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theme/themeOverride11.xml" ContentType="application/vnd.openxmlformats-officedocument.themeOverride+xml"/>
  <Override PartName="/xl/charts/chart13.xml" ContentType="application/vnd.openxmlformats-officedocument.drawingml.chart+xml"/>
  <Override PartName="/xl/theme/themeOverride12.xml" ContentType="application/vnd.openxmlformats-officedocument.themeOverride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theme/themeOverride13.xml" ContentType="application/vnd.openxmlformats-officedocument.themeOverride+xml"/>
  <Override PartName="/xl/charts/chart16.xml" ContentType="application/vnd.openxmlformats-officedocument.drawingml.chart+xml"/>
  <Override PartName="/xl/theme/themeOverride14.xml" ContentType="application/vnd.openxmlformats-officedocument.themeOverride+xml"/>
  <Override PartName="/xl/charts/chart17.xml" ContentType="application/vnd.openxmlformats-officedocument.drawingml.chart+xml"/>
  <Override PartName="/xl/theme/themeOverride15.xml" ContentType="application/vnd.openxmlformats-officedocument.themeOverride+xml"/>
  <Override PartName="/xl/charts/chart18.xml" ContentType="application/vnd.openxmlformats-officedocument.drawingml.chart+xml"/>
  <Override PartName="/xl/theme/themeOverride16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9600" windowHeight="13830"/>
  </bookViews>
  <sheets>
    <sheet name="陸土" sheetId="1" r:id="rId1"/>
  </sheets>
  <definedNames>
    <definedName name="__123Graph_A" hidden="1">陸土!#REF!</definedName>
    <definedName name="__123Graph_A岩出山" hidden="1">陸土!#REF!</definedName>
    <definedName name="__123Graph_A寄磯" hidden="1">陸土!#REF!</definedName>
    <definedName name="__123Graph_A塚浜" hidden="1">陸土!#REF!</definedName>
    <definedName name="__123Graph_B" hidden="1">陸土!#REF!</definedName>
    <definedName name="__123Graph_B岩出山" hidden="1">陸土!#REF!</definedName>
    <definedName name="__123Graph_B寄磯" hidden="1">陸土!#REF!</definedName>
    <definedName name="__123Graph_B塚浜" hidden="1">陸土!#REF!</definedName>
    <definedName name="__123Graph_C" hidden="1">陸土!#REF!</definedName>
    <definedName name="__123Graph_C岩出山" hidden="1">陸土!#REF!</definedName>
    <definedName name="__123Graph_C寄磯" hidden="1">陸土!#REF!</definedName>
    <definedName name="__123Graph_C塚浜" hidden="1">陸土!#REF!</definedName>
    <definedName name="__123Graph_X" hidden="1">陸土!#REF!</definedName>
    <definedName name="__123Graph_X岩出山" hidden="1">陸土!#REF!</definedName>
    <definedName name="__123Graph_X寄磯" hidden="1">陸土!#REF!</definedName>
    <definedName name="__123Graph_X塚浜" hidden="1">陸土!#REF!</definedName>
    <definedName name="_Regression_Int" localSheetId="0" hidden="1">1</definedName>
    <definedName name="A" hidden="1">陸土!#REF!</definedName>
    <definedName name="AA" hidden="1">陸土!#REF!</definedName>
    <definedName name="AAA" hidden="1">陸土!#REF!</definedName>
    <definedName name="AAAA" hidden="1">陸土!#REF!</definedName>
    <definedName name="ND代替値1">陸土!$C$245:$AB$245</definedName>
    <definedName name="ND代替値2">陸土!$C$349:$AB$349</definedName>
    <definedName name="V" hidden="1">陸土!#REF!</definedName>
    <definedName name="VA" hidden="1">陸土!#REF!</definedName>
    <definedName name="VAA" hidden="1">陸土!#REF!</definedName>
    <definedName name="VAAA" hidden="1">陸土!#REF!</definedName>
    <definedName name="VAAAA" hidden="1">陸土!#REF!</definedName>
    <definedName name="X" hidden="1">陸土!#REF!</definedName>
    <definedName name="XA" hidden="1">陸土!#REF!</definedName>
    <definedName name="XAA" hidden="1">陸土!#REF!</definedName>
    <definedName name="ダミー値1">陸土!$C$245:$AB$245</definedName>
    <definedName name="ダミー値2">陸土!$C$349:$AB$349</definedName>
    <definedName name="事故日Cb">陸土!$B$184</definedName>
    <definedName name="事故日Fk">陸土!$B$224</definedName>
    <definedName name="調査開始日">陸土!$B$169</definedName>
  </definedNames>
  <calcPr calcId="145621" refMode="R1C1"/>
</workbook>
</file>

<file path=xl/calcChain.xml><?xml version="1.0" encoding="utf-8"?>
<calcChain xmlns="http://schemas.openxmlformats.org/spreadsheetml/2006/main">
  <c r="AE224" i="1" l="1"/>
  <c r="AE220" i="1"/>
  <c r="AE219" i="1"/>
  <c r="AE218" i="1"/>
  <c r="AE217" i="1"/>
  <c r="AE216" i="1"/>
  <c r="AE215" i="1"/>
  <c r="AE214" i="1"/>
  <c r="AE213" i="1"/>
  <c r="AE212" i="1"/>
  <c r="AE211" i="1"/>
  <c r="AE210" i="1"/>
  <c r="AE209" i="1"/>
  <c r="AE208" i="1"/>
  <c r="AE207" i="1"/>
  <c r="AE206" i="1"/>
  <c r="AE205" i="1"/>
  <c r="AE204" i="1"/>
  <c r="AE203" i="1"/>
  <c r="AE202" i="1"/>
  <c r="AE201" i="1"/>
  <c r="AE200" i="1"/>
  <c r="AE199" i="1"/>
  <c r="AE198" i="1"/>
  <c r="AE197" i="1"/>
  <c r="AE196" i="1"/>
  <c r="AE195" i="1"/>
  <c r="AE194" i="1"/>
  <c r="AE193" i="1"/>
  <c r="AE192" i="1"/>
  <c r="AE191" i="1"/>
  <c r="AE190" i="1"/>
  <c r="AE189" i="1"/>
  <c r="AE188" i="1"/>
  <c r="AE187" i="1"/>
  <c r="AE186" i="1"/>
  <c r="AE185" i="1"/>
  <c r="AE184" i="1"/>
  <c r="P336" i="1" l="1"/>
  <c r="I336" i="1"/>
  <c r="P335" i="1"/>
  <c r="I335" i="1"/>
  <c r="P334" i="1"/>
  <c r="I334" i="1"/>
  <c r="P333" i="1"/>
  <c r="I333" i="1"/>
  <c r="P332" i="1"/>
  <c r="I332" i="1"/>
  <c r="P331" i="1"/>
  <c r="I331" i="1"/>
  <c r="P330" i="1"/>
  <c r="I330" i="1"/>
  <c r="P329" i="1"/>
  <c r="I329" i="1"/>
  <c r="Y326" i="1"/>
  <c r="R326" i="1"/>
  <c r="P326" i="1"/>
  <c r="K326" i="1"/>
  <c r="Y325" i="1"/>
  <c r="R325" i="1"/>
  <c r="P325" i="1"/>
  <c r="K325" i="1"/>
  <c r="Y324" i="1"/>
  <c r="R324" i="1"/>
  <c r="P324" i="1"/>
  <c r="K324" i="1"/>
  <c r="I324" i="1"/>
  <c r="Y323" i="1"/>
  <c r="R323" i="1"/>
  <c r="P323" i="1"/>
  <c r="K323" i="1"/>
  <c r="I323" i="1"/>
  <c r="Y322" i="1"/>
  <c r="R322" i="1"/>
  <c r="P322" i="1"/>
  <c r="K322" i="1"/>
  <c r="I322" i="1"/>
  <c r="Y321" i="1"/>
  <c r="R321" i="1"/>
  <c r="P321" i="1"/>
  <c r="K321" i="1"/>
  <c r="I321" i="1"/>
  <c r="Y320" i="1"/>
  <c r="R320" i="1"/>
  <c r="P320" i="1"/>
  <c r="K320" i="1"/>
  <c r="I320" i="1"/>
  <c r="Y319" i="1"/>
  <c r="R319" i="1"/>
  <c r="P319" i="1"/>
  <c r="K319" i="1"/>
  <c r="I319" i="1"/>
  <c r="Y318" i="1"/>
  <c r="R318" i="1"/>
  <c r="K318" i="1"/>
  <c r="I318" i="1"/>
  <c r="Y317" i="1"/>
  <c r="R317" i="1"/>
  <c r="P317" i="1"/>
  <c r="K317" i="1"/>
  <c r="I317" i="1"/>
  <c r="Y316" i="1"/>
  <c r="R316" i="1"/>
  <c r="P316" i="1"/>
  <c r="K316" i="1"/>
  <c r="Y315" i="1"/>
  <c r="R315" i="1"/>
  <c r="P315" i="1"/>
  <c r="K315" i="1"/>
  <c r="Y314" i="1"/>
  <c r="R314" i="1"/>
  <c r="P314" i="1"/>
  <c r="K314" i="1"/>
  <c r="I314" i="1"/>
  <c r="Y313" i="1"/>
  <c r="R313" i="1"/>
  <c r="P313" i="1"/>
  <c r="K313" i="1"/>
  <c r="Y312" i="1"/>
  <c r="R312" i="1"/>
  <c r="K312" i="1"/>
  <c r="Y311" i="1"/>
  <c r="R311" i="1"/>
  <c r="P311" i="1"/>
  <c r="K311" i="1"/>
  <c r="I311" i="1"/>
  <c r="Y310" i="1"/>
  <c r="R310" i="1"/>
  <c r="P310" i="1"/>
  <c r="K310" i="1"/>
  <c r="I310" i="1"/>
  <c r="Y309" i="1"/>
  <c r="R309" i="1"/>
  <c r="P309" i="1"/>
  <c r="K309" i="1"/>
  <c r="I309" i="1"/>
  <c r="Y308" i="1"/>
  <c r="R308" i="1"/>
  <c r="P308" i="1"/>
  <c r="K308" i="1"/>
  <c r="Y307" i="1"/>
  <c r="R307" i="1"/>
  <c r="K307" i="1"/>
  <c r="Y306" i="1"/>
  <c r="R306" i="1"/>
  <c r="P306" i="1"/>
  <c r="K306" i="1"/>
  <c r="I306" i="1"/>
  <c r="Y305" i="1"/>
  <c r="R305" i="1"/>
  <c r="K305" i="1"/>
  <c r="Y304" i="1"/>
  <c r="R304" i="1"/>
  <c r="P304" i="1"/>
  <c r="K304" i="1"/>
  <c r="Y303" i="1"/>
  <c r="R303" i="1"/>
  <c r="K303" i="1"/>
  <c r="Y302" i="1"/>
  <c r="R302" i="1"/>
  <c r="P302" i="1"/>
  <c r="K302" i="1"/>
  <c r="I302" i="1"/>
  <c r="Y301" i="1"/>
  <c r="R301" i="1"/>
  <c r="P301" i="1"/>
  <c r="K301" i="1"/>
  <c r="I301" i="1"/>
  <c r="Y300" i="1"/>
  <c r="R300" i="1"/>
  <c r="P300" i="1"/>
  <c r="K300" i="1"/>
  <c r="Y299" i="1"/>
  <c r="R299" i="1"/>
  <c r="P299" i="1"/>
  <c r="K299" i="1"/>
  <c r="I299" i="1"/>
  <c r="Y298" i="1"/>
  <c r="R298" i="1"/>
  <c r="P298" i="1"/>
  <c r="K298" i="1"/>
  <c r="I298" i="1"/>
  <c r="Y297" i="1"/>
  <c r="R297" i="1"/>
  <c r="P297" i="1"/>
  <c r="K297" i="1"/>
  <c r="I297" i="1"/>
  <c r="Y296" i="1"/>
  <c r="R296" i="1"/>
  <c r="P296" i="1"/>
  <c r="K296" i="1"/>
  <c r="Y295" i="1"/>
  <c r="R295" i="1"/>
  <c r="P295" i="1"/>
  <c r="K295" i="1"/>
  <c r="I295" i="1"/>
  <c r="Y294" i="1"/>
  <c r="R294" i="1"/>
  <c r="K294" i="1"/>
  <c r="Y293" i="1"/>
  <c r="R293" i="1"/>
  <c r="K293" i="1"/>
  <c r="I293" i="1"/>
  <c r="Y292" i="1"/>
  <c r="R292" i="1"/>
  <c r="P292" i="1"/>
  <c r="K292" i="1"/>
  <c r="I292" i="1"/>
  <c r="Y291" i="1"/>
  <c r="R291" i="1"/>
  <c r="K291" i="1"/>
  <c r="Y290" i="1"/>
  <c r="R290" i="1"/>
  <c r="K290" i="1"/>
  <c r="Y289" i="1"/>
  <c r="R289" i="1"/>
  <c r="P289" i="1"/>
  <c r="K289" i="1"/>
  <c r="I289" i="1"/>
  <c r="P286" i="1"/>
  <c r="P285" i="1"/>
  <c r="I285" i="1"/>
  <c r="P284" i="1"/>
  <c r="I284" i="1"/>
  <c r="P283" i="1"/>
  <c r="I283" i="1"/>
  <c r="P282" i="1"/>
  <c r="I282" i="1"/>
  <c r="I281" i="1"/>
  <c r="I279" i="1"/>
  <c r="AH185" i="1" l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184" i="1"/>
  <c r="AH224" i="1"/>
  <c r="AG22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184" i="1"/>
  <c r="AF22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211" i="1"/>
  <c r="AF212" i="1"/>
  <c r="AF213" i="1"/>
  <c r="AF214" i="1"/>
  <c r="AF215" i="1"/>
  <c r="AF216" i="1"/>
  <c r="AF217" i="1"/>
  <c r="AF218" i="1"/>
  <c r="AF219" i="1"/>
  <c r="AF220" i="1"/>
  <c r="AF184" i="1"/>
  <c r="AD22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AD217" i="1"/>
  <c r="AD218" i="1"/>
  <c r="AD219" i="1"/>
  <c r="AD220" i="1"/>
  <c r="AD184" i="1"/>
  <c r="W245" i="1"/>
  <c r="P245" i="1"/>
  <c r="C245" i="1"/>
  <c r="I245" i="1"/>
  <c r="B169" i="1"/>
  <c r="AH176" i="1" s="1"/>
  <c r="C207" i="1" l="1"/>
  <c r="C206" i="1"/>
  <c r="C204" i="1"/>
  <c r="C200" i="1"/>
  <c r="C198" i="1"/>
  <c r="C194" i="1"/>
  <c r="C210" i="1"/>
  <c r="C209" i="1"/>
  <c r="C205" i="1"/>
  <c r="C202" i="1"/>
  <c r="C199" i="1"/>
  <c r="C197" i="1"/>
  <c r="C195" i="1"/>
  <c r="C193" i="1"/>
  <c r="C192" i="1"/>
  <c r="C190" i="1"/>
  <c r="C189" i="1"/>
  <c r="C187" i="1"/>
  <c r="C182" i="1"/>
  <c r="C180" i="1"/>
  <c r="C175" i="1"/>
  <c r="C174" i="1"/>
  <c r="C191" i="1"/>
  <c r="C188" i="1"/>
  <c r="C185" i="1"/>
  <c r="C181" i="1"/>
  <c r="C179" i="1"/>
  <c r="C177" i="1"/>
  <c r="C176" i="1"/>
  <c r="W230" i="1"/>
  <c r="W228" i="1"/>
  <c r="W226" i="1"/>
  <c r="W221" i="1"/>
  <c r="W217" i="1"/>
  <c r="W213" i="1"/>
  <c r="W229" i="1"/>
  <c r="W225" i="1"/>
  <c r="W222" i="1"/>
  <c r="W210" i="1"/>
  <c r="W205" i="1"/>
  <c r="W203" i="1"/>
  <c r="W202" i="1"/>
  <c r="W199" i="1"/>
  <c r="W197" i="1"/>
  <c r="W195" i="1"/>
  <c r="W231" i="1"/>
  <c r="W227" i="1"/>
  <c r="W211" i="1"/>
  <c r="W209" i="1"/>
  <c r="W208" i="1"/>
  <c r="W207" i="1"/>
  <c r="W201" i="1"/>
  <c r="W198" i="1"/>
  <c r="W196" i="1"/>
  <c r="W194" i="1"/>
  <c r="W193" i="1"/>
  <c r="W192" i="1"/>
  <c r="W191" i="1"/>
  <c r="W189" i="1"/>
  <c r="W188" i="1"/>
  <c r="W181" i="1"/>
  <c r="W179" i="1"/>
  <c r="W177" i="1"/>
  <c r="W174" i="1"/>
  <c r="W190" i="1"/>
  <c r="W187" i="1"/>
  <c r="W180" i="1"/>
  <c r="W176" i="1"/>
  <c r="W175" i="1"/>
  <c r="AF182" i="1"/>
  <c r="AF180" i="1"/>
  <c r="AF178" i="1"/>
  <c r="AF176" i="1"/>
  <c r="AG174" i="1"/>
  <c r="AG181" i="1"/>
  <c r="AG179" i="1"/>
  <c r="AG177" i="1"/>
  <c r="AG175" i="1"/>
  <c r="AH182" i="1"/>
  <c r="AH180" i="1"/>
  <c r="AH178" i="1"/>
  <c r="AE182" i="1"/>
  <c r="AE180" i="1"/>
  <c r="AE178" i="1"/>
  <c r="AE176" i="1"/>
  <c r="AE174" i="1"/>
  <c r="AE181" i="1"/>
  <c r="AE179" i="1"/>
  <c r="AE177" i="1"/>
  <c r="AE175" i="1"/>
  <c r="Y286" i="1"/>
  <c r="Y284" i="1"/>
  <c r="R284" i="1"/>
  <c r="K284" i="1"/>
  <c r="Y282" i="1"/>
  <c r="Y280" i="1"/>
  <c r="K280" i="1"/>
  <c r="Y279" i="1"/>
  <c r="K279" i="1"/>
  <c r="R286" i="1"/>
  <c r="K286" i="1"/>
  <c r="R285" i="1"/>
  <c r="K285" i="1"/>
  <c r="Y283" i="1"/>
  <c r="R282" i="1"/>
  <c r="K282" i="1"/>
  <c r="Y281" i="1"/>
  <c r="Y278" i="1"/>
  <c r="Y285" i="1"/>
  <c r="R283" i="1"/>
  <c r="K283" i="1"/>
  <c r="K281" i="1"/>
  <c r="K278" i="1"/>
  <c r="I232" i="1"/>
  <c r="I230" i="1"/>
  <c r="I228" i="1"/>
  <c r="I226" i="1"/>
  <c r="I220" i="1"/>
  <c r="I218" i="1"/>
  <c r="I217" i="1"/>
  <c r="I215" i="1"/>
  <c r="I214" i="1"/>
  <c r="I231" i="1"/>
  <c r="I227" i="1"/>
  <c r="I210" i="1"/>
  <c r="I205" i="1"/>
  <c r="I202" i="1"/>
  <c r="I197" i="1"/>
  <c r="I195" i="1"/>
  <c r="I229" i="1"/>
  <c r="I225" i="1"/>
  <c r="I219" i="1"/>
  <c r="I216" i="1"/>
  <c r="I213" i="1"/>
  <c r="I207" i="1"/>
  <c r="I206" i="1"/>
  <c r="I198" i="1"/>
  <c r="I194" i="1"/>
  <c r="I191" i="1"/>
  <c r="I188" i="1"/>
  <c r="I185" i="1"/>
  <c r="I181" i="1"/>
  <c r="I179" i="1"/>
  <c r="I178" i="1"/>
  <c r="I177" i="1"/>
  <c r="I193" i="1"/>
  <c r="I189" i="1"/>
  <c r="I180" i="1"/>
  <c r="I175" i="1"/>
  <c r="P231" i="1"/>
  <c r="P229" i="1"/>
  <c r="P227" i="1"/>
  <c r="P225" i="1"/>
  <c r="P221" i="1"/>
  <c r="P220" i="1"/>
  <c r="P218" i="1"/>
  <c r="P217" i="1"/>
  <c r="P215" i="1"/>
  <c r="P213" i="1"/>
  <c r="P232" i="1"/>
  <c r="P228" i="1"/>
  <c r="P219" i="1"/>
  <c r="P216" i="1"/>
  <c r="P212" i="1"/>
  <c r="P210" i="1"/>
  <c r="P205" i="1"/>
  <c r="P204" i="1"/>
  <c r="P202" i="1"/>
  <c r="P200" i="1"/>
  <c r="P197" i="1"/>
  <c r="P195" i="1"/>
  <c r="P230" i="1"/>
  <c r="P226" i="1"/>
  <c r="P222" i="1"/>
  <c r="P211" i="1"/>
  <c r="P209" i="1"/>
  <c r="P207" i="1"/>
  <c r="P206" i="1"/>
  <c r="P198" i="1"/>
  <c r="P196" i="1"/>
  <c r="P194" i="1"/>
  <c r="P192" i="1"/>
  <c r="P191" i="1"/>
  <c r="P188" i="1"/>
  <c r="P185" i="1"/>
  <c r="P182" i="1"/>
  <c r="P181" i="1"/>
  <c r="P179" i="1"/>
  <c r="P178" i="1"/>
  <c r="P193" i="1"/>
  <c r="P180" i="1"/>
  <c r="AF174" i="1"/>
  <c r="AF181" i="1"/>
  <c r="AF179" i="1"/>
  <c r="AF177" i="1"/>
  <c r="AF175" i="1"/>
  <c r="AG182" i="1"/>
  <c r="AG180" i="1"/>
  <c r="AG178" i="1"/>
  <c r="AG176" i="1"/>
  <c r="AH174" i="1"/>
  <c r="AH181" i="1"/>
  <c r="AH179" i="1"/>
  <c r="AH177" i="1"/>
  <c r="AH175" i="1"/>
  <c r="AD174" i="1"/>
  <c r="AD175" i="1"/>
  <c r="AD177" i="1"/>
  <c r="AD179" i="1"/>
  <c r="AD181" i="1"/>
  <c r="AD176" i="1"/>
  <c r="AD178" i="1"/>
  <c r="AD180" i="1"/>
  <c r="AD182" i="1"/>
  <c r="AA324" i="1"/>
  <c r="AA323" i="1"/>
  <c r="AA322" i="1"/>
  <c r="AA321" i="1"/>
  <c r="AA320" i="1"/>
  <c r="AA319" i="1"/>
  <c r="AA318" i="1"/>
  <c r="AA317" i="1"/>
  <c r="AA316" i="1"/>
  <c r="AA315" i="1"/>
  <c r="AA313" i="1"/>
  <c r="AA311" i="1"/>
  <c r="AA309" i="1"/>
  <c r="AA307" i="1"/>
  <c r="AA305" i="1"/>
  <c r="AA303" i="1"/>
  <c r="AA301" i="1"/>
  <c r="AA299" i="1"/>
  <c r="AA297" i="1"/>
  <c r="AA295" i="1"/>
  <c r="AA293" i="1"/>
  <c r="F178" i="1"/>
  <c r="F282" i="1" s="1"/>
  <c r="F180" i="1"/>
  <c r="F284" i="1" s="1"/>
  <c r="F182" i="1"/>
  <c r="F286" i="1" s="1"/>
  <c r="F185" i="1"/>
  <c r="F289" i="1" s="1"/>
  <c r="M182" i="1"/>
  <c r="M286" i="1" s="1"/>
  <c r="M180" i="1"/>
  <c r="M284" i="1" s="1"/>
  <c r="M178" i="1"/>
  <c r="M282" i="1" s="1"/>
  <c r="T182" i="1"/>
  <c r="T286" i="1" s="1"/>
  <c r="T180" i="1"/>
  <c r="T284" i="1" s="1"/>
  <c r="AA188" i="1"/>
  <c r="AA292" i="1" s="1"/>
  <c r="AA185" i="1"/>
  <c r="AA289" i="1" s="1"/>
  <c r="AA182" i="1"/>
  <c r="AA286" i="1" s="1"/>
  <c r="AA179" i="1"/>
  <c r="AA283" i="1" s="1"/>
  <c r="AA178" i="1"/>
  <c r="AA282" i="1" s="1"/>
  <c r="Q294" i="1" l="1"/>
  <c r="AB231" i="1" l="1"/>
  <c r="AA231" i="1" s="1"/>
  <c r="AB230" i="1"/>
  <c r="AA230" i="1" s="1"/>
  <c r="AB229" i="1"/>
  <c r="AA229" i="1" s="1"/>
  <c r="AB228" i="1"/>
  <c r="AA228" i="1" s="1"/>
  <c r="AB227" i="1"/>
  <c r="AA227" i="1" s="1"/>
  <c r="AB226" i="1"/>
  <c r="AA226" i="1" s="1"/>
  <c r="AB225" i="1"/>
  <c r="AA225" i="1" s="1"/>
  <c r="AB222" i="1"/>
  <c r="AA222" i="1" s="1"/>
  <c r="AB221" i="1"/>
  <c r="AA221" i="1" s="1"/>
  <c r="U222" i="1"/>
  <c r="U225" i="1"/>
  <c r="U226" i="1"/>
  <c r="U227" i="1"/>
  <c r="U228" i="1"/>
  <c r="U229" i="1"/>
  <c r="U230" i="1"/>
  <c r="U231" i="1"/>
  <c r="U232" i="1"/>
  <c r="N222" i="1"/>
  <c r="N225" i="1"/>
  <c r="N226" i="1"/>
  <c r="N227" i="1"/>
  <c r="N228" i="1"/>
  <c r="N229" i="1"/>
  <c r="N230" i="1"/>
  <c r="N231" i="1"/>
  <c r="N232" i="1"/>
  <c r="V225" i="1"/>
  <c r="V226" i="1"/>
  <c r="V227" i="1"/>
  <c r="V228" i="1"/>
  <c r="V229" i="1"/>
  <c r="V230" i="1"/>
  <c r="V231" i="1"/>
  <c r="V222" i="1"/>
  <c r="V221" i="1"/>
  <c r="O222" i="1"/>
  <c r="O225" i="1"/>
  <c r="O226" i="1"/>
  <c r="O227" i="1"/>
  <c r="O228" i="1"/>
  <c r="O229" i="1"/>
  <c r="O230" i="1"/>
  <c r="O231" i="1"/>
  <c r="O232" i="1"/>
  <c r="H222" i="1"/>
  <c r="H225" i="1"/>
  <c r="H226" i="1"/>
  <c r="H227" i="1"/>
  <c r="H228" i="1"/>
  <c r="H229" i="1"/>
  <c r="H230" i="1"/>
  <c r="H231" i="1"/>
  <c r="H232" i="1"/>
  <c r="AE231" i="1" l="1"/>
  <c r="AH231" i="1"/>
  <c r="AF231" i="1"/>
  <c r="AG231" i="1"/>
  <c r="AD231" i="1"/>
  <c r="AE227" i="1"/>
  <c r="AH227" i="1"/>
  <c r="AF227" i="1"/>
  <c r="AG227" i="1"/>
  <c r="AD227" i="1"/>
  <c r="AE232" i="1"/>
  <c r="AG232" i="1"/>
  <c r="AD232" i="1"/>
  <c r="AH232" i="1"/>
  <c r="AF232" i="1"/>
  <c r="AE230" i="1"/>
  <c r="AG230" i="1"/>
  <c r="AD230" i="1"/>
  <c r="AH230" i="1"/>
  <c r="AF230" i="1"/>
  <c r="AE228" i="1"/>
  <c r="AG228" i="1"/>
  <c r="AD228" i="1"/>
  <c r="AH228" i="1"/>
  <c r="AF228" i="1"/>
  <c r="AE226" i="1"/>
  <c r="AG226" i="1"/>
  <c r="AD226" i="1"/>
  <c r="AH226" i="1"/>
  <c r="AF226" i="1"/>
  <c r="AE222" i="1"/>
  <c r="AH222" i="1"/>
  <c r="AF222" i="1"/>
  <c r="AG222" i="1"/>
  <c r="AD222" i="1"/>
  <c r="AE229" i="1"/>
  <c r="AH229" i="1"/>
  <c r="AF229" i="1"/>
  <c r="AG229" i="1"/>
  <c r="AD229" i="1"/>
  <c r="AE225" i="1"/>
  <c r="AH225" i="1"/>
  <c r="AF225" i="1"/>
  <c r="AG225" i="1"/>
  <c r="AD225" i="1"/>
  <c r="Y231" i="1"/>
  <c r="Z231" i="1"/>
  <c r="Y230" i="1"/>
  <c r="Z230" i="1"/>
  <c r="Y228" i="1"/>
  <c r="Z228" i="1"/>
  <c r="Y229" i="1"/>
  <c r="Z229" i="1"/>
  <c r="Q232" i="1"/>
  <c r="R232" i="1"/>
  <c r="S232" i="1"/>
  <c r="Q231" i="1"/>
  <c r="R231" i="1"/>
  <c r="S231" i="1"/>
  <c r="Q230" i="1"/>
  <c r="R230" i="1"/>
  <c r="S230" i="1"/>
  <c r="Q229" i="1"/>
  <c r="R229" i="1"/>
  <c r="S229" i="1"/>
  <c r="Q228" i="1"/>
  <c r="R228" i="1"/>
  <c r="S228" i="1"/>
  <c r="J228" i="1"/>
  <c r="J229" i="1"/>
  <c r="J230" i="1"/>
  <c r="J231" i="1"/>
  <c r="J232" i="1"/>
  <c r="K230" i="1"/>
  <c r="K231" i="1"/>
  <c r="K232" i="1"/>
  <c r="K245" i="1" s="1"/>
  <c r="K228" i="1"/>
  <c r="K229" i="1"/>
  <c r="L232" i="1"/>
  <c r="L231" i="1"/>
  <c r="L230" i="1"/>
  <c r="L229" i="1"/>
  <c r="L228" i="1"/>
  <c r="K222" i="1" l="1"/>
  <c r="K219" i="1"/>
  <c r="K216" i="1"/>
  <c r="K220" i="1"/>
  <c r="K217" i="1"/>
  <c r="K213" i="1"/>
  <c r="K211" i="1"/>
  <c r="K209" i="1"/>
  <c r="K207" i="1"/>
  <c r="K206" i="1"/>
  <c r="K203" i="1"/>
  <c r="K199" i="1"/>
  <c r="K198" i="1"/>
  <c r="K196" i="1"/>
  <c r="K194" i="1"/>
  <c r="K218" i="1"/>
  <c r="K215" i="1"/>
  <c r="K214" i="1"/>
  <c r="K212" i="1"/>
  <c r="K210" i="1"/>
  <c r="K208" i="1"/>
  <c r="K205" i="1"/>
  <c r="K204" i="1"/>
  <c r="K202" i="1"/>
  <c r="K201" i="1"/>
  <c r="K200" i="1"/>
  <c r="K197" i="1"/>
  <c r="K195" i="1"/>
  <c r="K193" i="1"/>
  <c r="K189" i="1"/>
  <c r="K180" i="1"/>
  <c r="K176" i="1"/>
  <c r="K175" i="1"/>
  <c r="K192" i="1"/>
  <c r="K191" i="1"/>
  <c r="K190" i="1"/>
  <c r="K188" i="1"/>
  <c r="K187" i="1"/>
  <c r="K186" i="1"/>
  <c r="K185" i="1"/>
  <c r="K182" i="1"/>
  <c r="K181" i="1"/>
  <c r="K179" i="1"/>
  <c r="K178" i="1"/>
  <c r="K177" i="1"/>
  <c r="K174" i="1"/>
  <c r="L245" i="1"/>
  <c r="Y245" i="1"/>
  <c r="R245" i="1"/>
  <c r="W349" i="1"/>
  <c r="C349" i="1"/>
  <c r="AB278" i="1"/>
  <c r="AB279" i="1"/>
  <c r="AB280" i="1"/>
  <c r="AB174" i="1"/>
  <c r="AA174" i="1" s="1"/>
  <c r="AB175" i="1"/>
  <c r="AA175" i="1" s="1"/>
  <c r="AA245" i="1" s="1"/>
  <c r="AB176" i="1"/>
  <c r="Z177" i="1"/>
  <c r="Z281" i="1" s="1"/>
  <c r="Z178" i="1"/>
  <c r="Z282" i="1" s="1"/>
  <c r="Z179" i="1"/>
  <c r="Z283" i="1" s="1"/>
  <c r="Z180" i="1"/>
  <c r="Z284" i="1" s="1"/>
  <c r="Z181" i="1"/>
  <c r="Z285" i="1" s="1"/>
  <c r="Z182" i="1"/>
  <c r="Z286" i="1" s="1"/>
  <c r="Z185" i="1"/>
  <c r="Z289" i="1" s="1"/>
  <c r="Z186" i="1"/>
  <c r="Z290" i="1" s="1"/>
  <c r="Z187" i="1"/>
  <c r="Z291" i="1" s="1"/>
  <c r="Z188" i="1"/>
  <c r="Z292" i="1" s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221" i="1" s="1"/>
  <c r="X177" i="1"/>
  <c r="X281" i="1" s="1"/>
  <c r="X178" i="1"/>
  <c r="X282" i="1" s="1"/>
  <c r="X179" i="1"/>
  <c r="X283" i="1" s="1"/>
  <c r="X180" i="1"/>
  <c r="X284" i="1" s="1"/>
  <c r="X181" i="1"/>
  <c r="X285" i="1" s="1"/>
  <c r="X182" i="1"/>
  <c r="X286" i="1" s="1"/>
  <c r="X185" i="1"/>
  <c r="X289" i="1" s="1"/>
  <c r="X186" i="1"/>
  <c r="X290" i="1" s="1"/>
  <c r="X187" i="1"/>
  <c r="X291" i="1" s="1"/>
  <c r="X188" i="1"/>
  <c r="X292" i="1" s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221" i="1" s="1"/>
  <c r="W178" i="1"/>
  <c r="W282" i="1" s="1"/>
  <c r="W182" i="1"/>
  <c r="W286" i="1" s="1"/>
  <c r="W185" i="1"/>
  <c r="W289" i="1" s="1"/>
  <c r="W186" i="1"/>
  <c r="W290" i="1" s="1"/>
  <c r="W304" i="1"/>
  <c r="W308" i="1"/>
  <c r="W310" i="1"/>
  <c r="W316" i="1"/>
  <c r="W318" i="1"/>
  <c r="W319" i="1"/>
  <c r="W320" i="1"/>
  <c r="W322" i="1"/>
  <c r="W323" i="1"/>
  <c r="U278" i="1"/>
  <c r="U279" i="1"/>
  <c r="U280" i="1"/>
  <c r="S178" i="1"/>
  <c r="S282" i="1" s="1"/>
  <c r="S179" i="1"/>
  <c r="S283" i="1" s="1"/>
  <c r="S180" i="1"/>
  <c r="S284" i="1" s="1"/>
  <c r="S181" i="1"/>
  <c r="S285" i="1" s="1"/>
  <c r="S182" i="1"/>
  <c r="S286" i="1" s="1"/>
  <c r="S185" i="1"/>
  <c r="S289" i="1" s="1"/>
  <c r="S186" i="1"/>
  <c r="S290" i="1" s="1"/>
  <c r="S187" i="1"/>
  <c r="S291" i="1" s="1"/>
  <c r="S188" i="1"/>
  <c r="S292" i="1" s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Q178" i="1"/>
  <c r="Q282" i="1" s="1"/>
  <c r="Q179" i="1"/>
  <c r="Q283" i="1" s="1"/>
  <c r="Q180" i="1"/>
  <c r="Q284" i="1" s="1"/>
  <c r="Q181" i="1"/>
  <c r="Q285" i="1" s="1"/>
  <c r="Q182" i="1"/>
  <c r="Q286" i="1" s="1"/>
  <c r="Q185" i="1"/>
  <c r="Q289" i="1" s="1"/>
  <c r="Q186" i="1"/>
  <c r="Q290" i="1" s="1"/>
  <c r="Q187" i="1"/>
  <c r="Q291" i="1" s="1"/>
  <c r="Q188" i="1"/>
  <c r="Q292" i="1" s="1"/>
  <c r="Q293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P186" i="1"/>
  <c r="P290" i="1" s="1"/>
  <c r="P187" i="1"/>
  <c r="P291" i="1" s="1"/>
  <c r="P293" i="1"/>
  <c r="P294" i="1"/>
  <c r="P303" i="1"/>
  <c r="P305" i="1"/>
  <c r="P307" i="1"/>
  <c r="P312" i="1"/>
  <c r="P318" i="1"/>
  <c r="N278" i="1"/>
  <c r="N279" i="1"/>
  <c r="N280" i="1"/>
  <c r="N174" i="1"/>
  <c r="M174" i="1" s="1"/>
  <c r="N176" i="1"/>
  <c r="N175" i="1"/>
  <c r="L175" i="1" s="1"/>
  <c r="L177" i="1"/>
  <c r="L281" i="1" s="1"/>
  <c r="L178" i="1"/>
  <c r="L282" i="1" s="1"/>
  <c r="L179" i="1"/>
  <c r="L283" i="1" s="1"/>
  <c r="L180" i="1"/>
  <c r="L284" i="1" s="1"/>
  <c r="L181" i="1"/>
  <c r="L285" i="1" s="1"/>
  <c r="L182" i="1"/>
  <c r="L286" i="1" s="1"/>
  <c r="L185" i="1"/>
  <c r="L289" i="1" s="1"/>
  <c r="L186" i="1"/>
  <c r="L290" i="1" s="1"/>
  <c r="L187" i="1"/>
  <c r="L291" i="1" s="1"/>
  <c r="L188" i="1"/>
  <c r="L292" i="1" s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J176" i="1"/>
  <c r="J177" i="1"/>
  <c r="J281" i="1" s="1"/>
  <c r="J178" i="1"/>
  <c r="J282" i="1" s="1"/>
  <c r="J179" i="1"/>
  <c r="J283" i="1" s="1"/>
  <c r="J180" i="1"/>
  <c r="J284" i="1" s="1"/>
  <c r="J181" i="1"/>
  <c r="J285" i="1" s="1"/>
  <c r="J182" i="1"/>
  <c r="J286" i="1" s="1"/>
  <c r="J185" i="1"/>
  <c r="J289" i="1" s="1"/>
  <c r="J186" i="1"/>
  <c r="J290" i="1" s="1"/>
  <c r="J187" i="1"/>
  <c r="J291" i="1" s="1"/>
  <c r="J188" i="1"/>
  <c r="J292" i="1" s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I182" i="1"/>
  <c r="I286" i="1" s="1"/>
  <c r="I186" i="1"/>
  <c r="I290" i="1" s="1"/>
  <c r="I187" i="1"/>
  <c r="I291" i="1" s="1"/>
  <c r="I294" i="1"/>
  <c r="I296" i="1"/>
  <c r="I300" i="1"/>
  <c r="I303" i="1"/>
  <c r="I304" i="1"/>
  <c r="I305" i="1"/>
  <c r="I307" i="1"/>
  <c r="I308" i="1"/>
  <c r="I312" i="1"/>
  <c r="I313" i="1"/>
  <c r="I315" i="1"/>
  <c r="I316" i="1"/>
  <c r="I325" i="1"/>
  <c r="G278" i="1"/>
  <c r="G279" i="1"/>
  <c r="G280" i="1"/>
  <c r="G174" i="1"/>
  <c r="F174" i="1" s="1"/>
  <c r="G176" i="1"/>
  <c r="F176" i="1" s="1"/>
  <c r="G175" i="1"/>
  <c r="E175" i="1" s="1"/>
  <c r="E279" i="1" s="1"/>
  <c r="E177" i="1"/>
  <c r="E281" i="1" s="1"/>
  <c r="E178" i="1"/>
  <c r="E282" i="1" s="1"/>
  <c r="E179" i="1"/>
  <c r="E283" i="1" s="1"/>
  <c r="E180" i="1"/>
  <c r="E284" i="1" s="1"/>
  <c r="E181" i="1"/>
  <c r="E285" i="1" s="1"/>
  <c r="E182" i="1"/>
  <c r="E286" i="1" s="1"/>
  <c r="E185" i="1"/>
  <c r="E289" i="1" s="1"/>
  <c r="E186" i="1"/>
  <c r="E290" i="1" s="1"/>
  <c r="E187" i="1"/>
  <c r="E291" i="1" s="1"/>
  <c r="E188" i="1"/>
  <c r="E292" i="1" s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D177" i="1"/>
  <c r="D281" i="1" s="1"/>
  <c r="D178" i="1"/>
  <c r="D282" i="1" s="1"/>
  <c r="D179" i="1"/>
  <c r="D283" i="1" s="1"/>
  <c r="D180" i="1"/>
  <c r="D284" i="1" s="1"/>
  <c r="D181" i="1"/>
  <c r="D285" i="1" s="1"/>
  <c r="D182" i="1"/>
  <c r="D286" i="1" s="1"/>
  <c r="D185" i="1"/>
  <c r="D289" i="1" s="1"/>
  <c r="D186" i="1"/>
  <c r="D290" i="1" s="1"/>
  <c r="D187" i="1"/>
  <c r="D291" i="1" s="1"/>
  <c r="D188" i="1"/>
  <c r="D292" i="1" s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C178" i="1"/>
  <c r="C282" i="1" s="1"/>
  <c r="C186" i="1"/>
  <c r="C290" i="1" s="1"/>
  <c r="C300" i="1"/>
  <c r="C305" i="1"/>
  <c r="C307" i="1"/>
  <c r="C312" i="1"/>
  <c r="Z222" i="1"/>
  <c r="Z225" i="1"/>
  <c r="Y226" i="1"/>
  <c r="Y227" i="1"/>
  <c r="U221" i="1"/>
  <c r="S222" i="1"/>
  <c r="R225" i="1"/>
  <c r="S226" i="1"/>
  <c r="S227" i="1"/>
  <c r="N221" i="1"/>
  <c r="L222" i="1"/>
  <c r="L225" i="1"/>
  <c r="L226" i="1"/>
  <c r="K227" i="1"/>
  <c r="O221" i="1"/>
  <c r="H221" i="1"/>
  <c r="K221" i="1" s="1"/>
  <c r="D174" i="1"/>
  <c r="C314" i="1" l="1"/>
  <c r="C313" i="1"/>
  <c r="C309" i="1"/>
  <c r="C306" i="1"/>
  <c r="C303" i="1"/>
  <c r="C301" i="1"/>
  <c r="C299" i="1"/>
  <c r="C297" i="1"/>
  <c r="C296" i="1"/>
  <c r="C294" i="1"/>
  <c r="C293" i="1"/>
  <c r="C291" i="1"/>
  <c r="C286" i="1"/>
  <c r="C284" i="1"/>
  <c r="C279" i="1"/>
  <c r="C278" i="1"/>
  <c r="C311" i="1"/>
  <c r="C310" i="1"/>
  <c r="C308" i="1"/>
  <c r="C304" i="1"/>
  <c r="C302" i="1"/>
  <c r="C298" i="1"/>
  <c r="C295" i="1"/>
  <c r="C292" i="1"/>
  <c r="C285" i="1"/>
  <c r="C289" i="1"/>
  <c r="C283" i="1"/>
  <c r="C281" i="1"/>
  <c r="C280" i="1"/>
  <c r="R222" i="1"/>
  <c r="R219" i="1"/>
  <c r="R216" i="1"/>
  <c r="R214" i="1"/>
  <c r="R218" i="1"/>
  <c r="R215" i="1"/>
  <c r="R211" i="1"/>
  <c r="R209" i="1"/>
  <c r="R208" i="1"/>
  <c r="R207" i="1"/>
  <c r="R206" i="1"/>
  <c r="R201" i="1"/>
  <c r="R198" i="1"/>
  <c r="R196" i="1"/>
  <c r="R194" i="1"/>
  <c r="R221" i="1"/>
  <c r="R220" i="1"/>
  <c r="R217" i="1"/>
  <c r="R213" i="1"/>
  <c r="R212" i="1"/>
  <c r="R210" i="1"/>
  <c r="R205" i="1"/>
  <c r="R204" i="1"/>
  <c r="R203" i="1"/>
  <c r="R202" i="1"/>
  <c r="R200" i="1"/>
  <c r="R199" i="1"/>
  <c r="R197" i="1"/>
  <c r="R195" i="1"/>
  <c r="R193" i="1"/>
  <c r="R190" i="1"/>
  <c r="R187" i="1"/>
  <c r="R186" i="1"/>
  <c r="R180" i="1"/>
  <c r="R192" i="1"/>
  <c r="R191" i="1"/>
  <c r="R189" i="1"/>
  <c r="R188" i="1"/>
  <c r="R185" i="1"/>
  <c r="R182" i="1"/>
  <c r="R181" i="1"/>
  <c r="R179" i="1"/>
  <c r="R178" i="1"/>
  <c r="S245" i="1"/>
  <c r="AE221" i="1"/>
  <c r="AG221" i="1"/>
  <c r="AD221" i="1"/>
  <c r="AH221" i="1"/>
  <c r="AF221" i="1"/>
  <c r="W335" i="1"/>
  <c r="W333" i="1"/>
  <c r="W331" i="1"/>
  <c r="W329" i="1"/>
  <c r="W326" i="1"/>
  <c r="W324" i="1"/>
  <c r="W321" i="1"/>
  <c r="W317" i="1"/>
  <c r="W315" i="1"/>
  <c r="W313" i="1"/>
  <c r="W312" i="1"/>
  <c r="W311" i="1"/>
  <c r="W305" i="1"/>
  <c r="W302" i="1"/>
  <c r="W300" i="1"/>
  <c r="W298" i="1"/>
  <c r="W296" i="1"/>
  <c r="W295" i="1"/>
  <c r="W293" i="1"/>
  <c r="W292" i="1"/>
  <c r="W285" i="1"/>
  <c r="W283" i="1"/>
  <c r="W281" i="1"/>
  <c r="W278" i="1"/>
  <c r="W334" i="1"/>
  <c r="W332" i="1"/>
  <c r="W330" i="1"/>
  <c r="W325" i="1"/>
  <c r="W314" i="1"/>
  <c r="W309" i="1"/>
  <c r="W307" i="1"/>
  <c r="W306" i="1"/>
  <c r="W303" i="1"/>
  <c r="W301" i="1"/>
  <c r="W299" i="1"/>
  <c r="W297" i="1"/>
  <c r="W294" i="1"/>
  <c r="W291" i="1"/>
  <c r="W280" i="1"/>
  <c r="W279" i="1"/>
  <c r="W284" i="1"/>
  <c r="Z245" i="1"/>
  <c r="Y222" i="1"/>
  <c r="Y220" i="1"/>
  <c r="Y218" i="1"/>
  <c r="Y215" i="1"/>
  <c r="Y221" i="1"/>
  <c r="Y217" i="1"/>
  <c r="Y214" i="1"/>
  <c r="Y213" i="1"/>
  <c r="Y212" i="1"/>
  <c r="Y211" i="1"/>
  <c r="Y209" i="1"/>
  <c r="Y208" i="1"/>
  <c r="Y207" i="1"/>
  <c r="Y204" i="1"/>
  <c r="Y201" i="1"/>
  <c r="Y200" i="1"/>
  <c r="Y198" i="1"/>
  <c r="Y196" i="1"/>
  <c r="Y194" i="1"/>
  <c r="Y219" i="1"/>
  <c r="Y216" i="1"/>
  <c r="Y210" i="1"/>
  <c r="Y206" i="1"/>
  <c r="Y205" i="1"/>
  <c r="Y203" i="1"/>
  <c r="Y202" i="1"/>
  <c r="Y199" i="1"/>
  <c r="Y197" i="1"/>
  <c r="Y195" i="1"/>
  <c r="Y193" i="1"/>
  <c r="Y190" i="1"/>
  <c r="Y187" i="1"/>
  <c r="Y185" i="1"/>
  <c r="Y182" i="1"/>
  <c r="Y180" i="1"/>
  <c r="Y178" i="1"/>
  <c r="Y176" i="1"/>
  <c r="Y175" i="1"/>
  <c r="Y192" i="1"/>
  <c r="Y191" i="1"/>
  <c r="Y189" i="1"/>
  <c r="Y188" i="1"/>
  <c r="Y186" i="1"/>
  <c r="Y181" i="1"/>
  <c r="Y179" i="1"/>
  <c r="Y177" i="1"/>
  <c r="Y174" i="1"/>
  <c r="M245" i="1"/>
  <c r="T245" i="1"/>
  <c r="J280" i="1"/>
  <c r="L176" i="1"/>
  <c r="L280" i="1" s="1"/>
  <c r="M176" i="1"/>
  <c r="M280" i="1" s="1"/>
  <c r="M278" i="1"/>
  <c r="AA278" i="1"/>
  <c r="F278" i="1"/>
  <c r="AA279" i="1"/>
  <c r="R348" i="1"/>
  <c r="J227" i="1"/>
  <c r="N244" i="1"/>
  <c r="L227" i="1"/>
  <c r="J226" i="1"/>
  <c r="Q225" i="1"/>
  <c r="E174" i="1"/>
  <c r="E278" i="1" s="1"/>
  <c r="K226" i="1"/>
  <c r="X226" i="1"/>
  <c r="L221" i="1"/>
  <c r="S225" i="1"/>
  <c r="D175" i="1"/>
  <c r="D279" i="1" s="1"/>
  <c r="Q350" i="1"/>
  <c r="AB248" i="1"/>
  <c r="AB350" i="1"/>
  <c r="D278" i="1"/>
  <c r="J222" i="1"/>
  <c r="I222" i="1"/>
  <c r="N247" i="1"/>
  <c r="R227" i="1"/>
  <c r="N353" i="1"/>
  <c r="G248" i="1"/>
  <c r="G246" i="1"/>
  <c r="I174" i="1"/>
  <c r="I278" i="1" s="1"/>
  <c r="I176" i="1"/>
  <c r="I280" i="1" s="1"/>
  <c r="N351" i="1"/>
  <c r="N350" i="1"/>
  <c r="U352" i="1"/>
  <c r="AB348" i="1"/>
  <c r="AB353" i="1"/>
  <c r="Z175" i="1"/>
  <c r="Z279" i="1" s="1"/>
  <c r="Q222" i="1"/>
  <c r="U246" i="1"/>
  <c r="T249" i="1"/>
  <c r="U244" i="1"/>
  <c r="AB351" i="1"/>
  <c r="X175" i="1"/>
  <c r="X279" i="1" s="1"/>
  <c r="Z176" i="1"/>
  <c r="Z280" i="1" s="1"/>
  <c r="X176" i="1"/>
  <c r="X280" i="1" s="1"/>
  <c r="Z174" i="1"/>
  <c r="Z278" i="1" s="1"/>
  <c r="X174" i="1"/>
  <c r="X278" i="1" s="1"/>
  <c r="S221" i="1"/>
  <c r="N352" i="1"/>
  <c r="U353" i="1"/>
  <c r="AB352" i="1"/>
  <c r="G351" i="1"/>
  <c r="R226" i="1"/>
  <c r="Q226" i="1"/>
  <c r="AB246" i="1"/>
  <c r="N246" i="1"/>
  <c r="N248" i="1"/>
  <c r="AB247" i="1"/>
  <c r="AB244" i="1"/>
  <c r="AB249" i="1"/>
  <c r="G249" i="1"/>
  <c r="T248" i="1"/>
  <c r="T247" i="1" s="1"/>
  <c r="T244" i="1"/>
  <c r="G244" i="1"/>
  <c r="G247" i="1"/>
  <c r="G350" i="1"/>
  <c r="U350" i="1"/>
  <c r="U351" i="1"/>
  <c r="J174" i="1"/>
  <c r="J278" i="1" s="1"/>
  <c r="I221" i="1"/>
  <c r="Z227" i="1"/>
  <c r="G353" i="1"/>
  <c r="L279" i="1"/>
  <c r="L174" i="1"/>
  <c r="J221" i="1"/>
  <c r="U249" i="1"/>
  <c r="N249" i="1"/>
  <c r="U248" i="1"/>
  <c r="Q227" i="1"/>
  <c r="U247" i="1"/>
  <c r="X225" i="1"/>
  <c r="Y225" i="1"/>
  <c r="G352" i="1"/>
  <c r="Q221" i="1"/>
  <c r="Q352" i="1"/>
  <c r="Q348" i="1"/>
  <c r="Q353" i="1"/>
  <c r="Q351" i="1"/>
  <c r="S350" i="1"/>
  <c r="S348" i="1"/>
  <c r="S352" i="1"/>
  <c r="S351" i="1"/>
  <c r="S353" i="1"/>
  <c r="F247" i="1"/>
  <c r="F244" i="1"/>
  <c r="F248" i="1"/>
  <c r="F246" i="1"/>
  <c r="F249" i="1"/>
  <c r="M244" i="1"/>
  <c r="M249" i="1"/>
  <c r="T353" i="1"/>
  <c r="T352" i="1"/>
  <c r="T351" i="1"/>
  <c r="T350" i="1"/>
  <c r="J225" i="1"/>
  <c r="K225" i="1"/>
  <c r="N348" i="1"/>
  <c r="U348" i="1"/>
  <c r="D176" i="1"/>
  <c r="E176" i="1"/>
  <c r="G348" i="1"/>
  <c r="J175" i="1"/>
  <c r="T348" i="1"/>
  <c r="X227" i="1"/>
  <c r="X222" i="1"/>
  <c r="Z226" i="1"/>
  <c r="T246" i="1" l="1"/>
  <c r="D247" i="1"/>
  <c r="M248" i="1"/>
  <c r="M246" i="1" s="1"/>
  <c r="Z352" i="1"/>
  <c r="D248" i="1"/>
  <c r="R353" i="1"/>
  <c r="C348" i="1"/>
  <c r="S248" i="1"/>
  <c r="R352" i="1"/>
  <c r="R350" i="1" s="1"/>
  <c r="L244" i="1"/>
  <c r="L248" i="1"/>
  <c r="E249" i="1"/>
  <c r="R248" i="1"/>
  <c r="R246" i="1" s="1"/>
  <c r="X348" i="1"/>
  <c r="Z351" i="1"/>
  <c r="S249" i="1"/>
  <c r="J246" i="1"/>
  <c r="Z248" i="1"/>
  <c r="Z246" i="1" s="1"/>
  <c r="L249" i="1"/>
  <c r="S246" i="1"/>
  <c r="S244" i="1"/>
  <c r="L278" i="1"/>
  <c r="L350" i="1" s="1"/>
  <c r="R249" i="1"/>
  <c r="F352" i="1"/>
  <c r="Y348" i="1"/>
  <c r="K353" i="1"/>
  <c r="C352" i="1"/>
  <c r="C350" i="1" s="1"/>
  <c r="Y248" i="1"/>
  <c r="Y246" i="1" s="1"/>
  <c r="X352" i="1"/>
  <c r="Z350" i="1"/>
  <c r="Z348" i="1"/>
  <c r="Q247" i="1"/>
  <c r="C353" i="1"/>
  <c r="Y244" i="1"/>
  <c r="K352" i="1"/>
  <c r="K350" i="1" s="1"/>
  <c r="X350" i="1"/>
  <c r="Y352" i="1"/>
  <c r="Y350" i="1" s="1"/>
  <c r="AA351" i="1"/>
  <c r="AA248" i="1"/>
  <c r="AA244" i="1"/>
  <c r="Q246" i="1"/>
  <c r="K348" i="1"/>
  <c r="X353" i="1"/>
  <c r="Q248" i="1"/>
  <c r="Z353" i="1"/>
  <c r="Y353" i="1"/>
  <c r="X351" i="1"/>
  <c r="R244" i="1"/>
  <c r="Q244" i="1"/>
  <c r="AA249" i="1"/>
  <c r="Q249" i="1"/>
  <c r="Y249" i="1"/>
  <c r="F351" i="1"/>
  <c r="W348" i="1"/>
  <c r="P244" i="1"/>
  <c r="P248" i="1"/>
  <c r="P246" i="1" s="1"/>
  <c r="W353" i="1"/>
  <c r="L351" i="1"/>
  <c r="D246" i="1"/>
  <c r="D280" i="1"/>
  <c r="D249" i="1"/>
  <c r="F350" i="1"/>
  <c r="F348" i="1"/>
  <c r="AA348" i="1"/>
  <c r="AA353" i="1"/>
  <c r="M353" i="1"/>
  <c r="M350" i="1"/>
  <c r="M351" i="1"/>
  <c r="M348" i="1"/>
  <c r="M352" i="1"/>
  <c r="J279" i="1"/>
  <c r="J249" i="1"/>
  <c r="J247" i="1"/>
  <c r="J248" i="1"/>
  <c r="E280" i="1"/>
  <c r="E244" i="1"/>
  <c r="J244" i="1"/>
  <c r="K249" i="1"/>
  <c r="K248" i="1"/>
  <c r="K244" i="1"/>
  <c r="D244" i="1"/>
  <c r="E248" i="1"/>
  <c r="E246" i="1" s="1"/>
  <c r="F353" i="1"/>
  <c r="E247" i="1"/>
  <c r="I244" i="1"/>
  <c r="P249" i="1"/>
  <c r="W352" i="1"/>
  <c r="W350" i="1" s="1"/>
  <c r="P352" i="1"/>
  <c r="P353" i="1"/>
  <c r="P348" i="1"/>
  <c r="I353" i="1"/>
  <c r="I348" i="1"/>
  <c r="I352" i="1"/>
  <c r="W248" i="1"/>
  <c r="W249" i="1"/>
  <c r="W244" i="1"/>
  <c r="Z249" i="1"/>
  <c r="Z247" i="1" s="1"/>
  <c r="X244" i="1"/>
  <c r="X247" i="1"/>
  <c r="X249" i="1"/>
  <c r="X248" i="1"/>
  <c r="X246" i="1"/>
  <c r="I248" i="1"/>
  <c r="I249" i="1"/>
  <c r="Z244" i="1"/>
  <c r="AA247" i="1" l="1"/>
  <c r="S247" i="1"/>
  <c r="L247" i="1"/>
  <c r="Y351" i="1"/>
  <c r="M247" i="1"/>
  <c r="AA246" i="1"/>
  <c r="L246" i="1"/>
  <c r="P247" i="1"/>
  <c r="C351" i="1"/>
  <c r="L352" i="1"/>
  <c r="R351" i="1"/>
  <c r="R247" i="1"/>
  <c r="W351" i="1"/>
  <c r="AA350" i="1"/>
  <c r="AA352" i="1"/>
  <c r="L353" i="1"/>
  <c r="L348" i="1"/>
  <c r="Y247" i="1"/>
  <c r="K351" i="1"/>
  <c r="K246" i="1"/>
  <c r="K247" i="1"/>
  <c r="E348" i="1"/>
  <c r="E350" i="1"/>
  <c r="E353" i="1"/>
  <c r="E352" i="1"/>
  <c r="E351" i="1"/>
  <c r="J353" i="1"/>
  <c r="J351" i="1"/>
  <c r="J352" i="1"/>
  <c r="J350" i="1"/>
  <c r="J348" i="1"/>
  <c r="D352" i="1"/>
  <c r="D348" i="1"/>
  <c r="D351" i="1"/>
  <c r="D353" i="1"/>
  <c r="D350" i="1"/>
  <c r="I246" i="1"/>
  <c r="I247" i="1"/>
  <c r="W247" i="1"/>
  <c r="W246" i="1"/>
  <c r="P350" i="1"/>
  <c r="P351" i="1"/>
  <c r="I351" i="1"/>
  <c r="I350" i="1"/>
  <c r="C249" i="1"/>
  <c r="C244" i="1"/>
  <c r="C248" i="1"/>
  <c r="C246" i="1" s="1"/>
  <c r="C247" i="1" l="1"/>
</calcChain>
</file>

<file path=xl/sharedStrings.xml><?xml version="1.0" encoding="utf-8"?>
<sst xmlns="http://schemas.openxmlformats.org/spreadsheetml/2006/main" count="473" uniqueCount="114">
  <si>
    <t>宮城県</t>
  </si>
  <si>
    <t>東北電力</t>
  </si>
  <si>
    <t>試料名</t>
  </si>
  <si>
    <t>陸土(表層土)</t>
  </si>
  <si>
    <t>採取場所</t>
  </si>
  <si>
    <t>塚浜</t>
  </si>
  <si>
    <t>寄磯</t>
  </si>
  <si>
    <t>岩出山</t>
  </si>
  <si>
    <t xml:space="preserve"> </t>
  </si>
  <si>
    <t>核種名</t>
  </si>
  <si>
    <t>Be-7</t>
  </si>
  <si>
    <t>K-40</t>
  </si>
  <si>
    <t>Cs-137</t>
  </si>
  <si>
    <t>Sr-90</t>
  </si>
  <si>
    <t>換算</t>
  </si>
  <si>
    <t>採取年月日</t>
  </si>
  <si>
    <t>kBq/㎡</t>
  </si>
  <si>
    <t>係数</t>
  </si>
  <si>
    <t>nCi/m2</t>
  </si>
  <si>
    <t>最大値</t>
  </si>
  <si>
    <t>平均</t>
  </si>
  <si>
    <t>宮城県</t>
    <phoneticPr fontId="1"/>
  </si>
  <si>
    <t>谷川浜←前網浜←寄磯</t>
    <rPh sb="0" eb="1">
      <t>ヤ</t>
    </rPh>
    <rPh sb="1" eb="2">
      <t>ガワ</t>
    </rPh>
    <rPh sb="2" eb="3">
      <t>ハマ</t>
    </rPh>
    <rPh sb="4" eb="5">
      <t>マエ</t>
    </rPh>
    <rPh sb="5" eb="6">
      <t>アミ</t>
    </rPh>
    <rPh sb="6" eb="7">
      <t>ハマ</t>
    </rPh>
    <phoneticPr fontId="1"/>
  </si>
  <si>
    <t>牡鹿ゲート付近←前網浜←寄磯(H11)←塚浜</t>
    <rPh sb="0" eb="2">
      <t>オシカ</t>
    </rPh>
    <rPh sb="5" eb="7">
      <t>フキン</t>
    </rPh>
    <rPh sb="12" eb="13">
      <t>ヨ</t>
    </rPh>
    <rPh sb="13" eb="14">
      <t>イソ</t>
    </rPh>
    <phoneticPr fontId="1"/>
  </si>
  <si>
    <t>Bq/kg乾土</t>
    <rPh sb="5" eb="6">
      <t>イヌイ</t>
    </rPh>
    <rPh sb="6" eb="7">
      <t>ツチ</t>
    </rPh>
    <phoneticPr fontId="1"/>
  </si>
  <si>
    <t>kBq/㎡</t>
    <phoneticPr fontId="1"/>
  </si>
  <si>
    <t>kBq/㎡</t>
    <phoneticPr fontId="1"/>
  </si>
  <si>
    <t>注) S56から57の3件の換算係数は未記載なので､S58～62の平均値で代用</t>
    <rPh sb="0" eb="1">
      <t>チュウ</t>
    </rPh>
    <rPh sb="12" eb="13">
      <t>ケン</t>
    </rPh>
    <rPh sb="14" eb="16">
      <t>カンサン</t>
    </rPh>
    <rPh sb="16" eb="18">
      <t>ケイスウ</t>
    </rPh>
    <rPh sb="19" eb="22">
      <t>ミキサイ</t>
    </rPh>
    <rPh sb="33" eb="35">
      <t>ヘイキン</t>
    </rPh>
    <rPh sb="35" eb="36">
      <t>チ</t>
    </rPh>
    <rPh sb="37" eb="39">
      <t>ダイヨウ</t>
    </rPh>
    <phoneticPr fontId="1"/>
  </si>
  <si>
    <t>陸土 (kBq/㎡)</t>
    <phoneticPr fontId="1"/>
  </si>
  <si>
    <r>
      <t>陸土</t>
    </r>
    <r>
      <rPr>
        <sz val="10"/>
        <color indexed="8"/>
        <rFont val="Meiryo UI"/>
        <family val="3"/>
        <charset val="128"/>
      </rPr>
      <t xml:space="preserve"> (Bq/kg乾土)</t>
    </r>
    <phoneticPr fontId="1"/>
  </si>
  <si>
    <t>Cs-134</t>
    <phoneticPr fontId="1"/>
  </si>
  <si>
    <t>真の最小値</t>
    <rPh sb="0" eb="1">
      <t>シン</t>
    </rPh>
    <phoneticPr fontId="1"/>
  </si>
  <si>
    <t>個数</t>
    <rPh sb="0" eb="2">
      <t>コスウ</t>
    </rPh>
    <phoneticPr fontId="1"/>
  </si>
  <si>
    <t>注）Be-7､K-40は天然核種､H-3は人工・天然核種､Cs-134､Cs-137､Sr-90は人工核種</t>
    <phoneticPr fontId="1"/>
  </si>
  <si>
    <t>注）S61年度以外､Cs-137以外の対象核種(Mn-54､Co-58､Fe-59､Co-60､Cs-134)は検出されなかった｡</t>
    <phoneticPr fontId="1"/>
  </si>
  <si>
    <t>注）換算係数とは､Bq/m2からmBq/kg乾土への換算乗数を表す｡</t>
    <rPh sb="2" eb="4">
      <t>カンサン</t>
    </rPh>
    <rPh sb="4" eb="6">
      <t>ケイスウ</t>
    </rPh>
    <rPh sb="22" eb="23">
      <t>カン</t>
    </rPh>
    <rPh sb="23" eb="24">
      <t>ド</t>
    </rPh>
    <rPh sb="26" eb="28">
      <t>カンサン</t>
    </rPh>
    <rPh sb="28" eb="30">
      <t>ジョウスウ</t>
    </rPh>
    <rPh sb="31" eb="32">
      <t>アラワ</t>
    </rPh>
    <phoneticPr fontId="1"/>
  </si>
  <si>
    <t>注） (　)は検出限界値未満だがスペクトルに光電ピークあり､NDは"(核種分析行ったが光電ピークなく)検出下限値未満"つまり"検出されず"､"不検出"を意味する｡</t>
    <rPh sb="35" eb="37">
      <t>カクシュ</t>
    </rPh>
    <rPh sb="37" eb="39">
      <t>ブンセキ</t>
    </rPh>
    <rPh sb="39" eb="40">
      <t>オコナ</t>
    </rPh>
    <rPh sb="51" eb="53">
      <t>ケンシュツ</t>
    </rPh>
    <rPh sb="53" eb="55">
      <t>カゲン</t>
    </rPh>
    <rPh sb="55" eb="56">
      <t>チ</t>
    </rPh>
    <rPh sb="56" eb="58">
      <t>ミマン</t>
    </rPh>
    <rPh sb="63" eb="65">
      <t>ケンシュツ</t>
    </rPh>
    <rPh sb="71" eb="72">
      <t>フ</t>
    </rPh>
    <rPh sb="72" eb="74">
      <t>ケンシュツ</t>
    </rPh>
    <rPh sb="76" eb="78">
      <t>イミ</t>
    </rPh>
    <phoneticPr fontId="1"/>
  </si>
  <si>
    <t>環境放射線監視センター</t>
    <rPh sb="0" eb="2">
      <t>カンキョウ</t>
    </rPh>
    <rPh sb="2" eb="5">
      <t>ホウシャセン</t>
    </rPh>
    <rPh sb="5" eb="7">
      <t>カンシ</t>
    </rPh>
    <phoneticPr fontId="1"/>
  </si>
  <si>
    <t>原子力安全対策課</t>
    <rPh sb="0" eb="3">
      <t>ゲンシリョク</t>
    </rPh>
    <rPh sb="3" eb="5">
      <t>アンゼン</t>
    </rPh>
    <rPh sb="5" eb="7">
      <t>タイサク</t>
    </rPh>
    <rPh sb="7" eb="8">
      <t>カ</t>
    </rPh>
    <phoneticPr fontId="1"/>
  </si>
  <si>
    <t>放射能情報サイトみやぎ</t>
    <rPh sb="0" eb="3">
      <t>ホウシャノウ</t>
    </rPh>
    <rPh sb="3" eb="5">
      <t>ジョウホウ</t>
    </rPh>
    <phoneticPr fontId="1"/>
  </si>
  <si>
    <t>H7.12.8／   もんじゅNa漏洩事故(敦賀市)</t>
  </si>
  <si>
    <t>H11.9.30／  JCO臨界事故(東海村)</t>
  </si>
  <si>
    <t>H14.1.30／  ３号機営業運転(女川)</t>
  </si>
  <si>
    <t>H19.716／  中越沖地震(柏崎刈羽原発事故</t>
  </si>
  <si>
    <t>H23.3.11／  東日本大震災</t>
  </si>
  <si>
    <t>H23.3.12~／ 東京電力福島第1原発事故</t>
  </si>
  <si>
    <t>←前網浜</t>
    <phoneticPr fontId="1"/>
  </si>
  <si>
    <t>←寄磯(H11)</t>
    <phoneticPr fontId="1"/>
  </si>
  <si>
    <t>←塚浜 /電力</t>
    <rPh sb="5" eb="7">
      <t>デンリョク</t>
    </rPh>
    <phoneticPr fontId="1"/>
  </si>
  <si>
    <t>牡鹿ゲート付近 /電力</t>
    <rPh sb="0" eb="2">
      <t>オシカ</t>
    </rPh>
    <rPh sb="5" eb="7">
      <t>フキン</t>
    </rPh>
    <rPh sb="9" eb="11">
      <t>デンリョク</t>
    </rPh>
    <phoneticPr fontId="1"/>
  </si>
  <si>
    <t>←前網浜←寄磯</t>
  </si>
  <si>
    <t>谷川浜 /県</t>
    <rPh sb="0" eb="1">
      <t>ヤ</t>
    </rPh>
    <rPh sb="1" eb="2">
      <t>ガワ</t>
    </rPh>
    <rPh sb="2" eb="3">
      <t>ハマ</t>
    </rPh>
    <rPh sb="5" eb="6">
      <t>ケン</t>
    </rPh>
    <phoneticPr fontId="1"/>
  </si>
  <si>
    <t>塚浜 /県</t>
    <rPh sb="4" eb="5">
      <t>ケン</t>
    </rPh>
    <phoneticPr fontId="1"/>
  </si>
  <si>
    <t>岩出山 /県</t>
    <rPh sb="5" eb="6">
      <t>ケン</t>
    </rPh>
    <phoneticPr fontId="1"/>
  </si>
  <si>
    <t>※</t>
    <phoneticPr fontId="1"/>
  </si>
  <si>
    <t>↓ h21以降､下表に入力し上表を計算 ↑</t>
    <rPh sb="5" eb="7">
      <t>イコウ</t>
    </rPh>
    <rPh sb="10" eb="11">
      <t>ジョウヒョウ</t>
    </rPh>
    <rPh sb="11" eb="13">
      <t>ニュウリョク</t>
    </rPh>
    <rPh sb="15" eb="16">
      <t>ヒョウ</t>
    </rPh>
    <rPh sb="17" eb="19">
      <t>ケイサン</t>
    </rPh>
    <phoneticPr fontId="1"/>
  </si>
  <si>
    <t>↑ h20以前､上表に入力し下表を計算 ↓</t>
    <rPh sb="5" eb="7">
      <t>イゼン</t>
    </rPh>
    <rPh sb="8" eb="10">
      <t>ジョウヒョウ</t>
    </rPh>
    <rPh sb="11" eb="13">
      <t>ニュウリョク</t>
    </rPh>
    <rPh sb="15" eb="16">
      <t>ヒョウ</t>
    </rPh>
    <rPh sb="17" eb="19">
      <t>ケイサン</t>
    </rPh>
    <phoneticPr fontId="1"/>
  </si>
  <si>
    <t>(注1) Be-7とK-40は天然､Cs-134とCs-137は主に原発事故､I-131は医療､Sr-90は核実験 由来</t>
    <rPh sb="1" eb="2">
      <t>チュウ</t>
    </rPh>
    <rPh sb="15" eb="17">
      <t>テンネン</t>
    </rPh>
    <rPh sb="32" eb="33">
      <t>オモ</t>
    </rPh>
    <rPh sb="34" eb="36">
      <t>ゲンパツ</t>
    </rPh>
    <rPh sb="36" eb="38">
      <t>ジコ</t>
    </rPh>
    <rPh sb="45" eb="47">
      <t>イリョウ</t>
    </rPh>
    <rPh sb="54" eb="55">
      <t>カク</t>
    </rPh>
    <rPh sb="55" eb="57">
      <t>ジッケン</t>
    </rPh>
    <rPh sb="58" eb="60">
      <t>ユライ</t>
    </rPh>
    <phoneticPr fontId="1"/>
  </si>
  <si>
    <t>(注2) ND(検出されず)は､過去最小値の1/2で表示</t>
    <rPh sb="1" eb="2">
      <t>チュウ</t>
    </rPh>
    <rPh sb="8" eb="10">
      <t>ケンシュツ</t>
    </rPh>
    <rPh sb="16" eb="18">
      <t>カコ</t>
    </rPh>
    <rPh sb="18" eb="21">
      <t>サイショウチ</t>
    </rPh>
    <rPh sb="26" eb="28">
      <t>ヒョウジ</t>
    </rPh>
    <phoneticPr fontId="1"/>
  </si>
  <si>
    <t>注）S62以前は1pCi/㎡=1/27Bq/㎡で換算</t>
    <phoneticPr fontId="1"/>
  </si>
  <si>
    <t>注）ﾁｪﾙﾉﾌﾞｲﾘ事故(S61.4.26)後､S61年度はRu-103､I-131､Cs-134が検出された｡</t>
    <phoneticPr fontId="1"/>
  </si>
  <si>
    <t>注）S57以前はBq/kg乾土のためｸﾞﾗﾌ表示や統計処理で除外</t>
    <phoneticPr fontId="1"/>
  </si>
  <si>
    <t>kmdみやぎ</t>
    <phoneticPr fontId="20"/>
  </si>
  <si>
    <t>出典：女川原子力発電所環境放射能調査結果（各年度5号）</t>
    <rPh sb="0" eb="2">
      <t>シュッテン</t>
    </rPh>
    <rPh sb="3" eb="5">
      <t>オナガワ</t>
    </rPh>
    <rPh sb="5" eb="8">
      <t>ゲンシリョク</t>
    </rPh>
    <rPh sb="8" eb="10">
      <t>ハツデン</t>
    </rPh>
    <rPh sb="10" eb="11">
      <t>ショ</t>
    </rPh>
    <rPh sb="11" eb="13">
      <t>カンキョウ</t>
    </rPh>
    <rPh sb="13" eb="16">
      <t>ホウシャノウ</t>
    </rPh>
    <rPh sb="16" eb="18">
      <t>チョウサ</t>
    </rPh>
    <rPh sb="18" eb="20">
      <t>ケッカ</t>
    </rPh>
    <rPh sb="21" eb="24">
      <t>カクネンド</t>
    </rPh>
    <rPh sb="25" eb="26">
      <t>ゴウ</t>
    </rPh>
    <phoneticPr fontId="1"/>
  </si>
  <si>
    <t>kmdみやぎ</t>
    <phoneticPr fontId="20"/>
  </si>
  <si>
    <r>
      <t>注)　半減期はH-3/12.33年､Be-7/0.1459年､K-40/1.277x10</t>
    </r>
    <r>
      <rPr>
        <vertAlign val="superscript"/>
        <sz val="8.5"/>
        <color indexed="8"/>
        <rFont val="Meiryo UI"/>
        <family val="3"/>
        <charset val="128"/>
      </rPr>
      <t>9</t>
    </r>
    <r>
      <rPr>
        <sz val="8.5"/>
        <color indexed="8"/>
        <rFont val="Meiryo UI"/>
        <family val="3"/>
        <charset val="128"/>
      </rPr>
      <t>年､Sr-90/29年､I-131/0.02218年､Cs-134/2.062年､Cs-137/30.07年</t>
    </r>
    <rPh sb="29" eb="30">
      <t>ネン</t>
    </rPh>
    <rPh sb="70" eb="71">
      <t>ネン</t>
    </rPh>
    <phoneticPr fontId="1"/>
  </si>
  <si>
    <t>注)　H20年度から､県/電力とも従来どおり寄磯浄水場内だが､合併に伴う住所表示変更により､前網浜と表記</t>
    <rPh sb="0" eb="1">
      <t>チュウ</t>
    </rPh>
    <rPh sb="6" eb="8">
      <t>ネンド</t>
    </rPh>
    <rPh sb="11" eb="12">
      <t>ケン</t>
    </rPh>
    <rPh sb="13" eb="15">
      <t>デンリョク</t>
    </rPh>
    <rPh sb="17" eb="19">
      <t>ジュウライ</t>
    </rPh>
    <rPh sb="22" eb="23">
      <t>ヨ</t>
    </rPh>
    <rPh sb="23" eb="24">
      <t>イソ</t>
    </rPh>
    <rPh sb="24" eb="27">
      <t>ジョウスイジョウ</t>
    </rPh>
    <rPh sb="27" eb="28">
      <t>ナイ</t>
    </rPh>
    <rPh sb="31" eb="33">
      <t>ガッペイ</t>
    </rPh>
    <rPh sb="34" eb="35">
      <t>トモナ</t>
    </rPh>
    <rPh sb="36" eb="38">
      <t>ジュウショ</t>
    </rPh>
    <rPh sb="38" eb="40">
      <t>ヒョウジ</t>
    </rPh>
    <rPh sb="40" eb="42">
      <t>ヘンコウ</t>
    </rPh>
    <rPh sb="46" eb="47">
      <t>マエ</t>
    </rPh>
    <rPh sb="47" eb="48">
      <t>アミ</t>
    </rPh>
    <rPh sb="48" eb="49">
      <t>ハマ</t>
    </rPh>
    <rPh sb="50" eb="52">
      <t>ヒョウキ</t>
    </rPh>
    <phoneticPr fontId="1"/>
  </si>
  <si>
    <t>注)　H20.6前網浜､採取場所が浄水場のろ過砂で覆われ､参考値｡H20.12前網浜､採取場所を敷地内で変更した結果､低値示したので参考値｡</t>
    <phoneticPr fontId="1"/>
  </si>
  <si>
    <t>注)　H21.11前網浜から谷川浜と牡鹿ゲート付近へ採取場所移動</t>
    <phoneticPr fontId="1"/>
  </si>
  <si>
    <t>※　H23.11.18/谷川に代わり小屋取で採取｡岩出山11.24とともに日本分析センター測定｡</t>
    <phoneticPr fontId="1"/>
  </si>
  <si>
    <t>出典：女川原子力発電所環境放射能及び温排水調査結果(季報)､同年報</t>
    <rPh sb="0" eb="2">
      <t>シュッテン</t>
    </rPh>
    <rPh sb="3" eb="5">
      <t>オナガワ</t>
    </rPh>
    <rPh sb="5" eb="11">
      <t>ゲンシリョクハツデンショ</t>
    </rPh>
    <rPh sb="11" eb="13">
      <t>カンキョウ</t>
    </rPh>
    <rPh sb="13" eb="16">
      <t>ホウシャノウ</t>
    </rPh>
    <rPh sb="16" eb="17">
      <t>オヨ</t>
    </rPh>
    <rPh sb="18" eb="21">
      <t>オンハイスイ</t>
    </rPh>
    <rPh sb="21" eb="23">
      <t>チョウサ</t>
    </rPh>
    <rPh sb="23" eb="25">
      <t>ケッカ</t>
    </rPh>
    <rPh sb="26" eb="28">
      <t>キホウ</t>
    </rPh>
    <rPh sb="27" eb="28">
      <t>ホウ</t>
    </rPh>
    <rPh sb="30" eb="31">
      <t>ドウ</t>
    </rPh>
    <rPh sb="31" eb="33">
      <t>ネンポウ</t>
    </rPh>
    <phoneticPr fontId="15"/>
  </si>
  <si>
    <t>旧単位(nCi/kg乾土)の元データ表</t>
    <rPh sb="0" eb="1">
      <t>キュウ</t>
    </rPh>
    <rPh sb="1" eb="3">
      <t>タンイ</t>
    </rPh>
    <rPh sb="14" eb="15">
      <t>モト</t>
    </rPh>
    <rPh sb="18" eb="19">
      <t>ヒョウ</t>
    </rPh>
    <phoneticPr fontId="1"/>
  </si>
  <si>
    <t>Cs137崩壊</t>
    <rPh sb="5" eb="7">
      <t>ホウカイ</t>
    </rPh>
    <phoneticPr fontId="1"/>
  </si>
  <si>
    <t>Cs134崩壊</t>
    <rPh sb="5" eb="7">
      <t>ホウカイ</t>
    </rPh>
    <phoneticPr fontId="1"/>
  </si>
  <si>
    <t>Sr90崩壊</t>
    <phoneticPr fontId="1"/>
  </si>
  <si>
    <t>ND</t>
  </si>
  <si>
    <t>ND</t>
    <phoneticPr fontId="1"/>
  </si>
  <si>
    <t>Be7崩壊</t>
    <rPh sb="3" eb="5">
      <t>ホウカイ</t>
    </rPh>
    <phoneticPr fontId="1"/>
  </si>
  <si>
    <t>K40崩壊</t>
    <rPh sb="3" eb="5">
      <t>ホウカイ</t>
    </rPh>
    <phoneticPr fontId="1"/>
  </si>
  <si>
    <t>ND代替値1</t>
  </si>
  <si>
    <t>ND代替値2の個数</t>
    <rPh sb="7" eb="9">
      <t>コスウ</t>
    </rPh>
    <phoneticPr fontId="1"/>
  </si>
  <si>
    <t>注） 表中のND(検出限界値未満)は透明図形を置いて表現｡セルの値としてはND代替値2(真の最小値/2)を白色で自動記入することで､グラフ表示上､欠測(空欄)と区別｡</t>
    <rPh sb="1" eb="3">
      <t>ヒョウチュウ</t>
    </rPh>
    <rPh sb="24" eb="26">
      <t>ヒョウゲン</t>
    </rPh>
    <rPh sb="30" eb="31">
      <t>アタイ</t>
    </rPh>
    <rPh sb="42" eb="43">
      <t>シン</t>
    </rPh>
    <rPh sb="44" eb="47">
      <t>サイショウチ</t>
    </rPh>
    <rPh sb="51" eb="53">
      <t>ハクショク</t>
    </rPh>
    <rPh sb="54" eb="56">
      <t>ジドウ</t>
    </rPh>
    <rPh sb="56" eb="58">
      <t>キニュウ</t>
    </rPh>
    <rPh sb="71" eb="73">
      <t>ケッソク</t>
    </rPh>
    <rPh sb="74" eb="76">
      <t>クウラン</t>
    </rPh>
    <rPh sb="78" eb="80">
      <t>クベツ</t>
    </rPh>
    <phoneticPr fontId="1"/>
  </si>
  <si>
    <t>注） 有意な数値だけの列､即ちNDと記入した透明図形がない列は ｢ND代替値2｣を／(スラッシュでなく斜線)とする</t>
    <rPh sb="1" eb="3">
      <t>ユウイ</t>
    </rPh>
    <rPh sb="4" eb="6">
      <t>スウチ</t>
    </rPh>
    <rPh sb="9" eb="10">
      <t>レツ</t>
    </rPh>
    <rPh sb="11" eb="12">
      <t>スナワ</t>
    </rPh>
    <rPh sb="16" eb="18">
      <t>キニュウ</t>
    </rPh>
    <rPh sb="20" eb="22">
      <t>トウメイ</t>
    </rPh>
    <rPh sb="22" eb="24">
      <t>ズケイ</t>
    </rPh>
    <rPh sb="27" eb="28">
      <t>レツ</t>
    </rPh>
    <rPh sb="49" eb="51">
      <t>シャセン</t>
    </rPh>
    <phoneticPr fontId="1"/>
  </si>
  <si>
    <t>注） ND代替値2は"ND"セル以外の最小値を目視で採取し､その1/2を手動記入する｡データ追加するたびに更新せず､当面H25年度までの最小値とする｡</t>
    <rPh sb="14" eb="16">
      <t>イガイ</t>
    </rPh>
    <rPh sb="17" eb="20">
      <t>サイショウチ</t>
    </rPh>
    <rPh sb="21" eb="23">
      <t>モクシ</t>
    </rPh>
    <rPh sb="24" eb="26">
      <t>サイシュ</t>
    </rPh>
    <rPh sb="34" eb="36">
      <t>シュドウ</t>
    </rPh>
    <rPh sb="36" eb="38">
      <t>キニュウ</t>
    </rPh>
    <rPh sb="44" eb="46">
      <t>ツイカ</t>
    </rPh>
    <rPh sb="51" eb="53">
      <t>コウシン</t>
    </rPh>
    <rPh sb="56" eb="58">
      <t>トウメン</t>
    </rPh>
    <rPh sb="61" eb="63">
      <t>ネンド</t>
    </rPh>
    <rPh sb="66" eb="69">
      <t>サイショウチ</t>
    </rPh>
    <phoneticPr fontId="1"/>
  </si>
  <si>
    <t>注） 検出例数が稀なCs-134のND代替値2は､当面Cs-137のND代替値2とする､｢真の最小値｣とは､ND代替値2を除いた最小値で計算式は=IF(R[-1]C&lt;&gt;"",SMALL(R[-45]C:R[-3]C,R[2]C+1),MIN(R[-45]C:R[-3]C))</t>
    <rPh sb="1" eb="3">
      <t>ケンシュツ</t>
    </rPh>
    <rPh sb="3" eb="4">
      <t>レイ</t>
    </rPh>
    <rPh sb="4" eb="5">
      <t>スウ</t>
    </rPh>
    <rPh sb="6" eb="7">
      <t>マレ</t>
    </rPh>
    <rPh sb="23" eb="25">
      <t>トウメン</t>
    </rPh>
    <phoneticPr fontId="1"/>
  </si>
  <si>
    <t>ND代替値2</t>
  </si>
  <si>
    <t>Cs-137･Cs-134･H-3･I-131は次の重大事故まで物理減衰し､事故の都度リセットされ"ND代替値"に戻ると仮定</t>
  </si>
  <si>
    <t>(注1) Be-7とK-40は天然､Cs-134とCs-137は主に原発事故､I-131は原発事故と医療､Sr-90は核実験 由来</t>
    <rPh sb="1" eb="2">
      <t>チュウ</t>
    </rPh>
    <rPh sb="15" eb="17">
      <t>テンネン</t>
    </rPh>
    <rPh sb="32" eb="33">
      <t>オモ</t>
    </rPh>
    <rPh sb="34" eb="36">
      <t>ゲンパツ</t>
    </rPh>
    <rPh sb="36" eb="38">
      <t>ジコ</t>
    </rPh>
    <rPh sb="50" eb="52">
      <t>イリョウ</t>
    </rPh>
    <rPh sb="59" eb="60">
      <t>カク</t>
    </rPh>
    <rPh sb="60" eb="62">
      <t>ジッケン</t>
    </rPh>
    <rPh sb="63" eb="65">
      <t>ユライ</t>
    </rPh>
    <phoneticPr fontId="1"/>
  </si>
  <si>
    <t>(注2) ND(検出されず)は､核種別･地点別の仮想値(過去最小値の1/2で求める"ND代替値")を設定｡Cs-137･Cs-134･H-3･I-131は次の重大事故まで物理減衰し､事故の都度リセットされ"ND代替値"に戻ると仮定</t>
    <rPh sb="1" eb="2">
      <t>チュウ</t>
    </rPh>
    <rPh sb="8" eb="10">
      <t>ケンシュツ</t>
    </rPh>
    <rPh sb="16" eb="18">
      <t>カクシュ</t>
    </rPh>
    <rPh sb="18" eb="19">
      <t>ベツ</t>
    </rPh>
    <rPh sb="20" eb="22">
      <t>チテン</t>
    </rPh>
    <rPh sb="22" eb="23">
      <t>ベツ</t>
    </rPh>
    <rPh sb="24" eb="26">
      <t>カソウ</t>
    </rPh>
    <rPh sb="26" eb="27">
      <t>チ</t>
    </rPh>
    <rPh sb="50" eb="52">
      <t>セッテイ</t>
    </rPh>
    <phoneticPr fontId="1"/>
  </si>
  <si>
    <t>(注3) K-40･Sr-90は全期間物理減衰し事故の都度リセットされない､Be-7は短半減期だが常時新生供給され全期間一定レベル保持</t>
    <rPh sb="1" eb="2">
      <t>チュウ</t>
    </rPh>
    <rPh sb="16" eb="19">
      <t>ゼンキカン</t>
    </rPh>
    <rPh sb="19" eb="21">
      <t>ブツリ</t>
    </rPh>
    <rPh sb="21" eb="23">
      <t>ゲンスイ</t>
    </rPh>
    <rPh sb="24" eb="26">
      <t>ジコ</t>
    </rPh>
    <rPh sb="27" eb="29">
      <t>ツド</t>
    </rPh>
    <rPh sb="43" eb="44">
      <t>タン</t>
    </rPh>
    <rPh sb="44" eb="47">
      <t>ハンゲンキ</t>
    </rPh>
    <rPh sb="49" eb="51">
      <t>ジョウジ</t>
    </rPh>
    <rPh sb="51" eb="53">
      <t>シンセイ</t>
    </rPh>
    <rPh sb="53" eb="55">
      <t>キョウキュウ</t>
    </rPh>
    <rPh sb="57" eb="60">
      <t>ゼンキカン</t>
    </rPh>
    <rPh sb="60" eb="62">
      <t>イッテイ</t>
    </rPh>
    <rPh sb="65" eb="67">
      <t>ホジ</t>
    </rPh>
    <phoneticPr fontId="1"/>
  </si>
  <si>
    <t xml:space="preserve"> S38／大気･地下同数に､以降地下が主流に(仏･中は大気圏内を10年超継続)</t>
    <rPh sb="5" eb="7">
      <t>タイキ</t>
    </rPh>
    <rPh sb="8" eb="10">
      <t>チカ</t>
    </rPh>
    <rPh sb="10" eb="12">
      <t>ドウスウ</t>
    </rPh>
    <rPh sb="14" eb="16">
      <t>イコウ</t>
    </rPh>
    <rPh sb="16" eb="18">
      <t>チカ</t>
    </rPh>
    <rPh sb="19" eb="21">
      <t>シュリュウ</t>
    </rPh>
    <rPh sb="34" eb="35">
      <t>ネン</t>
    </rPh>
    <rPh sb="35" eb="36">
      <t>チョウ</t>
    </rPh>
    <phoneticPr fontId="1"/>
  </si>
  <si>
    <t xml:space="preserve"> S54.3.28／スリーマイル島事故(アメリカ)</t>
  </si>
  <si>
    <t xml:space="preserve"> S55.10／最後の大気圏内核実験(中国)</t>
  </si>
  <si>
    <t xml:space="preserve"> S56.10／測定開始(県原子力センター)</t>
  </si>
  <si>
    <t xml:space="preserve"> S59.6.1／１号機営業運転(女川)</t>
  </si>
  <si>
    <t xml:space="preserve"> S61.4.26／チェルノブイリ事故(旧ソ連)</t>
  </si>
  <si>
    <t xml:space="preserve"> H7.7.28／２号機営業運転(女川)</t>
  </si>
  <si>
    <t xml:space="preserve"> H7.12.8／もんじゅNa漏洩事故(敦賀市)</t>
  </si>
  <si>
    <t xml:space="preserve"> H11.9.30／JCO臨界事故(東海村)</t>
  </si>
  <si>
    <t xml:space="preserve"> H14.1.30／３号機営業運転(女川)</t>
  </si>
  <si>
    <t xml:space="preserve"> H19.7.16／中越沖地震(柏崎刈羽原発事故)</t>
  </si>
  <si>
    <t xml:space="preserve"> H23.3.11~14／東日本大震災･東京電力福島第1原発事故</t>
  </si>
  <si>
    <t xml:space="preserve"> S48.7.5／中国15回核実験6/28､全国最高値(蔵王町)</t>
    <phoneticPr fontId="1"/>
  </si>
  <si>
    <r>
      <t>陸土</t>
    </r>
    <r>
      <rPr>
        <sz val="11"/>
        <color indexed="8"/>
        <rFont val="Meiryo UI"/>
        <family val="3"/>
        <charset val="128"/>
      </rPr>
      <t xml:space="preserve"> (左:面積当 kBq/㎡,右:乾重当 Bq/kg乾土)</t>
    </r>
    <rPh sb="4" eb="5">
      <t>ヒダリ</t>
    </rPh>
    <rPh sb="6" eb="8">
      <t>メンセキ</t>
    </rPh>
    <rPh sb="8" eb="9">
      <t>ア</t>
    </rPh>
    <rPh sb="16" eb="17">
      <t>ミギ</t>
    </rPh>
    <rPh sb="18" eb="20">
      <t>カンジュウ</t>
    </rPh>
    <rPh sb="20" eb="21">
      <t>ア</t>
    </rPh>
    <phoneticPr fontId="1"/>
  </si>
  <si>
    <t>：ND(検出されず)をグラフ表示するため最小値の1/2を採用</t>
    <rPh sb="4" eb="6">
      <t>ケンシュツ</t>
    </rPh>
    <rPh sb="14" eb="16">
      <t>ヒョウジ</t>
    </rPh>
    <rPh sb="20" eb="23">
      <t>サイショウチ</t>
    </rPh>
    <rPh sb="28" eb="30">
      <t>サイヨウ</t>
    </rPh>
    <phoneticPr fontId="1"/>
  </si>
  <si>
    <t>：検出限界値未満だがスペクトルに光電ピークある場合</t>
    <rPh sb="1" eb="3">
      <t>ケンシュツ</t>
    </rPh>
    <rPh sb="3" eb="6">
      <t>ゲンカイチ</t>
    </rPh>
    <rPh sb="6" eb="8">
      <t>ミマン</t>
    </rPh>
    <rPh sb="16" eb="18">
      <t>コウデン</t>
    </rPh>
    <rPh sb="23" eb="25">
      <t>バアイ</t>
    </rPh>
    <phoneticPr fontId="1"/>
  </si>
  <si>
    <t>単位：kBq/m2､Ca濃度はg/kg/生､Sr単位はBq/g･Ca</t>
    <rPh sb="0" eb="2">
      <t>タンイ</t>
    </rPh>
    <rPh sb="12" eb="14">
      <t>ノウド</t>
    </rPh>
    <rPh sb="20" eb="21">
      <t>ナマ</t>
    </rPh>
    <rPh sb="24" eb="26">
      <t>タンイ</t>
    </rPh>
    <phoneticPr fontId="1"/>
  </si>
  <si>
    <t>単位：Bq/kg乾土､Ca濃度はg/kg/生､Sr単位はBq/g･Ca</t>
    <rPh sb="0" eb="2">
      <t>タンイ</t>
    </rPh>
    <rPh sb="8" eb="10">
      <t>カンド</t>
    </rPh>
    <rPh sb="13" eb="15">
      <t>ノウド</t>
    </rPh>
    <rPh sb="21" eb="22">
      <t>ナマ</t>
    </rPh>
    <rPh sb="25" eb="27">
      <t>タンイ</t>
    </rPh>
    <phoneticPr fontId="1"/>
  </si>
  <si>
    <t>：調査開始日</t>
    <rPh sb="1" eb="3">
      <t>チョウサ</t>
    </rPh>
    <rPh sb="3" eb="5">
      <t>カイシ</t>
    </rPh>
    <rPh sb="5" eb="6">
      <t>ビ</t>
    </rPh>
    <phoneticPr fontId="32"/>
  </si>
  <si>
    <t>：チェルノ事故日</t>
    <rPh sb="5" eb="7">
      <t>ジコ</t>
    </rPh>
    <rPh sb="7" eb="8">
      <t>ビ</t>
    </rPh>
    <phoneticPr fontId="32"/>
  </si>
  <si>
    <t>：福一事故日</t>
    <rPh sb="1" eb="2">
      <t>フク</t>
    </rPh>
    <rPh sb="2" eb="3">
      <t>イチ</t>
    </rPh>
    <rPh sb="3" eb="5">
      <t>ジコ</t>
    </rPh>
    <rPh sb="5" eb="6">
      <t>ビ</t>
    </rPh>
    <phoneticPr fontId="32"/>
  </si>
  <si>
    <t>：調査開始日s56.11.5</t>
    <rPh sb="1" eb="3">
      <t>チョウサ</t>
    </rPh>
    <rPh sb="3" eb="5">
      <t>カイシ</t>
    </rPh>
    <rPh sb="5" eb="6">
      <t>ビ</t>
    </rPh>
    <phoneticPr fontId="32"/>
  </si>
  <si>
    <t>：チェルノ事故日(事故日Cb)s61.4.26</t>
    <rPh sb="5" eb="7">
      <t>ジコ</t>
    </rPh>
    <rPh sb="7" eb="8">
      <t>ビ</t>
    </rPh>
    <rPh sb="9" eb="11">
      <t>ジコ</t>
    </rPh>
    <rPh sb="11" eb="12">
      <t>ビ</t>
    </rPh>
    <phoneticPr fontId="32"/>
  </si>
  <si>
    <t>：福一事故日(事故日Fk)h23.3.11</t>
    <rPh sb="1" eb="2">
      <t>フク</t>
    </rPh>
    <rPh sb="2" eb="3">
      <t>イチ</t>
    </rPh>
    <rPh sb="3" eb="5">
      <t>ジコ</t>
    </rPh>
    <rPh sb="5" eb="6">
      <t>ビ</t>
    </rPh>
    <phoneticPr fontId="3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</si>
</sst>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76" formatCode="yy/mm/dd"/>
    <numFmt numFmtId="177" formatCode="0.0"/>
    <numFmt numFmtId="178" formatCode="[$-411]ge\.m"/>
    <numFmt numFmtId="179" formatCode="0.0;[Red]0.0"/>
    <numFmt numFmtId="180" formatCode="[$-411]ge"/>
    <numFmt numFmtId="181" formatCode="&quot;(&quot;0&quot;)&quot;"/>
    <numFmt numFmtId="182" formatCode="0.0_ "/>
    <numFmt numFmtId="183" formatCode="0.00_ "/>
    <numFmt numFmtId="184" formatCode="0.0_);[Red]\(0.0\)"/>
    <numFmt numFmtId="185" formatCode="0.00_);[Red]\(0.00\)"/>
    <numFmt numFmtId="186" formatCode="0.000_);[Red]\(0.000\)"/>
    <numFmt numFmtId="187" formatCode="0_);[Red]\(0\)"/>
    <numFmt numFmtId="188" formatCode="0.00;[Red]0.00"/>
    <numFmt numFmtId="189" formatCode="&quot;(&quot;0.00&quot;)&quot;"/>
    <numFmt numFmtId="190" formatCode="0.0;&quot;△ &quot;0.0"/>
    <numFmt numFmtId="191" formatCode="&quot;(&quot;0.0&quot;)&quot;"/>
    <numFmt numFmtId="192" formatCode="&quot;(&quot;0.000&quot;)&quot;"/>
    <numFmt numFmtId="193" formatCode="0.000"/>
  </numFmts>
  <fonts count="34" x14ac:knownFonts="1">
    <font>
      <sz val="14"/>
      <name val="ＭＳ 明朝"/>
      <family val="1"/>
      <charset val="128"/>
    </font>
    <font>
      <sz val="7"/>
      <name val="ＭＳ 明朝"/>
      <family val="1"/>
      <charset val="128"/>
    </font>
    <font>
      <u/>
      <sz val="14"/>
      <color indexed="12"/>
      <name val="ＭＳ 明朝"/>
      <family val="1"/>
      <charset val="128"/>
    </font>
    <font>
      <b/>
      <sz val="11"/>
      <color indexed="8"/>
      <name val="Meiryo UI"/>
      <family val="3"/>
      <charset val="128"/>
    </font>
    <font>
      <sz val="9"/>
      <color indexed="8"/>
      <name val="Meiryo UI"/>
      <family val="3"/>
      <charset val="128"/>
    </font>
    <font>
      <u/>
      <sz val="10"/>
      <color indexed="12"/>
      <name val="Meiryo UI"/>
      <family val="3"/>
      <charset val="128"/>
    </font>
    <font>
      <sz val="9"/>
      <name val="Meiryo UI"/>
      <family val="3"/>
      <charset val="128"/>
    </font>
    <font>
      <b/>
      <sz val="14"/>
      <color indexed="8"/>
      <name val="Meiryo UI"/>
      <family val="3"/>
      <charset val="128"/>
    </font>
    <font>
      <sz val="8"/>
      <color indexed="8"/>
      <name val="Meiryo UI"/>
      <family val="3"/>
      <charset val="128"/>
    </font>
    <font>
      <sz val="10"/>
      <color indexed="8"/>
      <name val="Meiryo UI"/>
      <family val="3"/>
      <charset val="128"/>
    </font>
    <font>
      <sz val="10"/>
      <name val="Meiryo UI"/>
      <family val="3"/>
      <charset val="128"/>
    </font>
    <font>
      <sz val="14"/>
      <color indexed="8"/>
      <name val="Meiryo UI"/>
      <family val="3"/>
      <charset val="128"/>
    </font>
    <font>
      <sz val="8"/>
      <name val="Meiryo UI"/>
      <family val="3"/>
      <charset val="128"/>
    </font>
    <font>
      <sz val="8.5"/>
      <color indexed="8"/>
      <name val="Meiryo UI"/>
      <family val="3"/>
      <charset val="128"/>
    </font>
    <font>
      <vertAlign val="superscript"/>
      <sz val="8.5"/>
      <color indexed="8"/>
      <name val="Meiryo UI"/>
      <family val="3"/>
      <charset val="128"/>
    </font>
    <font>
      <sz val="14"/>
      <name val="Meiryo UI"/>
      <family val="3"/>
      <charset val="128"/>
    </font>
    <font>
      <b/>
      <sz val="12"/>
      <color rgb="FFC00000"/>
      <name val="ＭＳ 明朝"/>
      <family val="1"/>
      <charset val="128"/>
    </font>
    <font>
      <sz val="7.5"/>
      <color indexed="8"/>
      <name val="Meiryo UI"/>
      <family val="3"/>
      <charset val="128"/>
    </font>
    <font>
      <strike/>
      <sz val="8.5"/>
      <name val="Meiryo UI"/>
      <family val="3"/>
      <charset val="128"/>
    </font>
    <font>
      <sz val="8.5"/>
      <name val="Meiryo UI"/>
      <family val="3"/>
      <charset val="128"/>
    </font>
    <font>
      <sz val="7"/>
      <name val="ＭＳ Ｐゴシック"/>
      <family val="3"/>
      <charset val="128"/>
    </font>
    <font>
      <u/>
      <sz val="8.5"/>
      <color indexed="12"/>
      <name val="Meiryo UI"/>
      <family val="3"/>
      <charset val="128"/>
    </font>
    <font>
      <u/>
      <sz val="9"/>
      <color indexed="12"/>
      <name val="Meiryo UI"/>
      <family val="3"/>
      <charset val="128"/>
    </font>
    <font>
      <sz val="12"/>
      <color rgb="FFC00000"/>
      <name val="Meiryo UI"/>
      <family val="3"/>
      <charset val="128"/>
    </font>
    <font>
      <sz val="12"/>
      <color rgb="FFC00000"/>
      <name val="ＭＳ 明朝"/>
      <family val="1"/>
      <charset val="128"/>
    </font>
    <font>
      <sz val="11"/>
      <color indexed="8"/>
      <name val="Meiryo UI"/>
      <family val="3"/>
      <charset val="128"/>
    </font>
    <font>
      <b/>
      <sz val="8"/>
      <name val="Meiryo UI"/>
      <family val="3"/>
      <charset val="128"/>
    </font>
    <font>
      <b/>
      <sz val="9"/>
      <name val="Meiryo UI"/>
      <family val="3"/>
      <charset val="128"/>
    </font>
    <font>
      <sz val="9"/>
      <color rgb="FFC00000"/>
      <name val="Meiryo UI"/>
      <family val="3"/>
      <charset val="128"/>
    </font>
    <font>
      <b/>
      <sz val="9"/>
      <color indexed="8"/>
      <name val="Meiryo UI"/>
      <family val="3"/>
      <charset val="128"/>
    </font>
    <font>
      <b/>
      <sz val="9"/>
      <color rgb="FF0070C0"/>
      <name val="Meiryo UI"/>
      <family val="3"/>
      <charset val="128"/>
    </font>
    <font>
      <b/>
      <sz val="9"/>
      <color rgb="FF00B0F0"/>
      <name val="Meiryo UI"/>
      <family val="3"/>
      <charset val="128"/>
    </font>
    <font>
      <sz val="7"/>
      <name val="ＭＳ Ｐ明朝"/>
      <family val="1"/>
      <charset val="128"/>
    </font>
    <font>
      <sz val="14"/>
      <color rgb="FF0070C0"/>
      <name val="ＭＳ 明朝"/>
      <family val="1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Up="1">
      <left/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hair">
        <color indexed="64"/>
      </right>
      <top/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slantDashDot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slantDashDot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slantDashDot">
        <color indexed="64"/>
      </bottom>
      <diagonal style="thin">
        <color indexed="64"/>
      </diagonal>
    </border>
    <border diagonalUp="1">
      <left style="thin">
        <color indexed="64"/>
      </left>
      <right style="hair">
        <color indexed="64"/>
      </right>
      <top style="hair">
        <color indexed="64"/>
      </top>
      <bottom style="slantDashDot">
        <color indexed="64"/>
      </bottom>
      <diagonal style="thin">
        <color indexed="64"/>
      </diagonal>
    </border>
    <border>
      <left/>
      <right/>
      <top/>
      <bottom style="slantDashDot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hair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slantDashDot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slantDashDot">
        <color auto="1"/>
      </bottom>
      <diagonal/>
    </border>
    <border>
      <left/>
      <right style="thin">
        <color indexed="64"/>
      </right>
      <top/>
      <bottom style="slantDashDot">
        <color auto="1"/>
      </bottom>
      <diagonal/>
    </border>
    <border diagonalUp="1">
      <left style="thin">
        <color indexed="64"/>
      </left>
      <right style="hair">
        <color indexed="64"/>
      </right>
      <top/>
      <bottom style="slantDashDot">
        <color auto="1"/>
      </bottom>
      <diagonal style="thin">
        <color indexed="64"/>
      </diagonal>
    </border>
    <border>
      <left style="hair">
        <color indexed="64"/>
      </left>
      <right style="hair">
        <color indexed="64"/>
      </right>
      <top/>
      <bottom style="slantDashDot">
        <color auto="1"/>
      </bottom>
      <diagonal/>
    </border>
    <border diagonalUp="1">
      <left style="thin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slantDashDot">
        <color auto="1"/>
      </bottom>
      <diagonal/>
    </border>
    <border>
      <left style="thin">
        <color indexed="64"/>
      </left>
      <right style="thin">
        <color indexed="64"/>
      </right>
      <top style="slantDashDot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slantDashDot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slantDashDot">
        <color indexed="64"/>
      </top>
      <bottom style="hair">
        <color indexed="64"/>
      </bottom>
      <diagonal/>
    </border>
    <border>
      <left/>
      <right style="thin">
        <color indexed="64"/>
      </right>
      <top style="slantDashDot">
        <color indexed="64"/>
      </top>
      <bottom style="hair">
        <color indexed="64"/>
      </bottom>
      <diagonal/>
    </border>
    <border>
      <left/>
      <right style="hair">
        <color indexed="64"/>
      </right>
      <top style="slantDashDot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slantDashDot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23">
    <xf numFmtId="0" fontId="0" fillId="0" borderId="0" xfId="0"/>
    <xf numFmtId="180" fontId="3" fillId="0" borderId="0" xfId="0" quotePrefix="1" applyNumberFormat="1" applyFont="1" applyAlignment="1" applyProtection="1">
      <alignment horizontal="left" vertical="center"/>
      <protection locked="0"/>
    </xf>
    <xf numFmtId="0" fontId="4" fillId="0" borderId="0" xfId="0" applyFont="1" applyAlignment="1">
      <alignment vertical="center"/>
    </xf>
    <xf numFmtId="179" fontId="4" fillId="0" borderId="0" xfId="0" applyNumberFormat="1" applyFont="1" applyAlignment="1">
      <alignment vertical="center"/>
    </xf>
    <xf numFmtId="0" fontId="4" fillId="0" borderId="0" xfId="0" applyFont="1" applyAlignment="1" applyProtection="1">
      <alignment horizontal="left" vertical="center"/>
      <protection locked="0"/>
    </xf>
    <xf numFmtId="0" fontId="5" fillId="0" borderId="0" xfId="1" applyFont="1" applyAlignment="1" applyProtection="1">
      <alignment horizontal="left" vertical="center"/>
    </xf>
    <xf numFmtId="0" fontId="6" fillId="0" borderId="0" xfId="0" applyFont="1" applyAlignment="1">
      <alignment vertical="center"/>
    </xf>
    <xf numFmtId="0" fontId="4" fillId="2" borderId="1" xfId="0" applyFont="1" applyFill="1" applyBorder="1" applyAlignment="1" applyProtection="1">
      <alignment horizontal="left" vertical="center"/>
    </xf>
    <xf numFmtId="0" fontId="4" fillId="2" borderId="3" xfId="0" quotePrefix="1" applyFont="1" applyFill="1" applyBorder="1" applyAlignment="1" applyProtection="1">
      <alignment horizontal="left" vertical="center"/>
    </xf>
    <xf numFmtId="0" fontId="4" fillId="2" borderId="3" xfId="0" applyFont="1" applyFill="1" applyBorder="1" applyAlignment="1">
      <alignment vertical="center"/>
    </xf>
    <xf numFmtId="179" fontId="4" fillId="2" borderId="2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 applyProtection="1">
      <alignment horizontal="center" vertical="center"/>
    </xf>
    <xf numFmtId="176" fontId="4" fillId="0" borderId="0" xfId="0" applyNumberFormat="1" applyFont="1" applyBorder="1" applyAlignment="1" applyProtection="1">
      <alignment vertical="center"/>
    </xf>
    <xf numFmtId="0" fontId="4" fillId="2" borderId="4" xfId="0" quotePrefix="1" applyFont="1" applyFill="1" applyBorder="1" applyAlignment="1" applyProtection="1">
      <alignment horizontal="left" vertical="center"/>
    </xf>
    <xf numFmtId="0" fontId="4" fillId="2" borderId="6" xfId="0" applyFont="1" applyFill="1" applyBorder="1" applyAlignment="1" applyProtection="1">
      <alignment horizontal="center" vertical="center"/>
    </xf>
    <xf numFmtId="0" fontId="4" fillId="2" borderId="6" xfId="0" applyFont="1" applyFill="1" applyBorder="1" applyAlignment="1">
      <alignment vertical="center"/>
    </xf>
    <xf numFmtId="179" fontId="4" fillId="2" borderId="5" xfId="0" applyNumberFormat="1" applyFont="1" applyFill="1" applyBorder="1" applyAlignment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7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left" vertical="center"/>
    </xf>
    <xf numFmtId="179" fontId="4" fillId="2" borderId="8" xfId="0" quotePrefix="1" applyNumberFormat="1" applyFont="1" applyFill="1" applyBorder="1" applyAlignment="1" applyProtection="1">
      <alignment horizontal="left" vertical="center"/>
    </xf>
    <xf numFmtId="0" fontId="4" fillId="0" borderId="0" xfId="0" applyFont="1" applyAlignment="1">
      <alignment horizontal="left" vertical="center"/>
    </xf>
    <xf numFmtId="179" fontId="4" fillId="2" borderId="5" xfId="0" applyNumberFormat="1" applyFont="1" applyFill="1" applyBorder="1" applyAlignment="1" applyProtection="1">
      <alignment horizontal="left" vertical="center"/>
    </xf>
    <xf numFmtId="0" fontId="4" fillId="0" borderId="0" xfId="0" applyFont="1" applyFill="1" applyAlignment="1">
      <alignment vertical="center"/>
    </xf>
    <xf numFmtId="57" fontId="4" fillId="2" borderId="4" xfId="0" applyNumberFormat="1" applyFont="1" applyFill="1" applyBorder="1" applyAlignment="1" applyProtection="1">
      <alignment vertical="center" shrinkToFit="1"/>
      <protection locked="0"/>
    </xf>
    <xf numFmtId="0" fontId="4" fillId="0" borderId="0" xfId="0" applyFont="1" applyBorder="1" applyAlignment="1">
      <alignment vertical="center"/>
    </xf>
    <xf numFmtId="0" fontId="6" fillId="3" borderId="9" xfId="0" applyNumberFormat="1" applyFont="1" applyFill="1" applyBorder="1" applyAlignment="1" applyProtection="1">
      <alignment horizontal="right" vertical="center" shrinkToFit="1"/>
    </xf>
    <xf numFmtId="178" fontId="6" fillId="0" borderId="0" xfId="0" applyNumberFormat="1" applyFont="1" applyAlignment="1">
      <alignment vertical="center"/>
    </xf>
    <xf numFmtId="2" fontId="6" fillId="0" borderId="0" xfId="0" applyNumberFormat="1" applyFont="1" applyAlignment="1" applyProtection="1">
      <alignment vertical="center"/>
    </xf>
    <xf numFmtId="184" fontId="6" fillId="0" borderId="0" xfId="0" applyNumberFormat="1" applyFont="1" applyAlignment="1" applyProtection="1">
      <alignment vertical="center"/>
    </xf>
    <xf numFmtId="0" fontId="4" fillId="0" borderId="0" xfId="0" quotePrefix="1" applyFont="1" applyAlignment="1" applyProtection="1">
      <alignment horizontal="left"/>
      <protection locked="0"/>
    </xf>
    <xf numFmtId="57" fontId="6" fillId="0" borderId="0" xfId="0" applyNumberFormat="1" applyFont="1" applyAlignment="1">
      <alignment vertical="center"/>
    </xf>
    <xf numFmtId="185" fontId="6" fillId="0" borderId="0" xfId="0" applyNumberFormat="1" applyFont="1" applyAlignment="1" applyProtection="1">
      <alignment vertical="center"/>
    </xf>
    <xf numFmtId="186" fontId="6" fillId="0" borderId="0" xfId="0" applyNumberFormat="1" applyFont="1" applyAlignment="1" applyProtection="1">
      <alignment vertical="center"/>
    </xf>
    <xf numFmtId="0" fontId="4" fillId="0" borderId="0" xfId="0" quotePrefix="1" applyFont="1" applyAlignment="1" applyProtection="1">
      <alignment horizontal="left" vertical="center"/>
      <protection locked="0"/>
    </xf>
    <xf numFmtId="184" fontId="6" fillId="0" borderId="0" xfId="0" applyNumberFormat="1" applyFont="1" applyAlignment="1">
      <alignment vertical="center"/>
    </xf>
    <xf numFmtId="180" fontId="4" fillId="0" borderId="0" xfId="0" applyNumberFormat="1" applyFont="1" applyAlignment="1" applyProtection="1">
      <alignment vertical="center"/>
      <protection locked="0"/>
    </xf>
    <xf numFmtId="177" fontId="4" fillId="0" borderId="0" xfId="0" applyNumberFormat="1" applyFont="1" applyAlignment="1" applyProtection="1">
      <alignment vertical="center"/>
    </xf>
    <xf numFmtId="1" fontId="4" fillId="0" borderId="0" xfId="0" applyNumberFormat="1" applyFont="1" applyAlignment="1" applyProtection="1">
      <alignment vertical="center"/>
    </xf>
    <xf numFmtId="2" fontId="4" fillId="0" borderId="0" xfId="0" applyNumberFormat="1" applyFont="1" applyAlignment="1" applyProtection="1">
      <alignment vertical="center"/>
    </xf>
    <xf numFmtId="179" fontId="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2" fontId="4" fillId="0" borderId="0" xfId="0" applyNumberFormat="1" applyFont="1" applyAlignment="1" applyProtection="1">
      <alignment vertical="center"/>
      <protection locked="0"/>
    </xf>
    <xf numFmtId="1" fontId="4" fillId="0" borderId="0" xfId="0" applyNumberFormat="1" applyFont="1" applyAlignment="1" applyProtection="1">
      <alignment vertical="center"/>
      <protection locked="0"/>
    </xf>
    <xf numFmtId="180" fontId="4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4" fillId="2" borderId="4" xfId="0" applyFont="1" applyFill="1" applyBorder="1" applyAlignment="1" applyProtection="1">
      <alignment horizontal="left" vertical="center" shrinkToFit="1"/>
    </xf>
    <xf numFmtId="0" fontId="4" fillId="2" borderId="4" xfId="0" quotePrefix="1" applyFont="1" applyFill="1" applyBorder="1" applyAlignment="1" applyProtection="1">
      <alignment horizontal="left" vertical="center" shrinkToFit="1"/>
    </xf>
    <xf numFmtId="179" fontId="4" fillId="2" borderId="8" xfId="0" quotePrefix="1" applyNumberFormat="1" applyFont="1" applyFill="1" applyBorder="1" applyAlignment="1" applyProtection="1">
      <alignment horizontal="left" vertical="center" shrinkToFit="1"/>
    </xf>
    <xf numFmtId="179" fontId="4" fillId="2" borderId="5" xfId="0" applyNumberFormat="1" applyFont="1" applyFill="1" applyBorder="1" applyAlignment="1" applyProtection="1">
      <alignment horizontal="left" vertical="center" shrinkToFit="1"/>
    </xf>
    <xf numFmtId="184" fontId="4" fillId="0" borderId="5" xfId="0" applyNumberFormat="1" applyFont="1" applyBorder="1" applyAlignment="1" applyProtection="1">
      <alignment vertical="center" shrinkToFit="1"/>
      <protection locked="0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>
      <alignment vertical="center"/>
    </xf>
    <xf numFmtId="184" fontId="6" fillId="0" borderId="0" xfId="0" applyNumberFormat="1" applyFont="1" applyAlignment="1">
      <alignment vertical="center" shrinkToFit="1"/>
    </xf>
    <xf numFmtId="0" fontId="13" fillId="0" borderId="0" xfId="0" quotePrefix="1" applyFont="1" applyAlignment="1" applyProtection="1">
      <alignment horizontal="left" vertical="center"/>
      <protection locked="0"/>
    </xf>
    <xf numFmtId="57" fontId="13" fillId="0" borderId="0" xfId="0" applyNumberFormat="1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left" vertical="center"/>
    </xf>
    <xf numFmtId="0" fontId="15" fillId="0" borderId="0" xfId="0" applyFont="1"/>
    <xf numFmtId="0" fontId="10" fillId="0" borderId="0" xfId="0" applyFont="1" applyAlignment="1">
      <alignment vertical="center" wrapText="1"/>
    </xf>
    <xf numFmtId="177" fontId="10" fillId="0" borderId="0" xfId="0" applyNumberFormat="1" applyFont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10" xfId="0" applyFont="1" applyBorder="1" applyAlignment="1">
      <alignment horizontal="left" vertical="center"/>
    </xf>
    <xf numFmtId="184" fontId="6" fillId="0" borderId="10" xfId="0" applyNumberFormat="1" applyFont="1" applyBorder="1" applyAlignment="1">
      <alignment vertical="center" shrinkToFit="1"/>
    </xf>
    <xf numFmtId="0" fontId="4" fillId="0" borderId="10" xfId="0" applyFont="1" applyBorder="1" applyAlignment="1">
      <alignment vertical="center"/>
    </xf>
    <xf numFmtId="180" fontId="4" fillId="2" borderId="1" xfId="0" applyNumberFormat="1" applyFont="1" applyFill="1" applyBorder="1" applyAlignment="1" applyProtection="1">
      <alignment horizontal="left" vertical="center"/>
    </xf>
    <xf numFmtId="180" fontId="4" fillId="2" borderId="4" xfId="0" applyNumberFormat="1" applyFont="1" applyFill="1" applyBorder="1" applyAlignment="1" applyProtection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179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176" fontId="6" fillId="0" borderId="0" xfId="0" applyNumberFormat="1" applyFont="1" applyBorder="1" applyAlignment="1" applyProtection="1">
      <alignment vertical="center"/>
    </xf>
    <xf numFmtId="0" fontId="6" fillId="3" borderId="11" xfId="0" applyNumberFormat="1" applyFont="1" applyFill="1" applyBorder="1" applyAlignment="1" applyProtection="1">
      <alignment horizontal="right" vertical="center" shrinkToFit="1"/>
    </xf>
    <xf numFmtId="0" fontId="17" fillId="0" borderId="5" xfId="0" applyFont="1" applyBorder="1" applyAlignment="1" applyProtection="1">
      <alignment horizontal="left" vertical="top" wrapText="1"/>
    </xf>
    <xf numFmtId="0" fontId="6" fillId="0" borderId="0" xfId="0" applyNumberFormat="1" applyFont="1" applyAlignment="1"/>
    <xf numFmtId="57" fontId="13" fillId="0" borderId="0" xfId="0" quotePrefix="1" applyNumberFormat="1" applyFont="1" applyAlignment="1" applyProtection="1">
      <alignment horizontal="left" vertical="center"/>
      <protection locked="0"/>
    </xf>
    <xf numFmtId="184" fontId="18" fillId="0" borderId="0" xfId="0" quotePrefix="1" applyNumberFormat="1" applyFont="1" applyAlignment="1">
      <alignment horizontal="left" vertical="center"/>
    </xf>
    <xf numFmtId="187" fontId="19" fillId="0" borderId="0" xfId="0" quotePrefix="1" applyNumberFormat="1" applyFont="1" applyFill="1" applyAlignment="1">
      <alignment horizontal="left" vertical="center"/>
    </xf>
    <xf numFmtId="0" fontId="13" fillId="0" borderId="0" xfId="0" applyFont="1" applyAlignment="1">
      <alignment vertical="center"/>
    </xf>
    <xf numFmtId="57" fontId="19" fillId="0" borderId="0" xfId="0" applyNumberFormat="1" applyFont="1" applyFill="1" applyBorder="1" applyAlignment="1" applyProtection="1">
      <alignment vertical="center"/>
      <protection locked="0"/>
    </xf>
    <xf numFmtId="0" fontId="4" fillId="2" borderId="12" xfId="0" applyFont="1" applyFill="1" applyBorder="1" applyAlignment="1" applyProtection="1">
      <alignment horizontal="left" vertical="center" shrinkToFit="1"/>
    </xf>
    <xf numFmtId="0" fontId="4" fillId="2" borderId="13" xfId="0" applyFont="1" applyFill="1" applyBorder="1" applyAlignment="1" applyProtection="1">
      <alignment horizontal="left" vertical="center" shrinkToFit="1"/>
    </xf>
    <xf numFmtId="0" fontId="4" fillId="2" borderId="14" xfId="0" quotePrefix="1" applyFont="1" applyFill="1" applyBorder="1" applyAlignment="1" applyProtection="1">
      <alignment horizontal="left" vertical="center" wrapText="1"/>
    </xf>
    <xf numFmtId="0" fontId="4" fillId="2" borderId="15" xfId="0" quotePrefix="1" applyFont="1" applyFill="1" applyBorder="1" applyAlignment="1" applyProtection="1">
      <alignment horizontal="left" vertical="center" wrapText="1"/>
    </xf>
    <xf numFmtId="177" fontId="4" fillId="0" borderId="15" xfId="0" applyNumberFormat="1" applyFont="1" applyBorder="1" applyAlignment="1" applyProtection="1">
      <alignment vertical="center" shrinkToFit="1"/>
    </xf>
    <xf numFmtId="2" fontId="4" fillId="0" borderId="15" xfId="0" applyNumberFormat="1" applyFont="1" applyBorder="1" applyAlignment="1" applyProtection="1">
      <alignment vertical="center" shrinkToFit="1"/>
    </xf>
    <xf numFmtId="187" fontId="4" fillId="0" borderId="15" xfId="0" applyNumberFormat="1" applyFont="1" applyBorder="1" applyAlignment="1" applyProtection="1">
      <alignment vertical="center" shrinkToFit="1"/>
    </xf>
    <xf numFmtId="0" fontId="6" fillId="3" borderId="16" xfId="0" applyNumberFormat="1" applyFont="1" applyFill="1" applyBorder="1" applyAlignment="1" applyProtection="1">
      <alignment horizontal="right" vertical="center" shrinkToFit="1"/>
    </xf>
    <xf numFmtId="0" fontId="6" fillId="3" borderId="17" xfId="0" applyNumberFormat="1" applyFont="1" applyFill="1" applyBorder="1" applyAlignment="1" applyProtection="1">
      <alignment horizontal="right" vertical="center" shrinkToFit="1"/>
    </xf>
    <xf numFmtId="177" fontId="6" fillId="0" borderId="20" xfId="0" applyNumberFormat="1" applyFont="1" applyBorder="1" applyAlignment="1" applyProtection="1">
      <alignment vertical="center" shrinkToFit="1"/>
    </xf>
    <xf numFmtId="2" fontId="6" fillId="0" borderId="20" xfId="0" applyNumberFormat="1" applyFont="1" applyBorder="1" applyAlignment="1" applyProtection="1">
      <alignment vertical="center" shrinkToFit="1"/>
    </xf>
    <xf numFmtId="187" fontId="6" fillId="0" borderId="20" xfId="0" applyNumberFormat="1" applyFont="1" applyBorder="1" applyAlignment="1" applyProtection="1">
      <alignment vertical="center" shrinkToFit="1"/>
    </xf>
    <xf numFmtId="179" fontId="6" fillId="0" borderId="21" xfId="0" applyNumberFormat="1" applyFont="1" applyBorder="1" applyAlignment="1" applyProtection="1">
      <alignment vertical="center" shrinkToFit="1"/>
    </xf>
    <xf numFmtId="57" fontId="6" fillId="2" borderId="18" xfId="0" applyNumberFormat="1" applyFont="1" applyFill="1" applyBorder="1" applyAlignment="1" applyProtection="1">
      <alignment vertical="center" shrinkToFit="1"/>
      <protection locked="0"/>
    </xf>
    <xf numFmtId="185" fontId="6" fillId="0" borderId="22" xfId="0" applyNumberFormat="1" applyFont="1" applyBorder="1" applyAlignment="1" applyProtection="1">
      <alignment horizontal="center" vertical="center" shrinkToFit="1"/>
      <protection locked="0"/>
    </xf>
    <xf numFmtId="2" fontId="6" fillId="0" borderId="22" xfId="0" applyNumberFormat="1" applyFont="1" applyBorder="1" applyAlignment="1" applyProtection="1">
      <alignment vertical="center" shrinkToFit="1"/>
    </xf>
    <xf numFmtId="188" fontId="6" fillId="0" borderId="20" xfId="0" applyNumberFormat="1" applyFont="1" applyBorder="1" applyAlignment="1" applyProtection="1">
      <alignment vertical="center" shrinkToFit="1"/>
    </xf>
    <xf numFmtId="57" fontId="4" fillId="2" borderId="24" xfId="0" applyNumberFormat="1" applyFont="1" applyFill="1" applyBorder="1" applyAlignment="1" applyProtection="1">
      <alignment vertical="center" shrinkToFit="1"/>
      <protection locked="0"/>
    </xf>
    <xf numFmtId="177" fontId="6" fillId="0" borderId="10" xfId="0" applyNumberFormat="1" applyFont="1" applyBorder="1" applyAlignment="1" applyProtection="1">
      <alignment vertical="center" shrinkToFit="1"/>
    </xf>
    <xf numFmtId="2" fontId="6" fillId="0" borderId="10" xfId="0" applyNumberFormat="1" applyFont="1" applyBorder="1" applyAlignment="1" applyProtection="1">
      <alignment vertical="center" shrinkToFit="1"/>
    </xf>
    <xf numFmtId="187" fontId="6" fillId="0" borderId="10" xfId="0" applyNumberFormat="1" applyFont="1" applyBorder="1" applyAlignment="1" applyProtection="1">
      <alignment vertical="center" shrinkToFit="1"/>
    </xf>
    <xf numFmtId="179" fontId="6" fillId="0" borderId="26" xfId="0" applyNumberFormat="1" applyFont="1" applyBorder="1" applyAlignment="1" applyProtection="1">
      <alignment vertical="center" shrinkToFit="1"/>
    </xf>
    <xf numFmtId="57" fontId="6" fillId="2" borderId="24" xfId="0" applyNumberFormat="1" applyFont="1" applyFill="1" applyBorder="1" applyAlignment="1" applyProtection="1">
      <alignment vertical="center" shrinkToFit="1"/>
      <protection locked="0"/>
    </xf>
    <xf numFmtId="2" fontId="6" fillId="0" borderId="28" xfId="0" applyNumberFormat="1" applyFont="1" applyBorder="1" applyAlignment="1" applyProtection="1">
      <alignment horizontal="center" vertical="center" shrinkToFit="1"/>
      <protection locked="0"/>
    </xf>
    <xf numFmtId="188" fontId="6" fillId="0" borderId="10" xfId="0" applyNumberFormat="1" applyFont="1" applyBorder="1" applyAlignment="1" applyProtection="1">
      <alignment vertical="center" shrinkToFit="1"/>
    </xf>
    <xf numFmtId="1" fontId="6" fillId="0" borderId="10" xfId="0" applyNumberFormat="1" applyFont="1" applyBorder="1" applyAlignment="1" applyProtection="1">
      <alignment vertical="center" shrinkToFit="1"/>
    </xf>
    <xf numFmtId="185" fontId="6" fillId="0" borderId="28" xfId="0" applyNumberFormat="1" applyFont="1" applyBorder="1" applyAlignment="1" applyProtection="1">
      <alignment horizontal="center" vertical="center" shrinkToFit="1"/>
      <protection locked="0"/>
    </xf>
    <xf numFmtId="2" fontId="6" fillId="0" borderId="28" xfId="0" applyNumberFormat="1" applyFont="1" applyBorder="1" applyAlignment="1" applyProtection="1">
      <alignment vertical="center" shrinkToFit="1"/>
    </xf>
    <xf numFmtId="185" fontId="6" fillId="0" borderId="28" xfId="0" applyNumberFormat="1" applyFont="1" applyBorder="1" applyAlignment="1" applyProtection="1">
      <alignment vertical="center" shrinkToFit="1"/>
    </xf>
    <xf numFmtId="177" fontId="6" fillId="0" borderId="10" xfId="0" applyNumberFormat="1" applyFont="1" applyBorder="1" applyAlignment="1" applyProtection="1">
      <alignment vertical="center" shrinkToFit="1"/>
      <protection locked="0"/>
    </xf>
    <xf numFmtId="2" fontId="6" fillId="0" borderId="10" xfId="0" applyNumberFormat="1" applyFont="1" applyBorder="1" applyAlignment="1" applyProtection="1">
      <alignment vertical="center" shrinkToFit="1"/>
      <protection locked="0"/>
    </xf>
    <xf numFmtId="179" fontId="6" fillId="0" borderId="26" xfId="0" applyNumberFormat="1" applyFont="1" applyBorder="1" applyAlignment="1" applyProtection="1">
      <alignment vertical="center" shrinkToFit="1"/>
      <protection locked="0"/>
    </xf>
    <xf numFmtId="2" fontId="6" fillId="0" borderId="28" xfId="0" applyNumberFormat="1" applyFont="1" applyBorder="1" applyAlignment="1" applyProtection="1">
      <alignment vertical="center" shrinkToFit="1"/>
      <protection locked="0"/>
    </xf>
    <xf numFmtId="187" fontId="6" fillId="0" borderId="10" xfId="0" applyNumberFormat="1" applyFont="1" applyBorder="1" applyAlignment="1" applyProtection="1">
      <alignment vertical="center" shrinkToFit="1"/>
      <protection locked="0"/>
    </xf>
    <xf numFmtId="1" fontId="6" fillId="0" borderId="10" xfId="0" applyNumberFormat="1" applyFont="1" applyBorder="1" applyAlignment="1" applyProtection="1">
      <alignment vertical="center" shrinkToFit="1"/>
      <protection locked="0"/>
    </xf>
    <xf numFmtId="2" fontId="6" fillId="0" borderId="10" xfId="0" applyNumberFormat="1" applyFont="1" applyBorder="1" applyAlignment="1" applyProtection="1">
      <alignment horizontal="center" vertical="center" shrinkToFit="1"/>
      <protection locked="0"/>
    </xf>
    <xf numFmtId="179" fontId="6" fillId="0" borderId="26" xfId="0" applyNumberFormat="1" applyFont="1" applyBorder="1" applyAlignment="1" applyProtection="1">
      <alignment horizontal="center" vertical="center" shrinkToFit="1"/>
      <protection locked="0"/>
    </xf>
    <xf numFmtId="191" fontId="6" fillId="6" borderId="10" xfId="0" applyNumberFormat="1" applyFont="1" applyFill="1" applyBorder="1" applyAlignment="1" applyProtection="1">
      <alignment horizontal="center" vertical="center" shrinkToFit="1"/>
      <protection locked="0"/>
    </xf>
    <xf numFmtId="57" fontId="6" fillId="9" borderId="24" xfId="0" applyNumberFormat="1" applyFont="1" applyFill="1" applyBorder="1" applyAlignment="1" applyProtection="1">
      <alignment vertical="center" shrinkToFit="1"/>
      <protection locked="0"/>
    </xf>
    <xf numFmtId="177" fontId="6" fillId="3" borderId="10" xfId="0" applyNumberFormat="1" applyFont="1" applyFill="1" applyBorder="1" applyAlignment="1" applyProtection="1">
      <alignment vertical="center" shrinkToFit="1"/>
    </xf>
    <xf numFmtId="187" fontId="6" fillId="3" borderId="10" xfId="0" applyNumberFormat="1" applyFont="1" applyFill="1" applyBorder="1" applyAlignment="1" applyProtection="1">
      <alignment vertical="center" shrinkToFit="1"/>
    </xf>
    <xf numFmtId="179" fontId="6" fillId="9" borderId="26" xfId="0" applyNumberFormat="1" applyFont="1" applyFill="1" applyBorder="1" applyAlignment="1" applyProtection="1">
      <alignment vertical="center" shrinkToFit="1"/>
    </xf>
    <xf numFmtId="57" fontId="6" fillId="3" borderId="24" xfId="0" applyNumberFormat="1" applyFont="1" applyFill="1" applyBorder="1" applyAlignment="1" applyProtection="1">
      <alignment vertical="center" shrinkToFit="1"/>
      <protection locked="0"/>
    </xf>
    <xf numFmtId="2" fontId="6" fillId="3" borderId="10" xfId="0" applyNumberFormat="1" applyFont="1" applyFill="1" applyBorder="1" applyAlignment="1" applyProtection="1">
      <alignment vertical="center" shrinkToFit="1"/>
      <protection locked="0"/>
    </xf>
    <xf numFmtId="1" fontId="6" fillId="3" borderId="10" xfId="0" applyNumberFormat="1" applyFont="1" applyFill="1" applyBorder="1" applyAlignment="1" applyProtection="1">
      <alignment vertical="center" shrinkToFit="1"/>
      <protection locked="0"/>
    </xf>
    <xf numFmtId="2" fontId="6" fillId="3" borderId="10" xfId="0" applyNumberFormat="1" applyFont="1" applyFill="1" applyBorder="1" applyAlignment="1" applyProtection="1">
      <alignment vertical="center" shrinkToFit="1"/>
    </xf>
    <xf numFmtId="177" fontId="6" fillId="3" borderId="10" xfId="0" applyNumberFormat="1" applyFont="1" applyFill="1" applyBorder="1" applyAlignment="1" applyProtection="1">
      <alignment vertical="center" shrinkToFit="1"/>
      <protection locked="0"/>
    </xf>
    <xf numFmtId="187" fontId="6" fillId="3" borderId="10" xfId="0" applyNumberFormat="1" applyFont="1" applyFill="1" applyBorder="1" applyAlignment="1" applyProtection="1">
      <alignment vertical="center" shrinkToFit="1"/>
      <protection locked="0"/>
    </xf>
    <xf numFmtId="2" fontId="6" fillId="3" borderId="28" xfId="0" applyNumberFormat="1" applyFont="1" applyFill="1" applyBorder="1" applyAlignment="1" applyProtection="1">
      <alignment horizontal="center" vertical="center" shrinkToFit="1"/>
      <protection locked="0"/>
    </xf>
    <xf numFmtId="2" fontId="4" fillId="0" borderId="28" xfId="0" applyNumberFormat="1" applyFont="1" applyBorder="1" applyAlignment="1" applyProtection="1">
      <alignment horizontal="center" vertical="center" shrinkToFit="1"/>
      <protection locked="0"/>
    </xf>
    <xf numFmtId="177" fontId="4" fillId="0" borderId="10" xfId="0" applyNumberFormat="1" applyFont="1" applyBorder="1" applyAlignment="1" applyProtection="1">
      <alignment vertical="center" shrinkToFit="1"/>
    </xf>
    <xf numFmtId="2" fontId="4" fillId="0" borderId="10" xfId="0" applyNumberFormat="1" applyFont="1" applyBorder="1" applyAlignment="1" applyProtection="1">
      <alignment vertical="center" shrinkToFit="1"/>
    </xf>
    <xf numFmtId="187" fontId="4" fillId="0" borderId="10" xfId="0" applyNumberFormat="1" applyFont="1" applyBorder="1" applyAlignment="1" applyProtection="1">
      <alignment vertical="center" shrinkToFit="1"/>
    </xf>
    <xf numFmtId="179" fontId="4" fillId="0" borderId="26" xfId="0" applyNumberFormat="1" applyFont="1" applyBorder="1" applyAlignment="1" applyProtection="1">
      <alignment vertical="center" shrinkToFit="1"/>
    </xf>
    <xf numFmtId="57" fontId="4" fillId="9" borderId="24" xfId="0" applyNumberFormat="1" applyFont="1" applyFill="1" applyBorder="1" applyAlignment="1" applyProtection="1">
      <alignment vertical="center" shrinkToFit="1"/>
      <protection locked="0"/>
    </xf>
    <xf numFmtId="2" fontId="4" fillId="3" borderId="28" xfId="0" applyNumberFormat="1" applyFont="1" applyFill="1" applyBorder="1" applyAlignment="1" applyProtection="1">
      <alignment horizontal="center" vertical="center" shrinkToFit="1"/>
      <protection locked="0"/>
    </xf>
    <xf numFmtId="177" fontId="4" fillId="3" borderId="10" xfId="0" applyNumberFormat="1" applyFont="1" applyFill="1" applyBorder="1" applyAlignment="1" applyProtection="1">
      <alignment vertical="center" shrinkToFit="1"/>
    </xf>
    <xf numFmtId="2" fontId="4" fillId="3" borderId="10" xfId="0" applyNumberFormat="1" applyFont="1" applyFill="1" applyBorder="1" applyAlignment="1" applyProtection="1">
      <alignment vertical="center" shrinkToFit="1"/>
    </xf>
    <xf numFmtId="187" fontId="4" fillId="3" borderId="10" xfId="0" applyNumberFormat="1" applyFont="1" applyFill="1" applyBorder="1" applyAlignment="1" applyProtection="1">
      <alignment vertical="center" shrinkToFit="1"/>
    </xf>
    <xf numFmtId="57" fontId="4" fillId="3" borderId="24" xfId="0" applyNumberFormat="1" applyFont="1" applyFill="1" applyBorder="1" applyAlignment="1" applyProtection="1">
      <alignment vertical="center" shrinkToFit="1"/>
      <protection locked="0"/>
    </xf>
    <xf numFmtId="177" fontId="4" fillId="3" borderId="10" xfId="0" applyNumberFormat="1" applyFont="1" applyFill="1" applyBorder="1" applyAlignment="1" applyProtection="1">
      <alignment vertical="center" shrinkToFit="1"/>
      <protection locked="0"/>
    </xf>
    <xf numFmtId="2" fontId="4" fillId="3" borderId="10" xfId="0" applyNumberFormat="1" applyFont="1" applyFill="1" applyBorder="1" applyAlignment="1" applyProtection="1">
      <alignment vertical="center" shrinkToFit="1"/>
      <protection locked="0"/>
    </xf>
    <xf numFmtId="187" fontId="4" fillId="3" borderId="10" xfId="0" applyNumberFormat="1" applyFont="1" applyFill="1" applyBorder="1" applyAlignment="1" applyProtection="1">
      <alignment vertical="center" shrinkToFit="1"/>
      <protection locked="0"/>
    </xf>
    <xf numFmtId="1" fontId="4" fillId="3" borderId="10" xfId="0" applyNumberFormat="1" applyFont="1" applyFill="1" applyBorder="1" applyAlignment="1" applyProtection="1">
      <alignment vertical="center" shrinkToFit="1"/>
      <protection locked="0"/>
    </xf>
    <xf numFmtId="2" fontId="6" fillId="3" borderId="28" xfId="0" applyNumberFormat="1" applyFont="1" applyFill="1" applyBorder="1" applyAlignment="1" applyProtection="1">
      <alignment horizontal="right" vertical="center" shrinkToFit="1"/>
    </xf>
    <xf numFmtId="190" fontId="6" fillId="3" borderId="10" xfId="0" applyNumberFormat="1" applyFont="1" applyFill="1" applyBorder="1" applyAlignment="1" applyProtection="1">
      <alignment horizontal="right" vertical="center" shrinkToFit="1"/>
    </xf>
    <xf numFmtId="2" fontId="6" fillId="3" borderId="10" xfId="0" applyNumberFormat="1" applyFont="1" applyFill="1" applyBorder="1" applyAlignment="1" applyProtection="1">
      <alignment horizontal="right" vertical="center" shrinkToFit="1"/>
    </xf>
    <xf numFmtId="190" fontId="6" fillId="3" borderId="29" xfId="0" applyNumberFormat="1" applyFont="1" applyFill="1" applyBorder="1" applyAlignment="1" applyProtection="1">
      <alignment horizontal="right" vertical="center" shrinkToFit="1"/>
    </xf>
    <xf numFmtId="190" fontId="6" fillId="3" borderId="26" xfId="0" applyNumberFormat="1" applyFont="1" applyFill="1" applyBorder="1" applyAlignment="1" applyProtection="1">
      <alignment horizontal="right" vertical="center" shrinkToFit="1"/>
    </xf>
    <xf numFmtId="193" fontId="6" fillId="5" borderId="28" xfId="0" applyNumberFormat="1" applyFont="1" applyFill="1" applyBorder="1" applyAlignment="1" applyProtection="1">
      <alignment horizontal="right" vertical="center" shrinkToFit="1"/>
    </xf>
    <xf numFmtId="190" fontId="6" fillId="5" borderId="27" xfId="0" applyNumberFormat="1" applyFont="1" applyFill="1" applyBorder="1" applyAlignment="1" applyProtection="1">
      <alignment horizontal="right" vertical="center" shrinkToFit="1"/>
    </xf>
    <xf numFmtId="190" fontId="6" fillId="5" borderId="30" xfId="0" applyNumberFormat="1" applyFont="1" applyFill="1" applyBorder="1" applyAlignment="1" applyProtection="1">
      <alignment horizontal="right" vertical="center" shrinkToFit="1"/>
    </xf>
    <xf numFmtId="193" fontId="6" fillId="5" borderId="10" xfId="0" applyNumberFormat="1" applyFont="1" applyFill="1" applyBorder="1" applyAlignment="1" applyProtection="1">
      <alignment horizontal="right" vertical="center" shrinkToFit="1"/>
    </xf>
    <xf numFmtId="190" fontId="6" fillId="5" borderId="31" xfId="0" applyNumberFormat="1" applyFont="1" applyFill="1" applyBorder="1" applyAlignment="1" applyProtection="1">
      <alignment horizontal="right" vertical="center" shrinkToFit="1"/>
    </xf>
    <xf numFmtId="193" fontId="6" fillId="3" borderId="10" xfId="0" applyNumberFormat="1" applyFont="1" applyFill="1" applyBorder="1" applyAlignment="1" applyProtection="1">
      <alignment horizontal="right" vertical="center" shrinkToFit="1"/>
    </xf>
    <xf numFmtId="2" fontId="6" fillId="3" borderId="29" xfId="0" applyNumberFormat="1" applyFont="1" applyFill="1" applyBorder="1" applyAlignment="1" applyProtection="1">
      <alignment horizontal="right" vertical="center" shrinkToFit="1"/>
    </xf>
    <xf numFmtId="2" fontId="6" fillId="3" borderId="28" xfId="0" quotePrefix="1" applyNumberFormat="1" applyFont="1" applyFill="1" applyBorder="1" applyAlignment="1">
      <alignment horizontal="right" vertical="center" shrinkToFit="1"/>
    </xf>
    <xf numFmtId="190" fontId="6" fillId="3" borderId="10" xfId="0" quotePrefix="1" applyNumberFormat="1" applyFont="1" applyFill="1" applyBorder="1" applyAlignment="1">
      <alignment horizontal="right" vertical="center" shrinkToFit="1"/>
    </xf>
    <xf numFmtId="190" fontId="6" fillId="3" borderId="29" xfId="0" quotePrefix="1" applyNumberFormat="1" applyFont="1" applyFill="1" applyBorder="1" applyAlignment="1">
      <alignment horizontal="right" vertical="center" shrinkToFit="1"/>
    </xf>
    <xf numFmtId="190" fontId="6" fillId="3" borderId="28" xfId="0" quotePrefix="1" applyNumberFormat="1" applyFont="1" applyFill="1" applyBorder="1" applyAlignment="1">
      <alignment horizontal="right" vertical="center" shrinkToFit="1"/>
    </xf>
    <xf numFmtId="190" fontId="6" fillId="3" borderId="26" xfId="0" quotePrefix="1" applyNumberFormat="1" applyFont="1" applyFill="1" applyBorder="1" applyAlignment="1">
      <alignment horizontal="right" vertical="center" shrinkToFit="1"/>
    </xf>
    <xf numFmtId="0" fontId="6" fillId="3" borderId="28" xfId="0" quotePrefix="1" applyNumberFormat="1" applyFont="1" applyFill="1" applyBorder="1" applyAlignment="1">
      <alignment horizontal="right" vertical="center" shrinkToFit="1"/>
    </xf>
    <xf numFmtId="0" fontId="6" fillId="3" borderId="10" xfId="0" quotePrefix="1" applyNumberFormat="1" applyFont="1" applyFill="1" applyBorder="1" applyAlignment="1">
      <alignment horizontal="right" vertical="center" shrinkToFit="1"/>
    </xf>
    <xf numFmtId="0" fontId="6" fillId="3" borderId="29" xfId="0" quotePrefix="1" applyNumberFormat="1" applyFont="1" applyFill="1" applyBorder="1" applyAlignment="1">
      <alignment horizontal="right" vertical="center" shrinkToFit="1"/>
    </xf>
    <xf numFmtId="0" fontId="6" fillId="3" borderId="26" xfId="0" quotePrefix="1" applyNumberFormat="1" applyFont="1" applyFill="1" applyBorder="1" applyAlignment="1">
      <alignment horizontal="right" vertical="center" shrinkToFit="1"/>
    </xf>
    <xf numFmtId="180" fontId="6" fillId="3" borderId="24" xfId="0" applyNumberFormat="1" applyFont="1" applyFill="1" applyBorder="1" applyAlignment="1">
      <alignment horizontal="right" vertical="center"/>
    </xf>
    <xf numFmtId="180" fontId="6" fillId="5" borderId="24" xfId="0" applyNumberFormat="1" applyFont="1" applyFill="1" applyBorder="1" applyAlignment="1">
      <alignment horizontal="right" vertical="center"/>
    </xf>
    <xf numFmtId="180" fontId="6" fillId="3" borderId="32" xfId="0" applyNumberFormat="1" applyFont="1" applyFill="1" applyBorder="1" applyAlignment="1">
      <alignment horizontal="right" vertical="center"/>
    </xf>
    <xf numFmtId="190" fontId="6" fillId="3" borderId="24" xfId="0" applyNumberFormat="1" applyFont="1" applyFill="1" applyBorder="1" applyAlignment="1" applyProtection="1">
      <alignment horizontal="right" vertical="center" shrinkToFit="1"/>
    </xf>
    <xf numFmtId="190" fontId="6" fillId="5" borderId="24" xfId="0" applyNumberFormat="1" applyFont="1" applyFill="1" applyBorder="1" applyAlignment="1" applyProtection="1">
      <alignment horizontal="right" vertical="center" shrinkToFit="1"/>
    </xf>
    <xf numFmtId="190" fontId="6" fillId="3" borderId="24" xfId="0" quotePrefix="1" applyNumberFormat="1" applyFont="1" applyFill="1" applyBorder="1" applyAlignment="1">
      <alignment horizontal="right" vertical="center" shrinkToFit="1"/>
    </xf>
    <xf numFmtId="0" fontId="6" fillId="3" borderId="24" xfId="0" quotePrefix="1" applyNumberFormat="1" applyFont="1" applyFill="1" applyBorder="1" applyAlignment="1">
      <alignment horizontal="right" vertical="center" shrinkToFit="1"/>
    </xf>
    <xf numFmtId="0" fontId="6" fillId="3" borderId="32" xfId="0" applyNumberFormat="1" applyFont="1" applyFill="1" applyBorder="1" applyAlignment="1" applyProtection="1">
      <alignment horizontal="right" vertical="center" shrinkToFit="1"/>
    </xf>
    <xf numFmtId="185" fontId="6" fillId="0" borderId="0" xfId="0" applyNumberFormat="1" applyFont="1" applyAlignment="1"/>
    <xf numFmtId="0" fontId="21" fillId="0" borderId="0" xfId="1" applyFont="1" applyAlignment="1" applyProtection="1">
      <alignment horizontal="left" vertical="center"/>
    </xf>
    <xf numFmtId="0" fontId="21" fillId="0" borderId="0" xfId="1" applyFont="1" applyAlignment="1" applyProtection="1">
      <alignment vertical="center"/>
    </xf>
    <xf numFmtId="0" fontId="21" fillId="0" borderId="0" xfId="1" applyFont="1" applyBorder="1" applyAlignment="1" applyProtection="1">
      <alignment horizontal="left" vertical="center"/>
    </xf>
    <xf numFmtId="0" fontId="21" fillId="0" borderId="0" xfId="1" applyFont="1" applyFill="1" applyAlignment="1" applyProtection="1">
      <alignment vertical="center"/>
    </xf>
    <xf numFmtId="0" fontId="19" fillId="0" borderId="0" xfId="0" applyFont="1" applyAlignment="1">
      <alignment vertical="center"/>
    </xf>
    <xf numFmtId="0" fontId="22" fillId="0" borderId="0" xfId="1" applyFont="1" applyFill="1" applyAlignment="1" applyProtection="1">
      <alignment vertical="center"/>
    </xf>
    <xf numFmtId="0" fontId="2" fillId="0" borderId="0" xfId="1" applyAlignment="1" applyProtection="1">
      <alignment vertical="center"/>
    </xf>
    <xf numFmtId="0" fontId="2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2" fillId="0" borderId="0" xfId="1" applyFont="1" applyAlignment="1" applyProtection="1">
      <alignment horizontal="left" vertical="center"/>
    </xf>
    <xf numFmtId="0" fontId="22" fillId="0" borderId="0" xfId="1" applyFont="1" applyAlignment="1" applyProtection="1">
      <alignment vertical="center"/>
    </xf>
    <xf numFmtId="0" fontId="22" fillId="0" borderId="0" xfId="1" applyFont="1" applyBorder="1" applyAlignment="1" applyProtection="1">
      <alignment horizontal="left" vertical="center"/>
    </xf>
    <xf numFmtId="180" fontId="6" fillId="3" borderId="34" xfId="0" applyNumberFormat="1" applyFont="1" applyFill="1" applyBorder="1" applyAlignment="1">
      <alignment horizontal="right" vertical="center"/>
    </xf>
    <xf numFmtId="2" fontId="6" fillId="3" borderId="35" xfId="0" applyNumberFormat="1" applyFont="1" applyFill="1" applyBorder="1" applyAlignment="1" applyProtection="1">
      <alignment horizontal="right" vertical="center" shrinkToFit="1"/>
    </xf>
    <xf numFmtId="190" fontId="6" fillId="3" borderId="36" xfId="0" applyNumberFormat="1" applyFont="1" applyFill="1" applyBorder="1" applyAlignment="1" applyProtection="1">
      <alignment horizontal="right" vertical="center" shrinkToFit="1"/>
    </xf>
    <xf numFmtId="2" fontId="6" fillId="3" borderId="36" xfId="0" applyNumberFormat="1" applyFont="1" applyFill="1" applyBorder="1" applyAlignment="1" applyProtection="1">
      <alignment horizontal="right" vertical="center" shrinkToFit="1"/>
    </xf>
    <xf numFmtId="190" fontId="6" fillId="3" borderId="37" xfId="0" applyNumberFormat="1" applyFont="1" applyFill="1" applyBorder="1" applyAlignment="1" applyProtection="1">
      <alignment horizontal="right" vertical="center" shrinkToFit="1"/>
    </xf>
    <xf numFmtId="190" fontId="6" fillId="3" borderId="34" xfId="0" applyNumberFormat="1" applyFont="1" applyFill="1" applyBorder="1" applyAlignment="1" applyProtection="1">
      <alignment horizontal="right" vertical="center" shrinkToFit="1"/>
    </xf>
    <xf numFmtId="190" fontId="6" fillId="3" borderId="38" xfId="0" applyNumberFormat="1" applyFont="1" applyFill="1" applyBorder="1" applyAlignment="1" applyProtection="1">
      <alignment horizontal="right" vertical="center" shrinkToFit="1"/>
    </xf>
    <xf numFmtId="57" fontId="4" fillId="2" borderId="33" xfId="0" applyNumberFormat="1" applyFont="1" applyFill="1" applyBorder="1" applyAlignment="1" applyProtection="1">
      <alignment vertical="center" shrinkToFit="1"/>
      <protection locked="0"/>
    </xf>
    <xf numFmtId="2" fontId="4" fillId="0" borderId="39" xfId="0" applyNumberFormat="1" applyFont="1" applyBorder="1" applyAlignment="1" applyProtection="1">
      <alignment horizontal="center" vertical="center" shrinkToFit="1"/>
      <protection locked="0"/>
    </xf>
    <xf numFmtId="177" fontId="4" fillId="0" borderId="40" xfId="0" applyNumberFormat="1" applyFont="1" applyBorder="1" applyAlignment="1" applyProtection="1">
      <alignment vertical="center" shrinkToFit="1"/>
    </xf>
    <xf numFmtId="2" fontId="4" fillId="0" borderId="40" xfId="0" applyNumberFormat="1" applyFont="1" applyBorder="1" applyAlignment="1" applyProtection="1">
      <alignment vertical="center" shrinkToFit="1"/>
    </xf>
    <xf numFmtId="187" fontId="4" fillId="0" borderId="40" xfId="0" applyNumberFormat="1" applyFont="1" applyBorder="1" applyAlignment="1" applyProtection="1">
      <alignment vertical="center" shrinkToFit="1"/>
    </xf>
    <xf numFmtId="179" fontId="4" fillId="0" borderId="41" xfId="0" applyNumberFormat="1" applyFont="1" applyBorder="1" applyAlignment="1" applyProtection="1">
      <alignment vertical="center" shrinkToFit="1"/>
    </xf>
    <xf numFmtId="57" fontId="4" fillId="9" borderId="33" xfId="0" applyNumberFormat="1" applyFont="1" applyFill="1" applyBorder="1" applyAlignment="1" applyProtection="1">
      <alignment vertical="center" shrinkToFit="1"/>
      <protection locked="0"/>
    </xf>
    <xf numFmtId="2" fontId="4" fillId="3" borderId="39" xfId="0" applyNumberFormat="1" applyFont="1" applyFill="1" applyBorder="1" applyAlignment="1" applyProtection="1">
      <alignment horizontal="center" vertical="center" shrinkToFit="1"/>
      <protection locked="0"/>
    </xf>
    <xf numFmtId="177" fontId="4" fillId="3" borderId="40" xfId="0" applyNumberFormat="1" applyFont="1" applyFill="1" applyBorder="1" applyAlignment="1" applyProtection="1">
      <alignment vertical="center" shrinkToFit="1"/>
    </xf>
    <xf numFmtId="2" fontId="4" fillId="3" borderId="40" xfId="0" applyNumberFormat="1" applyFont="1" applyFill="1" applyBorder="1" applyAlignment="1" applyProtection="1">
      <alignment vertical="center" shrinkToFit="1"/>
    </xf>
    <xf numFmtId="187" fontId="4" fillId="3" borderId="40" xfId="0" applyNumberFormat="1" applyFont="1" applyFill="1" applyBorder="1" applyAlignment="1" applyProtection="1">
      <alignment vertical="center" shrinkToFit="1"/>
    </xf>
    <xf numFmtId="179" fontId="6" fillId="9" borderId="41" xfId="0" applyNumberFormat="1" applyFont="1" applyFill="1" applyBorder="1" applyAlignment="1" applyProtection="1">
      <alignment vertical="center" shrinkToFit="1"/>
    </xf>
    <xf numFmtId="57" fontId="4" fillId="3" borderId="33" xfId="0" applyNumberFormat="1" applyFont="1" applyFill="1" applyBorder="1" applyAlignment="1" applyProtection="1">
      <alignment vertical="center" shrinkToFit="1"/>
      <protection locked="0"/>
    </xf>
    <xf numFmtId="177" fontId="4" fillId="3" borderId="40" xfId="0" applyNumberFormat="1" applyFont="1" applyFill="1" applyBorder="1" applyAlignment="1" applyProtection="1">
      <alignment vertical="center" shrinkToFit="1"/>
      <protection locked="0"/>
    </xf>
    <xf numFmtId="2" fontId="4" fillId="3" borderId="40" xfId="0" applyNumberFormat="1" applyFont="1" applyFill="1" applyBorder="1" applyAlignment="1" applyProtection="1">
      <alignment vertical="center" shrinkToFit="1"/>
      <protection locked="0"/>
    </xf>
    <xf numFmtId="187" fontId="4" fillId="3" borderId="40" xfId="0" applyNumberFormat="1" applyFont="1" applyFill="1" applyBorder="1" applyAlignment="1" applyProtection="1">
      <alignment vertical="center" shrinkToFit="1"/>
      <protection locked="0"/>
    </xf>
    <xf numFmtId="1" fontId="4" fillId="3" borderId="40" xfId="0" applyNumberFormat="1" applyFont="1" applyFill="1" applyBorder="1" applyAlignment="1" applyProtection="1">
      <alignment vertical="center" shrinkToFit="1"/>
      <protection locked="0"/>
    </xf>
    <xf numFmtId="179" fontId="6" fillId="9" borderId="42" xfId="0" applyNumberFormat="1" applyFont="1" applyFill="1" applyBorder="1" applyAlignment="1" applyProtection="1">
      <alignment vertical="center" shrinkToFit="1"/>
    </xf>
    <xf numFmtId="0" fontId="4" fillId="2" borderId="7" xfId="0" applyFont="1" applyFill="1" applyBorder="1" applyAlignment="1" applyProtection="1">
      <alignment horizontal="left" vertical="center"/>
    </xf>
    <xf numFmtId="0" fontId="4" fillId="2" borderId="43" xfId="0" quotePrefix="1" applyFont="1" applyFill="1" applyBorder="1" applyAlignment="1" applyProtection="1">
      <alignment horizontal="left" vertical="center"/>
    </xf>
    <xf numFmtId="0" fontId="4" fillId="2" borderId="43" xfId="0" quotePrefix="1" applyFont="1" applyFill="1" applyBorder="1" applyAlignment="1" applyProtection="1">
      <alignment horizontal="left" vertical="top" wrapText="1"/>
    </xf>
    <xf numFmtId="179" fontId="4" fillId="2" borderId="3" xfId="0" applyNumberFormat="1" applyFont="1" applyFill="1" applyBorder="1" applyAlignment="1">
      <alignment vertical="center"/>
    </xf>
    <xf numFmtId="179" fontId="4" fillId="2" borderId="6" xfId="0" applyNumberFormat="1" applyFont="1" applyFill="1" applyBorder="1" applyAlignment="1">
      <alignment vertical="center"/>
    </xf>
    <xf numFmtId="180" fontId="6" fillId="3" borderId="4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/>
    </xf>
    <xf numFmtId="0" fontId="6" fillId="3" borderId="4" xfId="0" applyNumberFormat="1" applyFont="1" applyFill="1" applyBorder="1" applyAlignment="1" applyProtection="1">
      <alignment horizontal="right" vertical="center" shrinkToFit="1"/>
    </xf>
    <xf numFmtId="57" fontId="6" fillId="8" borderId="18" xfId="0" applyNumberFormat="1" applyFont="1" applyFill="1" applyBorder="1" applyAlignment="1" applyProtection="1">
      <alignment vertical="center" shrinkToFit="1"/>
      <protection locked="0"/>
    </xf>
    <xf numFmtId="57" fontId="6" fillId="8" borderId="24" xfId="0" applyNumberFormat="1" applyFont="1" applyFill="1" applyBorder="1" applyAlignment="1" applyProtection="1">
      <alignment vertical="center" shrinkToFit="1"/>
      <protection locked="0"/>
    </xf>
    <xf numFmtId="180" fontId="6" fillId="3" borderId="18" xfId="0" applyNumberFormat="1" applyFont="1" applyFill="1" applyBorder="1" applyAlignment="1">
      <alignment horizontal="right" vertical="center"/>
    </xf>
    <xf numFmtId="190" fontId="6" fillId="3" borderId="18" xfId="0" applyNumberFormat="1" applyFont="1" applyFill="1" applyBorder="1" applyAlignment="1" applyProtection="1">
      <alignment horizontal="right" vertical="center" shrinkToFit="1"/>
    </xf>
    <xf numFmtId="0" fontId="8" fillId="2" borderId="13" xfId="0" applyFont="1" applyFill="1" applyBorder="1" applyAlignment="1" applyProtection="1">
      <alignment horizontal="right" vertical="center"/>
    </xf>
    <xf numFmtId="0" fontId="8" fillId="2" borderId="13" xfId="0" quotePrefix="1" applyFont="1" applyFill="1" applyBorder="1" applyAlignment="1" applyProtection="1">
      <alignment horizontal="right" vertical="center"/>
    </xf>
    <xf numFmtId="0" fontId="12" fillId="2" borderId="13" xfId="0" applyFont="1" applyFill="1" applyBorder="1" applyAlignment="1" applyProtection="1">
      <alignment horizontal="right" vertical="center"/>
    </xf>
    <xf numFmtId="1" fontId="6" fillId="3" borderId="20" xfId="0" applyNumberFormat="1" applyFont="1" applyFill="1" applyBorder="1" applyAlignment="1" applyProtection="1">
      <alignment horizontal="center" vertical="center" shrinkToFit="1"/>
      <protection locked="0"/>
    </xf>
    <xf numFmtId="177" fontId="6" fillId="3" borderId="20" xfId="0" applyNumberFormat="1" applyFont="1" applyFill="1" applyBorder="1" applyAlignment="1" applyProtection="1">
      <alignment horizontal="center" vertical="center" shrinkToFit="1"/>
      <protection locked="0"/>
    </xf>
    <xf numFmtId="179" fontId="6" fillId="3" borderId="44" xfId="0" applyNumberFormat="1" applyFont="1" applyFill="1" applyBorder="1" applyAlignment="1" applyProtection="1">
      <alignment vertical="center" shrinkToFit="1"/>
    </xf>
    <xf numFmtId="1" fontId="6" fillId="3" borderId="10" xfId="0" applyNumberFormat="1" applyFont="1" applyFill="1" applyBorder="1" applyAlignment="1" applyProtection="1">
      <alignment horizontal="center" vertical="center" shrinkToFit="1"/>
      <protection locked="0"/>
    </xf>
    <xf numFmtId="177" fontId="6" fillId="3" borderId="10" xfId="0" applyNumberFormat="1" applyFont="1" applyFill="1" applyBorder="1" applyAlignment="1" applyProtection="1">
      <alignment horizontal="center" vertical="center" shrinkToFit="1"/>
      <protection locked="0"/>
    </xf>
    <xf numFmtId="179" fontId="6" fillId="3" borderId="45" xfId="0" applyNumberFormat="1" applyFont="1" applyFill="1" applyBorder="1" applyAlignment="1" applyProtection="1">
      <alignment vertical="center" shrinkToFit="1"/>
    </xf>
    <xf numFmtId="184" fontId="6" fillId="3" borderId="46" xfId="0" applyNumberFormat="1" applyFont="1" applyFill="1" applyBorder="1" applyAlignment="1" applyProtection="1">
      <alignment vertical="center" shrinkToFit="1"/>
    </xf>
    <xf numFmtId="179" fontId="6" fillId="3" borderId="45" xfId="0" applyNumberFormat="1" applyFont="1" applyFill="1" applyBorder="1" applyAlignment="1" applyProtection="1">
      <alignment vertical="center" shrinkToFit="1"/>
      <protection locked="0"/>
    </xf>
    <xf numFmtId="179" fontId="6" fillId="3" borderId="45" xfId="0" applyNumberFormat="1" applyFont="1" applyFill="1" applyBorder="1" applyAlignment="1" applyProtection="1">
      <alignment horizontal="center" vertical="center" shrinkToFit="1"/>
      <protection locked="0"/>
    </xf>
    <xf numFmtId="2" fontId="6" fillId="0" borderId="46" xfId="0" applyNumberFormat="1" applyFont="1" applyBorder="1" applyAlignment="1" applyProtection="1">
      <alignment horizontal="center" vertical="center" shrinkToFit="1"/>
      <protection locked="0"/>
    </xf>
    <xf numFmtId="179" fontId="6" fillId="0" borderId="45" xfId="0" applyNumberFormat="1" applyFont="1" applyBorder="1" applyAlignment="1" applyProtection="1">
      <alignment vertical="center" shrinkToFit="1"/>
    </xf>
    <xf numFmtId="2" fontId="4" fillId="0" borderId="46" xfId="0" applyNumberFormat="1" applyFont="1" applyBorder="1" applyAlignment="1" applyProtection="1">
      <alignment horizontal="center" vertical="center" shrinkToFit="1"/>
      <protection locked="0"/>
    </xf>
    <xf numFmtId="179" fontId="4" fillId="0" borderId="45" xfId="0" applyNumberFormat="1" applyFont="1" applyBorder="1" applyAlignment="1" applyProtection="1">
      <alignment vertical="center" shrinkToFit="1"/>
    </xf>
    <xf numFmtId="2" fontId="4" fillId="0" borderId="47" xfId="0" applyNumberFormat="1" applyFont="1" applyBorder="1" applyAlignment="1" applyProtection="1">
      <alignment horizontal="center" vertical="center" shrinkToFit="1"/>
      <protection locked="0"/>
    </xf>
    <xf numFmtId="179" fontId="4" fillId="0" borderId="48" xfId="0" applyNumberFormat="1" applyFont="1" applyBorder="1" applyAlignment="1" applyProtection="1">
      <alignment vertical="center" shrinkToFit="1"/>
    </xf>
    <xf numFmtId="1" fontId="6" fillId="3" borderId="49" xfId="0" applyNumberFormat="1" applyFont="1" applyFill="1" applyBorder="1" applyAlignment="1" applyProtection="1">
      <alignment horizontal="right" vertical="center" shrinkToFit="1"/>
    </xf>
    <xf numFmtId="1" fontId="6" fillId="3" borderId="20" xfId="0" applyNumberFormat="1" applyFont="1" applyFill="1" applyBorder="1" applyAlignment="1" applyProtection="1">
      <alignment horizontal="right" vertical="center" shrinkToFit="1"/>
    </xf>
    <xf numFmtId="190" fontId="6" fillId="3" borderId="20" xfId="0" applyNumberFormat="1" applyFont="1" applyFill="1" applyBorder="1" applyAlignment="1" applyProtection="1">
      <alignment horizontal="right" vertical="center" shrinkToFit="1"/>
    </xf>
    <xf numFmtId="190" fontId="6" fillId="3" borderId="44" xfId="0" applyNumberFormat="1" applyFont="1" applyFill="1" applyBorder="1" applyAlignment="1" applyProtection="1">
      <alignment horizontal="right" vertical="center" shrinkToFit="1"/>
    </xf>
    <xf numFmtId="2" fontId="6" fillId="5" borderId="46" xfId="0" applyNumberFormat="1" applyFont="1" applyFill="1" applyBorder="1" applyAlignment="1" applyProtection="1">
      <alignment horizontal="right" vertical="center" shrinkToFit="1"/>
    </xf>
    <xf numFmtId="190" fontId="6" fillId="5" borderId="50" xfId="0" applyNumberFormat="1" applyFont="1" applyFill="1" applyBorder="1" applyAlignment="1" applyProtection="1">
      <alignment horizontal="right" vertical="center" shrinkToFit="1"/>
    </xf>
    <xf numFmtId="2" fontId="6" fillId="3" borderId="46" xfId="0" applyNumberFormat="1" applyFont="1" applyFill="1" applyBorder="1" applyAlignment="1" applyProtection="1">
      <alignment horizontal="right" vertical="center" shrinkToFit="1"/>
    </xf>
    <xf numFmtId="190" fontId="6" fillId="3" borderId="45" xfId="0" applyNumberFormat="1" applyFont="1" applyFill="1" applyBorder="1" applyAlignment="1" applyProtection="1">
      <alignment horizontal="right" vertical="center" shrinkToFit="1"/>
    </xf>
    <xf numFmtId="190" fontId="6" fillId="3" borderId="45" xfId="0" quotePrefix="1" applyNumberFormat="1" applyFont="1" applyFill="1" applyBorder="1" applyAlignment="1">
      <alignment horizontal="right" vertical="center" shrinkToFit="1"/>
    </xf>
    <xf numFmtId="0" fontId="6" fillId="3" borderId="46" xfId="0" quotePrefix="1" applyNumberFormat="1" applyFont="1" applyFill="1" applyBorder="1" applyAlignment="1">
      <alignment horizontal="right" vertical="center" shrinkToFit="1"/>
    </xf>
    <xf numFmtId="0" fontId="6" fillId="3" borderId="45" xfId="0" quotePrefix="1" applyNumberFormat="1" applyFont="1" applyFill="1" applyBorder="1" applyAlignment="1">
      <alignment horizontal="right" vertical="center" shrinkToFit="1"/>
    </xf>
    <xf numFmtId="0" fontId="6" fillId="3" borderId="47" xfId="0" applyNumberFormat="1" applyFont="1" applyFill="1" applyBorder="1" applyAlignment="1" applyProtection="1">
      <alignment horizontal="right" vertical="center" shrinkToFit="1"/>
    </xf>
    <xf numFmtId="0" fontId="6" fillId="3" borderId="15" xfId="0" applyNumberFormat="1" applyFont="1" applyFill="1" applyBorder="1" applyAlignment="1" applyProtection="1">
      <alignment horizontal="right" vertical="center" shrinkToFit="1"/>
    </xf>
    <xf numFmtId="0" fontId="6" fillId="3" borderId="48" xfId="0" applyNumberFormat="1" applyFont="1" applyFill="1" applyBorder="1" applyAlignment="1" applyProtection="1">
      <alignment horizontal="right" vertical="center" shrinkToFit="1"/>
    </xf>
    <xf numFmtId="184" fontId="6" fillId="3" borderId="49" xfId="0" applyNumberFormat="1" applyFont="1" applyFill="1" applyBorder="1" applyAlignment="1" applyProtection="1">
      <alignment horizontal="center" vertical="center" shrinkToFit="1"/>
      <protection locked="0"/>
    </xf>
    <xf numFmtId="179" fontId="6" fillId="0" borderId="44" xfId="0" applyNumberFormat="1" applyFont="1" applyFill="1" applyBorder="1" applyAlignment="1" applyProtection="1">
      <alignment vertical="center" shrinkToFit="1"/>
    </xf>
    <xf numFmtId="179" fontId="6" fillId="0" borderId="45" xfId="0" applyNumberFormat="1" applyFont="1" applyFill="1" applyBorder="1" applyAlignment="1" applyProtection="1">
      <alignment vertical="center" shrinkToFit="1"/>
    </xf>
    <xf numFmtId="184" fontId="6" fillId="3" borderId="46" xfId="0" applyNumberFormat="1" applyFont="1" applyFill="1" applyBorder="1" applyAlignment="1" applyProtection="1">
      <alignment horizontal="center" vertical="center" shrinkToFit="1"/>
      <protection locked="0"/>
    </xf>
    <xf numFmtId="179" fontId="6" fillId="0" borderId="45" xfId="0" applyNumberFormat="1" applyFont="1" applyFill="1" applyBorder="1" applyAlignment="1" applyProtection="1">
      <alignment vertical="center" shrinkToFit="1"/>
      <protection locked="0"/>
    </xf>
    <xf numFmtId="184" fontId="6" fillId="3" borderId="46" xfId="0" applyNumberFormat="1" applyFont="1" applyFill="1" applyBorder="1" applyAlignment="1" applyProtection="1">
      <alignment vertical="center" shrinkToFit="1"/>
      <protection locked="0"/>
    </xf>
    <xf numFmtId="179" fontId="6" fillId="0" borderId="45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10" xfId="0" applyNumberFormat="1" applyFont="1" applyBorder="1" applyAlignment="1" applyProtection="1">
      <alignment vertical="center" shrinkToFit="1"/>
    </xf>
    <xf numFmtId="2" fontId="6" fillId="5" borderId="10" xfId="0" applyNumberFormat="1" applyFont="1" applyFill="1" applyBorder="1" applyAlignment="1" applyProtection="1">
      <alignment horizontal="right" vertical="center" shrinkToFit="1"/>
    </xf>
    <xf numFmtId="2" fontId="6" fillId="3" borderId="45" xfId="0" applyNumberFormat="1" applyFont="1" applyFill="1" applyBorder="1" applyAlignment="1" applyProtection="1">
      <alignment horizontal="right" vertical="center" shrinkToFit="1"/>
    </xf>
    <xf numFmtId="190" fontId="6" fillId="3" borderId="46" xfId="0" quotePrefix="1" applyNumberFormat="1" applyFont="1" applyFill="1" applyBorder="1" applyAlignment="1">
      <alignment horizontal="right" vertical="center" shrinkToFit="1"/>
    </xf>
    <xf numFmtId="2" fontId="6" fillId="3" borderId="49" xfId="0" applyNumberFormat="1" applyFont="1" applyFill="1" applyBorder="1" applyAlignment="1" applyProtection="1">
      <alignment vertical="center" shrinkToFit="1"/>
    </xf>
    <xf numFmtId="177" fontId="6" fillId="3" borderId="20" xfId="0" applyNumberFormat="1" applyFont="1" applyFill="1" applyBorder="1" applyAlignment="1" applyProtection="1">
      <alignment vertical="center" shrinkToFit="1"/>
    </xf>
    <xf numFmtId="2" fontId="6" fillId="3" borderId="20" xfId="0" applyNumberFormat="1" applyFont="1" applyFill="1" applyBorder="1" applyAlignment="1" applyProtection="1">
      <alignment vertical="center" shrinkToFit="1"/>
    </xf>
    <xf numFmtId="2" fontId="6" fillId="3" borderId="46" xfId="0" applyNumberFormat="1" applyFont="1" applyFill="1" applyBorder="1" applyAlignment="1" applyProtection="1">
      <alignment horizontal="center" vertical="center" shrinkToFit="1"/>
      <protection locked="0"/>
    </xf>
    <xf numFmtId="2" fontId="6" fillId="3" borderId="46" xfId="0" applyNumberFormat="1" applyFont="1" applyFill="1" applyBorder="1" applyAlignment="1" applyProtection="1">
      <alignment vertical="center" shrinkToFit="1"/>
    </xf>
    <xf numFmtId="177" fontId="6" fillId="3" borderId="46" xfId="0" applyNumberFormat="1" applyFont="1" applyFill="1" applyBorder="1" applyAlignment="1" applyProtection="1">
      <alignment vertical="center" shrinkToFit="1"/>
    </xf>
    <xf numFmtId="177" fontId="6" fillId="3" borderId="46" xfId="0" applyNumberFormat="1" applyFont="1" applyFill="1" applyBorder="1" applyAlignment="1" applyProtection="1">
      <alignment vertical="center" shrinkToFit="1"/>
      <protection locked="0"/>
    </xf>
    <xf numFmtId="2" fontId="6" fillId="3" borderId="46" xfId="0" applyNumberFormat="1" applyFont="1" applyFill="1" applyBorder="1" applyAlignment="1" applyProtection="1">
      <alignment vertical="center" shrinkToFit="1"/>
      <protection locked="0"/>
    </xf>
    <xf numFmtId="177" fontId="6" fillId="3" borderId="46" xfId="0" applyNumberFormat="1" applyFont="1" applyFill="1" applyBorder="1" applyAlignment="1" applyProtection="1">
      <alignment horizontal="center" vertical="center" shrinkToFit="1"/>
      <protection locked="0"/>
    </xf>
    <xf numFmtId="177" fontId="6" fillId="0" borderId="10" xfId="0" applyNumberFormat="1" applyFont="1" applyBorder="1" applyAlignment="1" applyProtection="1">
      <alignment horizontal="center" vertical="center" shrinkToFit="1"/>
      <protection locked="0"/>
    </xf>
    <xf numFmtId="1" fontId="6" fillId="7" borderId="10" xfId="0" applyNumberFormat="1" applyFont="1" applyFill="1" applyBorder="1" applyAlignment="1" applyProtection="1">
      <alignment vertical="center" shrinkToFit="1"/>
      <protection locked="0"/>
    </xf>
    <xf numFmtId="177" fontId="4" fillId="0" borderId="10" xfId="0" applyNumberFormat="1" applyFont="1" applyBorder="1" applyAlignment="1" applyProtection="1">
      <alignment vertical="center" shrinkToFit="1"/>
      <protection locked="0"/>
    </xf>
    <xf numFmtId="2" fontId="4" fillId="0" borderId="10" xfId="0" applyNumberFormat="1" applyFont="1" applyBorder="1" applyAlignment="1" applyProtection="1">
      <alignment vertical="center" shrinkToFit="1"/>
      <protection locked="0"/>
    </xf>
    <xf numFmtId="177" fontId="4" fillId="0" borderId="15" xfId="0" applyNumberFormat="1" applyFont="1" applyBorder="1" applyAlignment="1" applyProtection="1">
      <alignment vertical="center" shrinkToFit="1"/>
      <protection locked="0"/>
    </xf>
    <xf numFmtId="2" fontId="4" fillId="0" borderId="15" xfId="0" applyNumberFormat="1" applyFont="1" applyBorder="1" applyAlignment="1" applyProtection="1">
      <alignment vertical="center" shrinkToFit="1"/>
      <protection locked="0"/>
    </xf>
    <xf numFmtId="190" fontId="6" fillId="5" borderId="10" xfId="0" applyNumberFormat="1" applyFont="1" applyFill="1" applyBorder="1" applyAlignment="1" applyProtection="1">
      <alignment horizontal="right" vertical="center" shrinkToFit="1"/>
    </xf>
    <xf numFmtId="0" fontId="8" fillId="2" borderId="47" xfId="0" applyFont="1" applyFill="1" applyBorder="1" applyAlignment="1" applyProtection="1">
      <alignment horizontal="left" vertical="center" wrapText="1"/>
    </xf>
    <xf numFmtId="0" fontId="8" fillId="2" borderId="15" xfId="0" applyFont="1" applyFill="1" applyBorder="1" applyAlignment="1" applyProtection="1">
      <alignment horizontal="left" vertical="center" wrapText="1"/>
    </xf>
    <xf numFmtId="179" fontId="4" fillId="2" borderId="48" xfId="0" applyNumberFormat="1" applyFont="1" applyFill="1" applyBorder="1" applyAlignment="1" applyProtection="1">
      <alignment horizontal="left" vertical="center"/>
    </xf>
    <xf numFmtId="179" fontId="4" fillId="2" borderId="48" xfId="0" applyNumberFormat="1" applyFont="1" applyFill="1" applyBorder="1" applyAlignment="1" applyProtection="1">
      <alignment horizontal="left" vertical="center" shrinkToFit="1"/>
    </xf>
    <xf numFmtId="0" fontId="4" fillId="2" borderId="43" xfId="0" applyFont="1" applyFill="1" applyBorder="1" applyAlignment="1" applyProtection="1">
      <alignment horizontal="left" vertical="center"/>
    </xf>
    <xf numFmtId="1" fontId="6" fillId="3" borderId="10" xfId="0" applyNumberFormat="1" applyFont="1" applyFill="1" applyBorder="1" applyAlignment="1" applyProtection="1">
      <alignment horizontal="right" vertical="center" shrinkToFit="1"/>
    </xf>
    <xf numFmtId="1" fontId="6" fillId="3" borderId="10" xfId="0" quotePrefix="1" applyNumberFormat="1" applyFont="1" applyFill="1" applyBorder="1" applyAlignment="1">
      <alignment horizontal="right" vertical="center" shrinkToFit="1"/>
    </xf>
    <xf numFmtId="177" fontId="6" fillId="3" borderId="10" xfId="0" applyNumberFormat="1" applyFont="1" applyFill="1" applyBorder="1" applyAlignment="1" applyProtection="1">
      <alignment horizontal="right" vertical="center" shrinkToFit="1"/>
    </xf>
    <xf numFmtId="177" fontId="6" fillId="3" borderId="46" xfId="0" quotePrefix="1" applyNumberFormat="1" applyFont="1" applyFill="1" applyBorder="1" applyAlignment="1">
      <alignment horizontal="right" vertical="center" shrinkToFit="1"/>
    </xf>
    <xf numFmtId="57" fontId="4" fillId="2" borderId="34" xfId="0" applyNumberFormat="1" applyFont="1" applyFill="1" applyBorder="1" applyAlignment="1" applyProtection="1">
      <alignment vertical="center" shrinkToFit="1"/>
      <protection locked="0"/>
    </xf>
    <xf numFmtId="2" fontId="6" fillId="0" borderId="35" xfId="0" applyNumberFormat="1" applyFont="1" applyBorder="1" applyAlignment="1" applyProtection="1">
      <alignment horizontal="center" vertical="center" shrinkToFit="1"/>
      <protection locked="0"/>
    </xf>
    <xf numFmtId="177" fontId="6" fillId="0" borderId="36" xfId="0" applyNumberFormat="1" applyFont="1" applyBorder="1" applyAlignment="1" applyProtection="1">
      <alignment vertical="center" shrinkToFit="1"/>
    </xf>
    <xf numFmtId="2" fontId="6" fillId="0" borderId="36" xfId="0" applyNumberFormat="1" applyFont="1" applyBorder="1" applyAlignment="1" applyProtection="1">
      <alignment vertical="center" shrinkToFit="1"/>
    </xf>
    <xf numFmtId="187" fontId="6" fillId="0" borderId="36" xfId="0" applyNumberFormat="1" applyFont="1" applyBorder="1" applyAlignment="1" applyProtection="1">
      <alignment vertical="center" shrinkToFit="1"/>
    </xf>
    <xf numFmtId="179" fontId="6" fillId="0" borderId="38" xfId="0" applyNumberFormat="1" applyFont="1" applyBorder="1" applyAlignment="1" applyProtection="1">
      <alignment vertical="center" shrinkToFit="1"/>
    </xf>
    <xf numFmtId="57" fontId="6" fillId="9" borderId="34" xfId="0" applyNumberFormat="1" applyFont="1" applyFill="1" applyBorder="1" applyAlignment="1" applyProtection="1">
      <alignment vertical="center" shrinkToFit="1"/>
      <protection locked="0"/>
    </xf>
    <xf numFmtId="177" fontId="6" fillId="7" borderId="36" xfId="0" applyNumberFormat="1" applyFont="1" applyFill="1" applyBorder="1" applyAlignment="1" applyProtection="1">
      <alignment vertical="center" shrinkToFit="1"/>
    </xf>
    <xf numFmtId="2" fontId="6" fillId="7" borderId="36" xfId="0" applyNumberFormat="1" applyFont="1" applyFill="1" applyBorder="1" applyAlignment="1" applyProtection="1">
      <alignment vertical="center" shrinkToFit="1"/>
    </xf>
    <xf numFmtId="187" fontId="6" fillId="3" borderId="36" xfId="0" applyNumberFormat="1" applyFont="1" applyFill="1" applyBorder="1" applyAlignment="1" applyProtection="1">
      <alignment vertical="center" shrinkToFit="1"/>
    </xf>
    <xf numFmtId="179" fontId="6" fillId="7" borderId="38" xfId="0" applyNumberFormat="1" applyFont="1" applyFill="1" applyBorder="1" applyAlignment="1" applyProtection="1">
      <alignment vertical="center" shrinkToFit="1"/>
    </xf>
    <xf numFmtId="57" fontId="6" fillId="3" borderId="34" xfId="0" applyNumberFormat="1" applyFont="1" applyFill="1" applyBorder="1" applyAlignment="1" applyProtection="1">
      <alignment vertical="center" shrinkToFit="1"/>
      <protection locked="0"/>
    </xf>
    <xf numFmtId="2" fontId="6" fillId="7" borderId="36" xfId="0" applyNumberFormat="1" applyFont="1" applyFill="1" applyBorder="1" applyAlignment="1" applyProtection="1">
      <alignment vertical="center" shrinkToFit="1"/>
      <protection locked="0"/>
    </xf>
    <xf numFmtId="2" fontId="6" fillId="3" borderId="36" xfId="0" applyNumberFormat="1" applyFont="1" applyFill="1" applyBorder="1" applyAlignment="1" applyProtection="1">
      <alignment vertical="center" shrinkToFit="1"/>
    </xf>
    <xf numFmtId="2" fontId="6" fillId="3" borderId="36" xfId="0" applyNumberFormat="1" applyFont="1" applyFill="1" applyBorder="1" applyAlignment="1" applyProtection="1">
      <alignment vertical="center" shrinkToFit="1"/>
      <protection locked="0"/>
    </xf>
    <xf numFmtId="179" fontId="6" fillId="9" borderId="38" xfId="0" applyNumberFormat="1" applyFont="1" applyFill="1" applyBorder="1" applyAlignment="1" applyProtection="1">
      <alignment vertical="center" shrinkToFit="1"/>
    </xf>
    <xf numFmtId="177" fontId="6" fillId="0" borderId="53" xfId="0" applyNumberFormat="1" applyFont="1" applyBorder="1" applyAlignment="1" applyProtection="1">
      <alignment vertical="center" shrinkToFit="1"/>
    </xf>
    <xf numFmtId="2" fontId="6" fillId="0" borderId="53" xfId="0" applyNumberFormat="1" applyFont="1" applyBorder="1" applyAlignment="1" applyProtection="1">
      <alignment vertical="center" shrinkToFit="1"/>
    </xf>
    <xf numFmtId="187" fontId="6" fillId="0" borderId="53" xfId="0" applyNumberFormat="1" applyFont="1" applyBorder="1" applyAlignment="1" applyProtection="1">
      <alignment vertical="center" shrinkToFit="1"/>
    </xf>
    <xf numFmtId="177" fontId="6" fillId="3" borderId="53" xfId="0" applyNumberFormat="1" applyFont="1" applyFill="1" applyBorder="1" applyAlignment="1" applyProtection="1">
      <alignment vertical="center" shrinkToFit="1"/>
    </xf>
    <xf numFmtId="57" fontId="6" fillId="2" borderId="34" xfId="0" applyNumberFormat="1" applyFont="1" applyFill="1" applyBorder="1" applyAlignment="1" applyProtection="1">
      <alignment vertical="center" shrinkToFit="1"/>
      <protection locked="0"/>
    </xf>
    <xf numFmtId="188" fontId="6" fillId="0" borderId="36" xfId="0" applyNumberFormat="1" applyFont="1" applyBorder="1" applyAlignment="1" applyProtection="1">
      <alignment vertical="center" shrinkToFit="1"/>
    </xf>
    <xf numFmtId="1" fontId="6" fillId="0" borderId="36" xfId="0" applyNumberFormat="1" applyFont="1" applyBorder="1" applyAlignment="1" applyProtection="1">
      <alignment vertical="center" shrinkToFit="1"/>
    </xf>
    <xf numFmtId="57" fontId="6" fillId="2" borderId="52" xfId="0" applyNumberFormat="1" applyFont="1" applyFill="1" applyBorder="1" applyAlignment="1" applyProtection="1">
      <alignment vertical="center" shrinkToFit="1"/>
      <protection locked="0"/>
    </xf>
    <xf numFmtId="0" fontId="4" fillId="0" borderId="56" xfId="0" applyFont="1" applyBorder="1" applyAlignment="1">
      <alignment vertical="center"/>
    </xf>
    <xf numFmtId="1" fontId="6" fillId="3" borderId="36" xfId="0" applyNumberFormat="1" applyFont="1" applyFill="1" applyBorder="1" applyAlignment="1" applyProtection="1">
      <alignment horizontal="center" vertical="center" shrinkToFit="1"/>
      <protection locked="0"/>
    </xf>
    <xf numFmtId="177" fontId="6" fillId="3" borderId="36" xfId="0" applyNumberFormat="1" applyFont="1" applyFill="1" applyBorder="1" applyAlignment="1" applyProtection="1">
      <alignment horizontal="center" vertical="center" shrinkToFit="1"/>
      <protection locked="0"/>
    </xf>
    <xf numFmtId="179" fontId="6" fillId="3" borderId="58" xfId="0" applyNumberFormat="1" applyFont="1" applyFill="1" applyBorder="1" applyAlignment="1" applyProtection="1">
      <alignment vertical="center" shrinkToFit="1"/>
    </xf>
    <xf numFmtId="179" fontId="6" fillId="0" borderId="58" xfId="0" applyNumberFormat="1" applyFont="1" applyFill="1" applyBorder="1" applyAlignment="1" applyProtection="1">
      <alignment vertical="center" shrinkToFit="1"/>
    </xf>
    <xf numFmtId="57" fontId="6" fillId="8" borderId="34" xfId="0" applyNumberFormat="1" applyFont="1" applyFill="1" applyBorder="1" applyAlignment="1" applyProtection="1">
      <alignment vertical="center" shrinkToFit="1"/>
      <protection locked="0"/>
    </xf>
    <xf numFmtId="1" fontId="6" fillId="3" borderId="53" xfId="0" applyNumberFormat="1" applyFont="1" applyFill="1" applyBorder="1" applyAlignment="1" applyProtection="1">
      <alignment horizontal="center" vertical="center" shrinkToFit="1"/>
      <protection locked="0"/>
    </xf>
    <xf numFmtId="177" fontId="6" fillId="3" borderId="53" xfId="0" applyNumberFormat="1" applyFont="1" applyFill="1" applyBorder="1" applyAlignment="1" applyProtection="1">
      <alignment horizontal="center" vertical="center" shrinkToFit="1"/>
      <protection locked="0"/>
    </xf>
    <xf numFmtId="179" fontId="6" fillId="3" borderId="60" xfId="0" applyNumberFormat="1" applyFont="1" applyFill="1" applyBorder="1" applyAlignment="1" applyProtection="1">
      <alignment vertical="center" shrinkToFit="1"/>
    </xf>
    <xf numFmtId="184" fontId="6" fillId="3" borderId="61" xfId="0" applyNumberFormat="1" applyFont="1" applyFill="1" applyBorder="1" applyAlignment="1" applyProtection="1">
      <alignment vertical="center" shrinkToFit="1"/>
    </xf>
    <xf numFmtId="179" fontId="6" fillId="0" borderId="60" xfId="0" applyNumberFormat="1" applyFont="1" applyFill="1" applyBorder="1" applyAlignment="1" applyProtection="1">
      <alignment vertical="center" shrinkToFit="1"/>
    </xf>
    <xf numFmtId="57" fontId="6" fillId="8" borderId="52" xfId="0" applyNumberFormat="1" applyFont="1" applyFill="1" applyBorder="1" applyAlignment="1" applyProtection="1">
      <alignment vertical="center" shrinkToFit="1"/>
      <protection locked="0"/>
    </xf>
    <xf numFmtId="2" fontId="6" fillId="0" borderId="59" xfId="0" applyNumberFormat="1" applyFont="1" applyBorder="1" applyAlignment="1" applyProtection="1">
      <alignment horizontal="center" vertical="center" shrinkToFit="1"/>
      <protection locked="0"/>
    </xf>
    <xf numFmtId="179" fontId="6" fillId="0" borderId="58" xfId="0" applyNumberFormat="1" applyFont="1" applyBorder="1" applyAlignment="1" applyProtection="1">
      <alignment vertical="center" shrinkToFit="1"/>
    </xf>
    <xf numFmtId="179" fontId="6" fillId="7" borderId="58" xfId="0" applyNumberFormat="1" applyFont="1" applyFill="1" applyBorder="1" applyAlignment="1" applyProtection="1">
      <alignment vertical="center" shrinkToFit="1"/>
    </xf>
    <xf numFmtId="177" fontId="6" fillId="0" borderId="36" xfId="0" applyNumberFormat="1" applyFont="1" applyBorder="1" applyAlignment="1" applyProtection="1">
      <alignment vertical="center" shrinkToFit="1"/>
      <protection locked="0"/>
    </xf>
    <xf numFmtId="2" fontId="6" fillId="0" borderId="61" xfId="0" applyNumberFormat="1" applyFont="1" applyBorder="1" applyAlignment="1" applyProtection="1">
      <alignment horizontal="center" vertical="center" shrinkToFit="1"/>
      <protection locked="0"/>
    </xf>
    <xf numFmtId="179" fontId="6" fillId="0" borderId="60" xfId="0" applyNumberFormat="1" applyFont="1" applyBorder="1" applyAlignment="1" applyProtection="1">
      <alignment vertical="center" shrinkToFit="1"/>
    </xf>
    <xf numFmtId="182" fontId="6" fillId="0" borderId="61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53" xfId="0" applyNumberFormat="1" applyFont="1" applyBorder="1" applyAlignment="1" applyProtection="1">
      <alignment vertical="center" shrinkToFit="1"/>
    </xf>
    <xf numFmtId="177" fontId="6" fillId="0" borderId="53" xfId="0" applyNumberFormat="1" applyFont="1" applyBorder="1" applyAlignment="1" applyProtection="1">
      <alignment horizontal="center" vertical="center" shrinkToFit="1"/>
      <protection locked="0"/>
    </xf>
    <xf numFmtId="1" fontId="6" fillId="0" borderId="53" xfId="0" applyNumberFormat="1" applyFont="1" applyBorder="1" applyAlignment="1" applyProtection="1">
      <alignment horizontal="center" vertical="center" shrinkToFit="1"/>
      <protection locked="0"/>
    </xf>
    <xf numFmtId="177" fontId="6" fillId="0" borderId="53" xfId="0" applyNumberFormat="1" applyFont="1" applyBorder="1" applyAlignment="1" applyProtection="1">
      <alignment vertical="center" shrinkToFit="1"/>
      <protection locked="0"/>
    </xf>
    <xf numFmtId="177" fontId="6" fillId="3" borderId="36" xfId="0" applyNumberFormat="1" applyFont="1" applyFill="1" applyBorder="1" applyAlignment="1" applyProtection="1">
      <alignment vertical="center" shrinkToFit="1"/>
    </xf>
    <xf numFmtId="177" fontId="6" fillId="0" borderId="36" xfId="0" applyNumberFormat="1" applyFont="1" applyFill="1" applyBorder="1" applyAlignment="1" applyProtection="1">
      <alignment vertical="center" shrinkToFit="1"/>
    </xf>
    <xf numFmtId="177" fontId="6" fillId="0" borderId="20" xfId="0" applyNumberFormat="1" applyFont="1" applyFill="1" applyBorder="1" applyAlignment="1" applyProtection="1">
      <alignment vertical="center" shrinkToFit="1"/>
    </xf>
    <xf numFmtId="177" fontId="6" fillId="0" borderId="10" xfId="0" applyNumberFormat="1" applyFont="1" applyFill="1" applyBorder="1" applyAlignment="1" applyProtection="1">
      <alignment vertical="center" shrinkToFit="1"/>
    </xf>
    <xf numFmtId="177" fontId="6" fillId="0" borderId="53" xfId="0" applyNumberFormat="1" applyFont="1" applyFill="1" applyBorder="1" applyAlignment="1" applyProtection="1">
      <alignment vertical="center" shrinkToFit="1"/>
    </xf>
    <xf numFmtId="177" fontId="6" fillId="0" borderId="10" xfId="0" applyNumberFormat="1" applyFont="1" applyFill="1" applyBorder="1" applyAlignment="1" applyProtection="1">
      <alignment vertical="center" shrinkToFit="1"/>
      <protection locked="0"/>
    </xf>
    <xf numFmtId="0" fontId="12" fillId="0" borderId="0" xfId="0" applyFont="1" applyAlignment="1">
      <alignment horizontal="left" vertical="center" indent="1" readingOrder="1"/>
    </xf>
    <xf numFmtId="0" fontId="26" fillId="0" borderId="0" xfId="0" applyFont="1" applyAlignment="1">
      <alignment horizontal="left" vertical="center" indent="1" readingOrder="1"/>
    </xf>
    <xf numFmtId="2" fontId="6" fillId="0" borderId="10" xfId="0" applyNumberFormat="1" applyFont="1" applyBorder="1" applyAlignment="1">
      <alignment vertical="center" shrinkToFit="1"/>
    </xf>
    <xf numFmtId="193" fontId="6" fillId="3" borderId="10" xfId="0" applyNumberFormat="1" applyFont="1" applyFill="1" applyBorder="1" applyAlignment="1" applyProtection="1">
      <alignment vertical="center" shrinkToFit="1"/>
      <protection locked="0"/>
    </xf>
    <xf numFmtId="193" fontId="6" fillId="3" borderId="36" xfId="0" applyNumberFormat="1" applyFont="1" applyFill="1" applyBorder="1" applyAlignment="1" applyProtection="1">
      <alignment vertical="center" shrinkToFit="1"/>
      <protection locked="0"/>
    </xf>
    <xf numFmtId="193" fontId="6" fillId="0" borderId="20" xfId="0" applyNumberFormat="1" applyFont="1" applyBorder="1" applyAlignment="1" applyProtection="1">
      <alignment vertical="center" shrinkToFit="1"/>
    </xf>
    <xf numFmtId="193" fontId="6" fillId="0" borderId="10" xfId="0" applyNumberFormat="1" applyFont="1" applyBorder="1" applyAlignment="1" applyProtection="1">
      <alignment vertical="center" shrinkToFit="1"/>
    </xf>
    <xf numFmtId="193" fontId="6" fillId="0" borderId="36" xfId="0" applyNumberFormat="1" applyFont="1" applyBorder="1" applyAlignment="1" applyProtection="1">
      <alignment vertical="center" shrinkToFit="1"/>
    </xf>
    <xf numFmtId="193" fontId="6" fillId="0" borderId="10" xfId="0" applyNumberFormat="1" applyFont="1" applyBorder="1" applyAlignment="1" applyProtection="1">
      <alignment vertical="center" shrinkToFit="1"/>
      <protection locked="0"/>
    </xf>
    <xf numFmtId="2" fontId="6" fillId="0" borderId="46" xfId="0" applyNumberFormat="1" applyFont="1" applyBorder="1" applyAlignment="1" applyProtection="1">
      <alignment vertical="center" shrinkToFit="1"/>
    </xf>
    <xf numFmtId="2" fontId="6" fillId="0" borderId="46" xfId="0" applyNumberFormat="1" applyFont="1" applyBorder="1" applyAlignment="1" applyProtection="1">
      <alignment vertical="center" shrinkToFit="1"/>
      <protection locked="0"/>
    </xf>
    <xf numFmtId="179" fontId="6" fillId="0" borderId="66" xfId="0" applyNumberFormat="1" applyFont="1" applyFill="1" applyBorder="1" applyAlignment="1" applyProtection="1">
      <alignment vertical="center" shrinkToFit="1"/>
    </xf>
    <xf numFmtId="57" fontId="6" fillId="8" borderId="62" xfId="0" applyNumberFormat="1" applyFont="1" applyFill="1" applyBorder="1" applyAlignment="1" applyProtection="1">
      <alignment vertical="center" shrinkToFit="1"/>
      <protection locked="0"/>
    </xf>
    <xf numFmtId="177" fontId="6" fillId="0" borderId="63" xfId="0" applyNumberFormat="1" applyFont="1" applyFill="1" applyBorder="1" applyAlignment="1" applyProtection="1">
      <alignment vertical="center" shrinkToFit="1"/>
    </xf>
    <xf numFmtId="2" fontId="6" fillId="0" borderId="63" xfId="0" applyNumberFormat="1" applyFont="1" applyFill="1" applyBorder="1" applyAlignment="1" applyProtection="1">
      <alignment horizontal="center" vertical="center" shrinkToFit="1"/>
      <protection locked="0"/>
    </xf>
    <xf numFmtId="177" fontId="6" fillId="0" borderId="63" xfId="0" applyNumberFormat="1" applyFont="1" applyFill="1" applyBorder="1" applyAlignment="1" applyProtection="1">
      <alignment horizontal="center" vertical="center" shrinkToFit="1"/>
      <protection locked="0"/>
    </xf>
    <xf numFmtId="1" fontId="6" fillId="0" borderId="63" xfId="0" applyNumberFormat="1" applyFont="1" applyFill="1" applyBorder="1" applyAlignment="1" applyProtection="1">
      <alignment horizontal="center" vertical="center" shrinkToFit="1"/>
      <protection locked="0"/>
    </xf>
    <xf numFmtId="184" fontId="6" fillId="0" borderId="67" xfId="0" applyNumberFormat="1" applyFont="1" applyFill="1" applyBorder="1" applyAlignment="1" applyProtection="1">
      <alignment vertical="center" shrinkToFit="1"/>
    </xf>
    <xf numFmtId="191" fontId="6" fillId="0" borderId="67" xfId="0" applyNumberFormat="1" applyFont="1" applyFill="1" applyBorder="1" applyAlignment="1" applyProtection="1">
      <alignment vertical="center" shrinkToFit="1"/>
    </xf>
    <xf numFmtId="57" fontId="27" fillId="8" borderId="62" xfId="0" applyNumberFormat="1" applyFont="1" applyFill="1" applyBorder="1" applyAlignment="1" applyProtection="1">
      <alignment vertical="center" shrinkToFit="1"/>
      <protection locked="0"/>
    </xf>
    <xf numFmtId="57" fontId="27" fillId="2" borderId="18" xfId="0" applyNumberFormat="1" applyFont="1" applyFill="1" applyBorder="1" applyAlignment="1" applyProtection="1">
      <alignment vertical="center" shrinkToFit="1"/>
      <protection locked="0"/>
    </xf>
    <xf numFmtId="2" fontId="6" fillId="0" borderId="67" xfId="0" applyNumberFormat="1" applyFont="1" applyFill="1" applyBorder="1" applyAlignment="1" applyProtection="1">
      <alignment horizontal="center" vertical="center" shrinkToFit="1"/>
      <protection locked="0"/>
    </xf>
    <xf numFmtId="184" fontId="4" fillId="0" borderId="69" xfId="0" applyNumberFormat="1" applyFont="1" applyBorder="1" applyAlignment="1" applyProtection="1">
      <alignment vertical="center" shrinkToFit="1"/>
      <protection locked="0"/>
    </xf>
    <xf numFmtId="0" fontId="28" fillId="0" borderId="0" xfId="0" applyFont="1" applyBorder="1" applyAlignment="1">
      <alignment vertical="center"/>
    </xf>
    <xf numFmtId="189" fontId="6" fillId="11" borderId="28" xfId="0" applyNumberFormat="1" applyFont="1" applyFill="1" applyBorder="1" applyAlignment="1" applyProtection="1">
      <alignment horizontal="center" vertical="center" shrinkToFit="1"/>
      <protection locked="0"/>
    </xf>
    <xf numFmtId="191" fontId="6" fillId="11" borderId="10" xfId="0" applyNumberFormat="1" applyFont="1" applyFill="1" applyBorder="1" applyAlignment="1" applyProtection="1">
      <alignment horizontal="center" vertical="center" shrinkToFit="1"/>
      <protection locked="0"/>
    </xf>
    <xf numFmtId="189" fontId="6" fillId="11" borderId="28" xfId="0" applyNumberFormat="1" applyFont="1" applyFill="1" applyBorder="1" applyAlignment="1" applyProtection="1">
      <alignment vertical="center" shrinkToFit="1"/>
    </xf>
    <xf numFmtId="192" fontId="6" fillId="11" borderId="10" xfId="0" applyNumberFormat="1" applyFont="1" applyFill="1" applyBorder="1" applyAlignment="1" applyProtection="1">
      <alignment vertical="center" shrinkToFit="1"/>
    </xf>
    <xf numFmtId="191" fontId="6" fillId="11" borderId="45" xfId="0" applyNumberFormat="1" applyFont="1" applyFill="1" applyBorder="1" applyAlignment="1" applyProtection="1">
      <alignment horizontal="center" vertical="center" shrinkToFit="1"/>
      <protection locked="0"/>
    </xf>
    <xf numFmtId="193" fontId="6" fillId="11" borderId="10" xfId="0" applyNumberFormat="1" applyFont="1" applyFill="1" applyBorder="1" applyAlignment="1" applyProtection="1">
      <alignment vertical="center" shrinkToFit="1"/>
    </xf>
    <xf numFmtId="189" fontId="6" fillId="11" borderId="35" xfId="0" applyNumberFormat="1" applyFont="1" applyFill="1" applyBorder="1" applyAlignment="1" applyProtection="1">
      <alignment vertical="center" shrinkToFit="1"/>
    </xf>
    <xf numFmtId="191" fontId="6" fillId="11" borderId="46" xfId="0" applyNumberFormat="1" applyFont="1" applyFill="1" applyBorder="1" applyAlignment="1" applyProtection="1">
      <alignment horizontal="center" vertical="center" shrinkToFit="1"/>
      <protection locked="0"/>
    </xf>
    <xf numFmtId="181" fontId="6" fillId="11" borderId="10" xfId="0" applyNumberFormat="1" applyFont="1" applyFill="1" applyBorder="1" applyAlignment="1" applyProtection="1">
      <alignment horizontal="center" vertical="center" shrinkToFit="1"/>
      <protection locked="0"/>
    </xf>
    <xf numFmtId="189" fontId="6" fillId="11" borderId="10" xfId="0" applyNumberFormat="1" applyFont="1" applyFill="1" applyBorder="1" applyAlignment="1" applyProtection="1">
      <alignment vertical="center" shrinkToFit="1"/>
    </xf>
    <xf numFmtId="189" fontId="6" fillId="11" borderId="53" xfId="0" applyNumberFormat="1" applyFont="1" applyFill="1" applyBorder="1" applyAlignment="1" applyProtection="1">
      <alignment vertical="center" shrinkToFit="1"/>
    </xf>
    <xf numFmtId="191" fontId="6" fillId="11" borderId="59" xfId="0" applyNumberFormat="1" applyFont="1" applyFill="1" applyBorder="1" applyAlignment="1" applyProtection="1">
      <alignment vertical="center" shrinkToFit="1"/>
    </xf>
    <xf numFmtId="191" fontId="6" fillId="11" borderId="46" xfId="0" applyNumberFormat="1" applyFont="1" applyFill="1" applyBorder="1" applyAlignment="1" applyProtection="1">
      <alignment vertical="center" shrinkToFit="1"/>
    </xf>
    <xf numFmtId="191" fontId="6" fillId="11" borderId="61" xfId="0" applyNumberFormat="1" applyFont="1" applyFill="1" applyBorder="1" applyAlignment="1" applyProtection="1">
      <alignment vertical="center" shrinkToFit="1"/>
    </xf>
    <xf numFmtId="187" fontId="4" fillId="10" borderId="38" xfId="0" applyNumberFormat="1" applyFont="1" applyFill="1" applyBorder="1" applyAlignment="1" applyProtection="1">
      <alignment vertical="center" shrinkToFit="1"/>
    </xf>
    <xf numFmtId="187" fontId="4" fillId="10" borderId="26" xfId="0" applyNumberFormat="1" applyFont="1" applyFill="1" applyBorder="1" applyAlignment="1" applyProtection="1">
      <alignment vertical="center" shrinkToFit="1"/>
    </xf>
    <xf numFmtId="184" fontId="4" fillId="0" borderId="26" xfId="0" applyNumberFormat="1" applyFont="1" applyBorder="1" applyAlignment="1" applyProtection="1">
      <alignment vertical="center" shrinkToFit="1"/>
      <protection locked="0"/>
    </xf>
    <xf numFmtId="184" fontId="4" fillId="0" borderId="38" xfId="0" applyNumberFormat="1" applyFont="1" applyBorder="1" applyAlignment="1" applyProtection="1">
      <alignment vertical="center" shrinkToFit="1"/>
      <protection locked="0"/>
    </xf>
    <xf numFmtId="193" fontId="6" fillId="12" borderId="19" xfId="0" applyNumberFormat="1" applyFont="1" applyFill="1" applyBorder="1" applyAlignment="1" applyProtection="1">
      <alignment horizontal="center" vertical="center" shrinkToFit="1"/>
      <protection locked="0"/>
    </xf>
    <xf numFmtId="193" fontId="6" fillId="12" borderId="25" xfId="0" applyNumberFormat="1" applyFont="1" applyFill="1" applyBorder="1" applyAlignment="1" applyProtection="1">
      <alignment horizontal="center" vertical="center" shrinkToFit="1"/>
      <protection locked="0"/>
    </xf>
    <xf numFmtId="193" fontId="6" fillId="12" borderId="51" xfId="0" applyNumberFormat="1" applyFont="1" applyFill="1" applyBorder="1" applyAlignment="1" applyProtection="1">
      <alignment horizontal="center" vertical="center" shrinkToFit="1"/>
      <protection locked="0"/>
    </xf>
    <xf numFmtId="193" fontId="6" fillId="10" borderId="23" xfId="0" applyNumberFormat="1" applyFont="1" applyFill="1" applyBorder="1" applyAlignment="1" applyProtection="1">
      <alignment horizontal="center" vertical="center" shrinkToFit="1"/>
      <protection locked="0"/>
    </xf>
    <xf numFmtId="193" fontId="6" fillId="10" borderId="27" xfId="0" applyNumberFormat="1" applyFont="1" applyFill="1" applyBorder="1" applyAlignment="1" applyProtection="1">
      <alignment horizontal="center" vertical="center" shrinkToFit="1"/>
      <protection locked="0"/>
    </xf>
    <xf numFmtId="193" fontId="6" fillId="10" borderId="57" xfId="0" applyNumberFormat="1" applyFont="1" applyFill="1" applyBorder="1" applyAlignment="1" applyProtection="1">
      <alignment horizontal="center" vertical="center" shrinkToFit="1"/>
      <protection locked="0"/>
    </xf>
    <xf numFmtId="2" fontId="6" fillId="12" borderId="19" xfId="0" applyNumberFormat="1" applyFont="1" applyFill="1" applyBorder="1" applyAlignment="1" applyProtection="1">
      <alignment horizontal="center" vertical="center" shrinkToFit="1"/>
      <protection locked="0"/>
    </xf>
    <xf numFmtId="2" fontId="6" fillId="12" borderId="25" xfId="0" applyNumberFormat="1" applyFont="1" applyFill="1" applyBorder="1" applyAlignment="1" applyProtection="1">
      <alignment horizontal="center" vertical="center" shrinkToFit="1"/>
      <protection locked="0"/>
    </xf>
    <xf numFmtId="2" fontId="6" fillId="12" borderId="55" xfId="0" applyNumberFormat="1" applyFont="1" applyFill="1" applyBorder="1" applyAlignment="1" applyProtection="1">
      <alignment horizontal="center" vertical="center" shrinkToFit="1"/>
      <protection locked="0"/>
    </xf>
    <xf numFmtId="2" fontId="6" fillId="12" borderId="51" xfId="0" applyNumberFormat="1" applyFont="1" applyFill="1" applyBorder="1" applyAlignment="1" applyProtection="1">
      <alignment horizontal="center" vertical="center" shrinkToFit="1"/>
      <protection locked="0"/>
    </xf>
    <xf numFmtId="184" fontId="6" fillId="12" borderId="46" xfId="0" applyNumberFormat="1" applyFont="1" applyFill="1" applyBorder="1" applyAlignment="1" applyProtection="1">
      <alignment vertical="center" shrinkToFit="1"/>
      <protection locked="0"/>
    </xf>
    <xf numFmtId="2" fontId="6" fillId="10" borderId="23" xfId="0" applyNumberFormat="1" applyFont="1" applyFill="1" applyBorder="1" applyAlignment="1" applyProtection="1">
      <alignment horizontal="center" vertical="center" shrinkToFit="1"/>
      <protection locked="0"/>
    </xf>
    <xf numFmtId="2" fontId="6" fillId="10" borderId="27" xfId="0" applyNumberFormat="1" applyFont="1" applyFill="1" applyBorder="1" applyAlignment="1" applyProtection="1">
      <alignment horizontal="center" vertical="center" shrinkToFit="1"/>
      <protection locked="0"/>
    </xf>
    <xf numFmtId="2" fontId="6" fillId="10" borderId="54" xfId="0" applyNumberFormat="1" applyFont="1" applyFill="1" applyBorder="1" applyAlignment="1" applyProtection="1">
      <alignment horizontal="center" vertical="center" shrinkToFit="1"/>
      <protection locked="0"/>
    </xf>
    <xf numFmtId="177" fontId="6" fillId="10" borderId="27" xfId="0" applyNumberFormat="1" applyFont="1" applyFill="1" applyBorder="1" applyAlignment="1" applyProtection="1">
      <alignment horizontal="center" vertical="center" shrinkToFit="1"/>
      <protection locked="0"/>
    </xf>
    <xf numFmtId="177" fontId="6" fillId="10" borderId="54" xfId="0" applyNumberFormat="1" applyFont="1" applyFill="1" applyBorder="1" applyAlignment="1" applyProtection="1">
      <alignment horizontal="center" vertical="center" shrinkToFit="1"/>
      <protection locked="0"/>
    </xf>
    <xf numFmtId="177" fontId="6" fillId="10" borderId="57" xfId="0" applyNumberFormat="1" applyFont="1" applyFill="1" applyBorder="1" applyAlignment="1" applyProtection="1">
      <alignment horizontal="center" vertical="center" shrinkToFit="1"/>
      <protection locked="0"/>
    </xf>
    <xf numFmtId="177" fontId="6" fillId="10" borderId="23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2" xfId="0" applyFont="1" applyFill="1" applyBorder="1" applyAlignment="1" applyProtection="1">
      <alignment horizontal="right" vertical="center"/>
    </xf>
    <xf numFmtId="0" fontId="12" fillId="2" borderId="10" xfId="0" applyFont="1" applyFill="1" applyBorder="1" applyAlignment="1" applyProtection="1">
      <alignment horizontal="left" vertical="top" wrapText="1"/>
    </xf>
    <xf numFmtId="0" fontId="6" fillId="2" borderId="10" xfId="0" applyFont="1" applyFill="1" applyBorder="1" applyAlignment="1" applyProtection="1">
      <alignment horizontal="left" vertical="top" wrapText="1"/>
    </xf>
    <xf numFmtId="193" fontId="6" fillId="0" borderId="10" xfId="0" applyNumberFormat="1" applyFont="1" applyBorder="1" applyAlignment="1">
      <alignment horizontal="right" vertical="center" shrinkToFit="1"/>
    </xf>
    <xf numFmtId="57" fontId="29" fillId="2" borderId="18" xfId="0" applyNumberFormat="1" applyFont="1" applyFill="1" applyBorder="1" applyAlignment="1" applyProtection="1">
      <alignment vertical="center" shrinkToFit="1"/>
      <protection locked="0"/>
    </xf>
    <xf numFmtId="0" fontId="30" fillId="0" borderId="0" xfId="0" applyNumberFormat="1" applyFont="1" applyAlignment="1">
      <alignment horizontal="center" vertical="center" shrinkToFit="1"/>
    </xf>
    <xf numFmtId="0" fontId="4" fillId="0" borderId="65" xfId="0" applyFont="1" applyBorder="1" applyAlignment="1">
      <alignment vertical="center"/>
    </xf>
    <xf numFmtId="0" fontId="4" fillId="0" borderId="64" xfId="0" applyFont="1" applyBorder="1" applyAlignment="1">
      <alignment vertical="center"/>
    </xf>
    <xf numFmtId="0" fontId="6" fillId="0" borderId="65" xfId="0" applyFont="1" applyBorder="1" applyAlignment="1">
      <alignment vertical="center"/>
    </xf>
    <xf numFmtId="193" fontId="6" fillId="0" borderId="10" xfId="0" applyNumberFormat="1" applyFont="1" applyBorder="1" applyAlignment="1">
      <alignment vertical="center" shrinkToFit="1"/>
    </xf>
    <xf numFmtId="193" fontId="4" fillId="0" borderId="10" xfId="0" applyNumberFormat="1" applyFont="1" applyBorder="1" applyAlignment="1">
      <alignment vertical="center"/>
    </xf>
    <xf numFmtId="0" fontId="4" fillId="0" borderId="47" xfId="0" applyFont="1" applyBorder="1" applyAlignment="1" applyProtection="1">
      <alignment horizontal="right" vertical="center"/>
    </xf>
    <xf numFmtId="0" fontId="4" fillId="0" borderId="15" xfId="0" applyFont="1" applyBorder="1" applyAlignment="1" applyProtection="1">
      <alignment horizontal="right" vertical="center"/>
    </xf>
    <xf numFmtId="0" fontId="17" fillId="0" borderId="47" xfId="0" applyFont="1" applyBorder="1" applyAlignment="1" applyProtection="1">
      <alignment horizontal="left" vertical="top" wrapText="1"/>
    </xf>
    <xf numFmtId="0" fontId="17" fillId="0" borderId="15" xfId="0" applyFont="1" applyBorder="1" applyAlignment="1" applyProtection="1">
      <alignment horizontal="left" vertical="top" wrapText="1"/>
    </xf>
    <xf numFmtId="2" fontId="4" fillId="10" borderId="51" xfId="0" applyNumberFormat="1" applyFont="1" applyFill="1" applyBorder="1" applyAlignment="1" applyProtection="1">
      <alignment horizontal="center" vertical="center" shrinkToFit="1"/>
    </xf>
    <xf numFmtId="177" fontId="4" fillId="10" borderId="36" xfId="0" applyNumberFormat="1" applyFont="1" applyFill="1" applyBorder="1" applyAlignment="1" applyProtection="1">
      <alignment vertical="center" shrinkToFit="1"/>
    </xf>
    <xf numFmtId="2" fontId="4" fillId="10" borderId="36" xfId="0" applyNumberFormat="1" applyFont="1" applyFill="1" applyBorder="1" applyAlignment="1" applyProtection="1">
      <alignment vertical="center" shrinkToFit="1"/>
    </xf>
    <xf numFmtId="2" fontId="4" fillId="10" borderId="25" xfId="0" applyNumberFormat="1" applyFont="1" applyFill="1" applyBorder="1" applyAlignment="1" applyProtection="1">
      <alignment horizontal="center" vertical="center" shrinkToFit="1"/>
    </xf>
    <xf numFmtId="177" fontId="4" fillId="10" borderId="10" xfId="0" applyNumberFormat="1" applyFont="1" applyFill="1" applyBorder="1" applyAlignment="1" applyProtection="1">
      <alignment vertical="center" shrinkToFit="1"/>
    </xf>
    <xf numFmtId="2" fontId="4" fillId="10" borderId="10" xfId="0" applyNumberFormat="1" applyFont="1" applyFill="1" applyBorder="1" applyAlignment="1" applyProtection="1">
      <alignment vertical="center" shrinkToFit="1"/>
    </xf>
    <xf numFmtId="0" fontId="4" fillId="0" borderId="25" xfId="0" applyFont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 applyProtection="1">
      <alignment vertical="center" shrinkToFit="1"/>
      <protection locked="0"/>
    </xf>
    <xf numFmtId="0" fontId="4" fillId="0" borderId="46" xfId="0" applyFont="1" applyBorder="1" applyAlignment="1" applyProtection="1">
      <alignment vertical="center" shrinkToFit="1"/>
      <protection locked="0"/>
    </xf>
    <xf numFmtId="0" fontId="4" fillId="0" borderId="70" xfId="0" applyFont="1" applyBorder="1" applyAlignment="1" applyProtection="1">
      <alignment horizontal="center" vertical="center" shrinkToFit="1"/>
      <protection locked="0"/>
    </xf>
    <xf numFmtId="0" fontId="4" fillId="0" borderId="71" xfId="0" applyFont="1" applyBorder="1" applyAlignment="1" applyProtection="1">
      <alignment vertical="center" shrinkToFit="1"/>
      <protection locked="0"/>
    </xf>
    <xf numFmtId="0" fontId="4" fillId="0" borderId="36" xfId="0" applyFont="1" applyBorder="1" applyAlignment="1" applyProtection="1">
      <alignment vertical="center" shrinkToFit="1"/>
      <protection locked="0"/>
    </xf>
    <xf numFmtId="0" fontId="4" fillId="0" borderId="72" xfId="0" applyFont="1" applyBorder="1" applyAlignment="1" applyProtection="1">
      <alignment horizontal="center" vertical="center" shrinkToFit="1"/>
      <protection locked="0"/>
    </xf>
    <xf numFmtId="0" fontId="4" fillId="0" borderId="15" xfId="0" applyFont="1" applyBorder="1" applyAlignment="1" applyProtection="1">
      <alignment vertical="center" shrinkToFit="1"/>
      <protection locked="0"/>
    </xf>
    <xf numFmtId="0" fontId="4" fillId="10" borderId="59" xfId="0" applyFont="1" applyFill="1" applyBorder="1" applyAlignment="1" applyProtection="1">
      <alignment horizontal="right" vertical="center" shrinkToFit="1"/>
      <protection locked="0"/>
    </xf>
    <xf numFmtId="0" fontId="4" fillId="10" borderId="36" xfId="0" applyFont="1" applyFill="1" applyBorder="1" applyAlignment="1" applyProtection="1">
      <alignment vertical="center" shrinkToFit="1"/>
      <protection locked="0"/>
    </xf>
    <xf numFmtId="0" fontId="4" fillId="10" borderId="25" xfId="0" applyFont="1" applyFill="1" applyBorder="1" applyAlignment="1" applyProtection="1">
      <alignment horizontal="center" vertical="center" shrinkToFit="1"/>
      <protection locked="0"/>
    </xf>
    <xf numFmtId="0" fontId="4" fillId="10" borderId="10" xfId="0" applyFont="1" applyFill="1" applyBorder="1" applyAlignment="1" applyProtection="1">
      <alignment vertical="center" shrinkToFit="1"/>
      <protection locked="0"/>
    </xf>
    <xf numFmtId="0" fontId="4" fillId="10" borderId="46" xfId="0" applyFont="1" applyFill="1" applyBorder="1" applyAlignment="1" applyProtection="1">
      <alignment horizontal="right" vertical="center" shrinkToFit="1"/>
      <protection locked="0"/>
    </xf>
    <xf numFmtId="0" fontId="4" fillId="0" borderId="73" xfId="0" applyFont="1" applyBorder="1" applyAlignment="1" applyProtection="1">
      <alignment vertical="center" shrinkToFit="1"/>
      <protection locked="0"/>
    </xf>
    <xf numFmtId="181" fontId="4" fillId="4" borderId="46" xfId="0" applyNumberFormat="1" applyFont="1" applyFill="1" applyBorder="1" applyAlignment="1" applyProtection="1">
      <alignment horizontal="center" vertical="center" shrinkToFit="1"/>
    </xf>
    <xf numFmtId="0" fontId="4" fillId="10" borderId="59" xfId="0" applyFont="1" applyFill="1" applyBorder="1" applyAlignment="1" applyProtection="1">
      <alignment vertical="center" shrinkToFit="1"/>
      <protection locked="0"/>
    </xf>
    <xf numFmtId="0" fontId="4" fillId="10" borderId="46" xfId="0" applyFont="1" applyFill="1" applyBorder="1" applyAlignment="1" applyProtection="1">
      <alignment vertical="center" shrinkToFit="1"/>
      <protection locked="0"/>
    </xf>
    <xf numFmtId="1" fontId="4" fillId="10" borderId="51" xfId="0" applyNumberFormat="1" applyFont="1" applyFill="1" applyBorder="1" applyAlignment="1" applyProtection="1">
      <alignment horizontal="center" vertical="center" shrinkToFit="1"/>
    </xf>
    <xf numFmtId="183" fontId="4" fillId="10" borderId="36" xfId="0" applyNumberFormat="1" applyFont="1" applyFill="1" applyBorder="1" applyAlignment="1" applyProtection="1">
      <alignment vertical="center" shrinkToFit="1"/>
      <protection locked="0"/>
    </xf>
    <xf numFmtId="1" fontId="4" fillId="10" borderId="25" xfId="0" applyNumberFormat="1" applyFont="1" applyFill="1" applyBorder="1" applyAlignment="1" applyProtection="1">
      <alignment horizontal="center" vertical="center" shrinkToFit="1"/>
    </xf>
    <xf numFmtId="183" fontId="4" fillId="10" borderId="10" xfId="0" applyNumberFormat="1" applyFont="1" applyFill="1" applyBorder="1" applyAlignment="1" applyProtection="1">
      <alignment vertical="center" shrinkToFit="1"/>
      <protection locked="0"/>
    </xf>
    <xf numFmtId="1" fontId="4" fillId="0" borderId="25" xfId="0" applyNumberFormat="1" applyFont="1" applyBorder="1" applyAlignment="1" applyProtection="1">
      <alignment horizontal="center" vertical="center" shrinkToFit="1"/>
    </xf>
    <xf numFmtId="182" fontId="4" fillId="0" borderId="10" xfId="0" applyNumberFormat="1" applyFont="1" applyBorder="1" applyAlignment="1" applyProtection="1">
      <alignment vertical="center" shrinkToFit="1"/>
      <protection locked="0"/>
    </xf>
    <xf numFmtId="181" fontId="4" fillId="4" borderId="73" xfId="0" applyNumberFormat="1" applyFont="1" applyFill="1" applyBorder="1" applyAlignment="1" applyProtection="1">
      <alignment horizontal="center" vertical="center" shrinkToFit="1"/>
    </xf>
    <xf numFmtId="182" fontId="4" fillId="0" borderId="71" xfId="0" applyNumberFormat="1" applyFont="1" applyBorder="1" applyAlignment="1" applyProtection="1">
      <alignment vertical="center" shrinkToFit="1"/>
      <protection locked="0"/>
    </xf>
    <xf numFmtId="181" fontId="4" fillId="4" borderId="59" xfId="0" applyNumberFormat="1" applyFont="1" applyFill="1" applyBorder="1" applyAlignment="1" applyProtection="1">
      <alignment horizontal="center" vertical="center" shrinkToFit="1"/>
    </xf>
    <xf numFmtId="182" fontId="4" fillId="0" borderId="36" xfId="0" applyNumberFormat="1" applyFont="1" applyBorder="1" applyAlignment="1" applyProtection="1">
      <alignment vertical="center" shrinkToFit="1"/>
      <protection locked="0"/>
    </xf>
    <xf numFmtId="1" fontId="4" fillId="0" borderId="72" xfId="0" applyNumberFormat="1" applyFont="1" applyBorder="1" applyAlignment="1" applyProtection="1">
      <alignment horizontal="center" vertical="center" shrinkToFit="1"/>
    </xf>
    <xf numFmtId="182" fontId="4" fillId="0" borderId="15" xfId="0" applyNumberFormat="1" applyFont="1" applyBorder="1" applyAlignment="1" applyProtection="1">
      <alignment vertical="center" shrinkToFit="1"/>
      <protection locked="0"/>
    </xf>
    <xf numFmtId="57" fontId="4" fillId="2" borderId="74" xfId="0" applyNumberFormat="1" applyFont="1" applyFill="1" applyBorder="1" applyAlignment="1" applyProtection="1">
      <alignment vertical="center" shrinkToFit="1"/>
      <protection locked="0"/>
    </xf>
    <xf numFmtId="193" fontId="6" fillId="0" borderId="75" xfId="0" applyNumberFormat="1" applyFont="1" applyFill="1" applyBorder="1" applyAlignment="1" applyProtection="1">
      <alignment horizontal="center" vertical="center" shrinkToFit="1"/>
      <protection locked="0"/>
    </xf>
    <xf numFmtId="177" fontId="6" fillId="0" borderId="76" xfId="0" applyNumberFormat="1" applyFont="1" applyFill="1" applyBorder="1" applyAlignment="1" applyProtection="1">
      <alignment vertical="center" shrinkToFit="1"/>
    </xf>
    <xf numFmtId="2" fontId="6" fillId="0" borderId="76" xfId="0" applyNumberFormat="1" applyFont="1" applyFill="1" applyBorder="1" applyAlignment="1" applyProtection="1">
      <alignment vertical="center" shrinkToFit="1"/>
    </xf>
    <xf numFmtId="193" fontId="6" fillId="0" borderId="76" xfId="0" applyNumberFormat="1" applyFont="1" applyFill="1" applyBorder="1" applyAlignment="1" applyProtection="1">
      <alignment vertical="center" shrinkToFit="1"/>
    </xf>
    <xf numFmtId="179" fontId="6" fillId="0" borderId="77" xfId="0" applyNumberFormat="1" applyFont="1" applyFill="1" applyBorder="1" applyAlignment="1" applyProtection="1">
      <alignment vertical="center" shrinkToFit="1"/>
    </xf>
    <xf numFmtId="185" fontId="6" fillId="0" borderId="78" xfId="0" applyNumberFormat="1" applyFont="1" applyFill="1" applyBorder="1" applyAlignment="1" applyProtection="1">
      <alignment vertical="center" shrinkToFit="1"/>
    </xf>
    <xf numFmtId="193" fontId="6" fillId="0" borderId="76" xfId="0" applyNumberFormat="1" applyFont="1" applyFill="1" applyBorder="1" applyAlignment="1" applyProtection="1">
      <alignment horizontal="center" vertical="center" shrinkToFit="1"/>
      <protection locked="0"/>
    </xf>
    <xf numFmtId="189" fontId="6" fillId="0" borderId="78" xfId="0" applyNumberFormat="1" applyFont="1" applyFill="1" applyBorder="1" applyAlignment="1" applyProtection="1">
      <alignment vertical="center" shrinkToFit="1"/>
    </xf>
    <xf numFmtId="188" fontId="6" fillId="0" borderId="76" xfId="0" applyNumberFormat="1" applyFont="1" applyBorder="1" applyAlignment="1" applyProtection="1">
      <alignment vertical="center" shrinkToFit="1"/>
    </xf>
    <xf numFmtId="193" fontId="6" fillId="0" borderId="76" xfId="0" applyNumberFormat="1" applyFont="1" applyBorder="1" applyAlignment="1" applyProtection="1">
      <alignment vertical="center" shrinkToFit="1"/>
    </xf>
    <xf numFmtId="179" fontId="6" fillId="0" borderId="77" xfId="0" applyNumberFormat="1" applyFont="1" applyBorder="1" applyAlignment="1" applyProtection="1">
      <alignment vertical="center" shrinkToFit="1"/>
    </xf>
    <xf numFmtId="57" fontId="27" fillId="8" borderId="24" xfId="0" applyNumberFormat="1" applyFont="1" applyFill="1" applyBorder="1" applyAlignment="1" applyProtection="1">
      <alignment vertical="center" shrinkToFit="1"/>
      <protection locked="0"/>
    </xf>
    <xf numFmtId="184" fontId="6" fillId="0" borderId="46" xfId="0" applyNumberFormat="1" applyFont="1" applyFill="1" applyBorder="1" applyAlignment="1" applyProtection="1">
      <alignment vertical="center" shrinkToFit="1"/>
    </xf>
    <xf numFmtId="1" fontId="6" fillId="0" borderId="10" xfId="0" applyNumberFormat="1" applyFont="1" applyFill="1" applyBorder="1" applyAlignment="1" applyProtection="1">
      <alignment horizontal="center" vertical="center" shrinkToFit="1"/>
      <protection locked="0"/>
    </xf>
    <xf numFmtId="177" fontId="6" fillId="0" borderId="10" xfId="0" applyNumberFormat="1" applyFont="1" applyFill="1" applyBorder="1" applyAlignment="1" applyProtection="1">
      <alignment horizontal="center" vertical="center" shrinkToFit="1"/>
      <protection locked="0"/>
    </xf>
    <xf numFmtId="2" fontId="6" fillId="0" borderId="10" xfId="0" applyNumberFormat="1" applyFont="1" applyFill="1" applyBorder="1" applyAlignment="1" applyProtection="1">
      <alignment horizontal="center" vertical="center" shrinkToFit="1"/>
      <protection locked="0"/>
    </xf>
    <xf numFmtId="2" fontId="6" fillId="0" borderId="46" xfId="0" applyNumberFormat="1" applyFont="1" applyFill="1" applyBorder="1" applyAlignment="1" applyProtection="1">
      <alignment horizontal="center" vertical="center" shrinkToFit="1"/>
      <protection locked="0"/>
    </xf>
    <xf numFmtId="191" fontId="6" fillId="0" borderId="46" xfId="0" applyNumberFormat="1" applyFont="1" applyFill="1" applyBorder="1" applyAlignment="1" applyProtection="1">
      <alignment vertical="center" shrinkToFit="1"/>
    </xf>
    <xf numFmtId="2" fontId="6" fillId="10" borderId="57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51" xfId="0" applyFont="1" applyBorder="1" applyAlignment="1" applyProtection="1">
      <alignment horizontal="center" vertical="center" shrinkToFit="1"/>
      <protection locked="0"/>
    </xf>
    <xf numFmtId="0" fontId="4" fillId="0" borderId="75" xfId="0" applyFont="1" applyBorder="1" applyAlignment="1" applyProtection="1">
      <alignment horizontal="center" vertical="center" shrinkToFit="1"/>
      <protection locked="0"/>
    </xf>
    <xf numFmtId="0" fontId="4" fillId="0" borderId="76" xfId="0" applyFont="1" applyBorder="1" applyAlignment="1" applyProtection="1">
      <alignment vertical="center" shrinkToFit="1"/>
      <protection locked="0"/>
    </xf>
    <xf numFmtId="184" fontId="4" fillId="0" borderId="77" xfId="0" applyNumberFormat="1" applyFont="1" applyBorder="1" applyAlignment="1" applyProtection="1">
      <alignment vertical="center" shrinkToFit="1"/>
      <protection locked="0"/>
    </xf>
    <xf numFmtId="0" fontId="4" fillId="0" borderId="75" xfId="0" applyFont="1" applyBorder="1" applyAlignment="1" applyProtection="1">
      <alignment vertical="center" shrinkToFit="1"/>
      <protection locked="0"/>
    </xf>
    <xf numFmtId="181" fontId="4" fillId="4" borderId="75" xfId="0" applyNumberFormat="1" applyFont="1" applyFill="1" applyBorder="1" applyAlignment="1" applyProtection="1">
      <alignment horizontal="center" vertical="center" shrinkToFit="1"/>
    </xf>
    <xf numFmtId="182" fontId="4" fillId="0" borderId="76" xfId="0" applyNumberFormat="1" applyFont="1" applyBorder="1" applyAlignment="1" applyProtection="1">
      <alignment vertical="center" shrinkToFit="1"/>
      <protection locked="0"/>
    </xf>
    <xf numFmtId="0" fontId="4" fillId="0" borderId="46" xfId="0" applyFont="1" applyBorder="1" applyAlignment="1" applyProtection="1">
      <alignment horizontal="right" vertical="center" shrinkToFit="1"/>
      <protection locked="0"/>
    </xf>
    <xf numFmtId="193" fontId="6" fillId="0" borderId="36" xfId="0" applyNumberFormat="1" applyFont="1" applyBorder="1" applyAlignment="1">
      <alignment horizontal="right" vertical="center" shrinkToFit="1"/>
    </xf>
    <xf numFmtId="2" fontId="6" fillId="0" borderId="36" xfId="0" applyNumberFormat="1" applyFont="1" applyBorder="1" applyAlignment="1">
      <alignment vertical="center" shrinkToFit="1"/>
    </xf>
    <xf numFmtId="193" fontId="6" fillId="0" borderId="36" xfId="0" applyNumberFormat="1" applyFont="1" applyBorder="1" applyAlignment="1">
      <alignment vertical="center" shrinkToFit="1"/>
    </xf>
    <xf numFmtId="57" fontId="4" fillId="2" borderId="68" xfId="0" applyNumberFormat="1" applyFont="1" applyFill="1" applyBorder="1" applyAlignment="1" applyProtection="1">
      <alignment vertical="center" shrinkToFit="1"/>
      <protection locked="0"/>
    </xf>
    <xf numFmtId="193" fontId="6" fillId="0" borderId="73" xfId="0" applyNumberFormat="1" applyFont="1" applyFill="1" applyBorder="1" applyAlignment="1" applyProtection="1">
      <alignment horizontal="center" vertical="center" shrinkToFit="1"/>
      <protection locked="0"/>
    </xf>
    <xf numFmtId="177" fontId="6" fillId="0" borderId="71" xfId="0" applyNumberFormat="1" applyFont="1" applyFill="1" applyBorder="1" applyAlignment="1" applyProtection="1">
      <alignment vertical="center" shrinkToFit="1"/>
    </xf>
    <xf numFmtId="2" fontId="6" fillId="0" borderId="71" xfId="0" applyNumberFormat="1" applyFont="1" applyFill="1" applyBorder="1" applyAlignment="1" applyProtection="1">
      <alignment vertical="center" shrinkToFit="1"/>
    </xf>
    <xf numFmtId="193" fontId="6" fillId="0" borderId="71" xfId="0" applyNumberFormat="1" applyFont="1" applyFill="1" applyBorder="1" applyAlignment="1" applyProtection="1">
      <alignment vertical="center" shrinkToFit="1"/>
    </xf>
    <xf numFmtId="179" fontId="6" fillId="0" borderId="69" xfId="0" applyNumberFormat="1" applyFont="1" applyFill="1" applyBorder="1" applyAlignment="1" applyProtection="1">
      <alignment vertical="center" shrinkToFit="1"/>
    </xf>
    <xf numFmtId="185" fontId="6" fillId="0" borderId="79" xfId="0" applyNumberFormat="1" applyFont="1" applyFill="1" applyBorder="1" applyAlignment="1" applyProtection="1">
      <alignment vertical="center" shrinkToFit="1"/>
    </xf>
    <xf numFmtId="193" fontId="6" fillId="0" borderId="71" xfId="0" applyNumberFormat="1" applyFont="1" applyFill="1" applyBorder="1" applyAlignment="1" applyProtection="1">
      <alignment horizontal="center" vertical="center" shrinkToFit="1"/>
      <protection locked="0"/>
    </xf>
    <xf numFmtId="189" fontId="6" fillId="0" borderId="79" xfId="0" applyNumberFormat="1" applyFont="1" applyFill="1" applyBorder="1" applyAlignment="1" applyProtection="1">
      <alignment vertical="center" shrinkToFit="1"/>
    </xf>
    <xf numFmtId="188" fontId="6" fillId="0" borderId="71" xfId="0" applyNumberFormat="1" applyFont="1" applyBorder="1" applyAlignment="1" applyProtection="1">
      <alignment vertical="center" shrinkToFit="1"/>
    </xf>
    <xf numFmtId="193" fontId="6" fillId="0" borderId="71" xfId="0" applyNumberFormat="1" applyFont="1" applyBorder="1" applyAlignment="1" applyProtection="1">
      <alignment vertical="center" shrinkToFit="1"/>
    </xf>
    <xf numFmtId="179" fontId="6" fillId="0" borderId="69" xfId="0" applyNumberFormat="1" applyFont="1" applyBorder="1" applyAlignment="1" applyProtection="1">
      <alignment vertical="center" shrinkToFit="1"/>
    </xf>
    <xf numFmtId="0" fontId="4" fillId="0" borderId="79" xfId="0" applyFont="1" applyBorder="1" applyAlignment="1">
      <alignment vertical="center"/>
    </xf>
    <xf numFmtId="193" fontId="6" fillId="0" borderId="71" xfId="0" applyNumberFormat="1" applyFont="1" applyBorder="1" applyAlignment="1">
      <alignment horizontal="right" vertical="center" shrinkToFit="1"/>
    </xf>
    <xf numFmtId="1" fontId="6" fillId="0" borderId="71" xfId="0" applyNumberFormat="1" applyFont="1" applyBorder="1" applyAlignment="1">
      <alignment horizontal="right" vertical="center" shrinkToFit="1"/>
    </xf>
    <xf numFmtId="193" fontId="6" fillId="0" borderId="71" xfId="0" applyNumberFormat="1" applyFont="1" applyBorder="1" applyAlignment="1">
      <alignment vertical="center" shrinkToFit="1"/>
    </xf>
    <xf numFmtId="2" fontId="6" fillId="7" borderId="28" xfId="0" applyNumberFormat="1" applyFont="1" applyFill="1" applyBorder="1" applyAlignment="1" applyProtection="1">
      <alignment vertical="center" shrinkToFit="1"/>
      <protection locked="0"/>
    </xf>
    <xf numFmtId="193" fontId="6" fillId="11" borderId="27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187" fontId="6" fillId="0" borderId="0" xfId="0" applyNumberFormat="1" applyFont="1" applyAlignment="1">
      <alignment vertical="center"/>
    </xf>
    <xf numFmtId="186" fontId="6" fillId="0" borderId="0" xfId="0" applyNumberFormat="1" applyFont="1" applyAlignment="1">
      <alignment vertical="center"/>
    </xf>
    <xf numFmtId="193" fontId="12" fillId="0" borderId="27" xfId="0" applyNumberFormat="1" applyFont="1" applyFill="1" applyBorder="1" applyAlignment="1" applyProtection="1">
      <alignment horizontal="center" vertical="center" shrinkToFit="1"/>
    </xf>
    <xf numFmtId="189" fontId="6" fillId="6" borderId="10" xfId="0" applyNumberFormat="1" applyFont="1" applyFill="1" applyBorder="1" applyAlignment="1" applyProtection="1">
      <alignment horizontal="center" vertical="center" shrinkToFit="1"/>
    </xf>
    <xf numFmtId="0" fontId="27" fillId="0" borderId="0" xfId="0" applyFont="1" applyAlignment="1">
      <alignment vertical="center"/>
    </xf>
    <xf numFmtId="0" fontId="31" fillId="0" borderId="0" xfId="0" applyNumberFormat="1" applyFont="1" applyAlignment="1">
      <alignment vertical="center" shrinkToFit="1"/>
    </xf>
    <xf numFmtId="185" fontId="6" fillId="0" borderId="0" xfId="0" applyNumberFormat="1" applyFont="1" applyAlignment="1">
      <alignment vertic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0" fillId="0" borderId="0" xfId="0" applyNumberFormat="1" applyFont="1" applyAlignment="1">
      <alignment horizontal="center" vertical="center" shrinkToFit="1"/>
    </xf>
    <xf numFmtId="0" fontId="33" fillId="0" borderId="0" xfId="0" applyFont="1" applyAlignment="1">
      <alignment horizontal="center" vertical="center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0066FF"/>
      <color rgb="FF9900FF"/>
      <color rgb="FFFFFFCC"/>
      <color rgb="FFCC33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陸土の</a:t>
            </a:r>
            <a:r>
              <a:rPr lang="en-US" altLang="en-US"/>
              <a:t>Sr-90</a:t>
            </a:r>
          </a:p>
        </c:rich>
      </c:tx>
      <c:layout>
        <c:manualLayout>
          <c:xMode val="edge"/>
          <c:yMode val="edge"/>
          <c:x val="0.10540379908048886"/>
          <c:y val="2.3520309477756286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296304787883421E-2"/>
          <c:y val="6.58057118788829E-2"/>
          <c:w val="0.909129032160372"/>
          <c:h val="0.81213506944444447"/>
        </c:manualLayout>
      </c:layout>
      <c:lineChart>
        <c:grouping val="standard"/>
        <c:varyColors val="0"/>
        <c:ser>
          <c:idx val="1"/>
          <c:order val="0"/>
          <c:tx>
            <c:strRef>
              <c:f>陸土!$C$275</c:f>
              <c:strCache>
                <c:ptCount val="1"/>
                <c:pt idx="0">
                  <c:v>塚浜 /県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陸土!$F$278:$F$347</c:f>
              <c:numCache>
                <c:formatCode>0.0</c:formatCode>
                <c:ptCount val="70"/>
                <c:pt idx="0">
                  <c:v>16.296296296296298</c:v>
                </c:pt>
                <c:pt idx="4">
                  <c:v>5.393743257820927</c:v>
                </c:pt>
                <c:pt idx="6">
                  <c:v>4.2050784408863011</c:v>
                </c:pt>
                <c:pt idx="8">
                  <c:v>3.4210917745054288</c:v>
                </c:pt>
                <c:pt idx="11">
                  <c:v>1.8939393939393938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陸土!$I$275</c:f>
              <c:strCache>
                <c:ptCount val="1"/>
                <c:pt idx="0">
                  <c:v>谷川浜 /県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陸土!$M$278:$M$347</c:f>
              <c:numCache>
                <c:formatCode>0.0</c:formatCode>
                <c:ptCount val="70"/>
                <c:pt idx="0">
                  <c:v>5.1851851851851851</c:v>
                </c:pt>
                <c:pt idx="2">
                  <c:v>4.0740740740740735</c:v>
                </c:pt>
                <c:pt idx="4">
                  <c:v>5.5840455840455849</c:v>
                </c:pt>
                <c:pt idx="6">
                  <c:v>6.2733743515502471</c:v>
                </c:pt>
                <c:pt idx="8">
                  <c:v>3.6739152020653365</c:v>
                </c:pt>
                <c:pt idx="51">
                  <c:v>0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陸土!$P$275</c:f>
              <c:strCache>
                <c:ptCount val="1"/>
                <c:pt idx="0">
                  <c:v>岩出山 /県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陸土!$T$278:$T$347</c:f>
              <c:numCache>
                <c:formatCode>0.0</c:formatCode>
                <c:ptCount val="70"/>
                <c:pt idx="6">
                  <c:v>6.5552277941658463</c:v>
                </c:pt>
                <c:pt idx="8">
                  <c:v>4.2372881355932206</c:v>
                </c:pt>
                <c:pt idx="51">
                  <c:v>0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陸土!$W$275</c:f>
              <c:strCache>
                <c:ptCount val="1"/>
                <c:pt idx="0">
                  <c:v>牡鹿ゲート付近 /電力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陸土!$AA$278:$AA$347</c:f>
              <c:numCache>
                <c:formatCode>0.0</c:formatCode>
                <c:ptCount val="70"/>
                <c:pt idx="0">
                  <c:v>7.7777777777777777</c:v>
                </c:pt>
                <c:pt idx="1">
                  <c:v>1.4444444444444444</c:v>
                </c:pt>
                <c:pt idx="4">
                  <c:v>4.3022820800598565</c:v>
                </c:pt>
                <c:pt idx="5">
                  <c:v>4.4376173408431479</c:v>
                </c:pt>
                <c:pt idx="8">
                  <c:v>3.2007315957933242</c:v>
                </c:pt>
                <c:pt idx="11">
                  <c:v>2.9374201787994889</c:v>
                </c:pt>
                <c:pt idx="14">
                  <c:v>3.1071339796172008</c:v>
                </c:pt>
                <c:pt idx="15">
                  <c:v>3.7956204379562042</c:v>
                </c:pt>
                <c:pt idx="17">
                  <c:v>2.4342105263157894</c:v>
                </c:pt>
                <c:pt idx="19">
                  <c:v>2.9644268774703555</c:v>
                </c:pt>
                <c:pt idx="21">
                  <c:v>2.0064724919093853</c:v>
                </c:pt>
                <c:pt idx="23">
                  <c:v>3.2452830188679243</c:v>
                </c:pt>
                <c:pt idx="25">
                  <c:v>2.6896551724137931</c:v>
                </c:pt>
                <c:pt idx="27">
                  <c:v>2.7272727272727271</c:v>
                </c:pt>
                <c:pt idx="29">
                  <c:v>2.6490066225165565</c:v>
                </c:pt>
                <c:pt idx="31">
                  <c:v>2.2697368421052637</c:v>
                </c:pt>
                <c:pt idx="33">
                  <c:v>3.1225296442687749</c:v>
                </c:pt>
                <c:pt idx="35">
                  <c:v>2.9699248120300754</c:v>
                </c:pt>
                <c:pt idx="37">
                  <c:v>4.4666666666666668</c:v>
                </c:pt>
                <c:pt idx="38">
                  <c:v>4.6705587989991662</c:v>
                </c:pt>
                <c:pt idx="39">
                  <c:v>6.1497326203208562</c:v>
                </c:pt>
                <c:pt idx="40">
                  <c:v>4.2307692307692317</c:v>
                </c:pt>
                <c:pt idx="41">
                  <c:v>4.9875311720698257</c:v>
                </c:pt>
                <c:pt idx="42">
                  <c:v>5.3389322135572872</c:v>
                </c:pt>
                <c:pt idx="43">
                  <c:v>5.0777202072538863</c:v>
                </c:pt>
                <c:pt idx="44">
                  <c:v>3.751187084520418</c:v>
                </c:pt>
                <c:pt idx="45">
                  <c:v>4.2032332563510391</c:v>
                </c:pt>
                <c:pt idx="46" formatCode="&quot;(&quot;0.0&quot;)&quot;">
                  <c:v>2.0802919708029202</c:v>
                </c:pt>
                <c:pt idx="47">
                  <c:v>1.3</c:v>
                </c:pt>
                <c:pt idx="48">
                  <c:v>1.6</c:v>
                </c:pt>
                <c:pt idx="51">
                  <c:v>2.6</c:v>
                </c:pt>
                <c:pt idx="52">
                  <c:v>1.6</c:v>
                </c:pt>
                <c:pt idx="53">
                  <c:v>1.5</c:v>
                </c:pt>
                <c:pt idx="54">
                  <c:v>1.5</c:v>
                </c:pt>
                <c:pt idx="55">
                  <c:v>1.8</c:v>
                </c:pt>
                <c:pt idx="56">
                  <c:v>1.1000000000000001</c:v>
                </c:pt>
                <c:pt idx="57">
                  <c:v>1.2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陸土!$AH$173</c:f>
              <c:strCache>
                <c:ptCount val="1"/>
                <c:pt idx="0">
                  <c:v>Sr90崩壊</c:v>
                </c:pt>
              </c:strCache>
            </c:strRef>
          </c:tx>
          <c:spPr>
            <a:ln w="3175">
              <a:solidFill>
                <a:srgbClr val="0066FF"/>
              </a:solidFill>
              <a:prstDash val="sysDash"/>
            </a:ln>
          </c:spP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陸土!$BF$48:$BF$127</c:f>
              <c:numCache>
                <c:formatCode>General</c:formatCode>
                <c:ptCount val="80"/>
              </c:numCache>
            </c:numRef>
          </c:val>
          <c:smooth val="0"/>
        </c:ser>
        <c:ser>
          <c:idx val="5"/>
          <c:order val="5"/>
          <c:tx>
            <c:strRef>
              <c:f>陸土!$AH$173</c:f>
              <c:strCache>
                <c:ptCount val="1"/>
                <c:pt idx="0">
                  <c:v>Sr90崩壊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陸土!$AH$174:$AH$243</c:f>
              <c:numCache>
                <c:formatCode>0.000</c:formatCode>
                <c:ptCount val="70"/>
                <c:pt idx="0">
                  <c:v>0.5</c:v>
                </c:pt>
                <c:pt idx="1">
                  <c:v>0.49403536412263394</c:v>
                </c:pt>
                <c:pt idx="2">
                  <c:v>0.48810969521701536</c:v>
                </c:pt>
                <c:pt idx="3">
                  <c:v>0.48187365606029559</c:v>
                </c:pt>
                <c:pt idx="4">
                  <c:v>0.47487108974010067</c:v>
                </c:pt>
                <c:pt idx="5">
                  <c:v>0.46923716372532437</c:v>
                </c:pt>
                <c:pt idx="6">
                  <c:v>0.46403711476759962</c:v>
                </c:pt>
                <c:pt idx="7">
                  <c:v>0.45853172429596289</c:v>
                </c:pt>
                <c:pt idx="8">
                  <c:v>0.45279298234459525</c:v>
                </c:pt>
                <c:pt idx="10">
                  <c:v>0.5</c:v>
                </c:pt>
                <c:pt idx="11">
                  <c:v>0.49832136583400732</c:v>
                </c:pt>
                <c:pt idx="12">
                  <c:v>0.49253911709017478</c:v>
                </c:pt>
                <c:pt idx="13">
                  <c:v>0.48647097999472821</c:v>
                </c:pt>
                <c:pt idx="14">
                  <c:v>0.48060434963338355</c:v>
                </c:pt>
                <c:pt idx="15">
                  <c:v>0.47518432081832446</c:v>
                </c:pt>
                <c:pt idx="16">
                  <c:v>0.46942284815456337</c:v>
                </c:pt>
                <c:pt idx="17">
                  <c:v>0.46391473732948874</c:v>
                </c:pt>
                <c:pt idx="18">
                  <c:v>0.45825968668125433</c:v>
                </c:pt>
                <c:pt idx="19">
                  <c:v>0.45270342031882266</c:v>
                </c:pt>
                <c:pt idx="20">
                  <c:v>0.4470376223553334</c:v>
                </c:pt>
                <c:pt idx="21">
                  <c:v>0.44147184403102363</c:v>
                </c:pt>
                <c:pt idx="22">
                  <c:v>0.4366658602358145</c:v>
                </c:pt>
                <c:pt idx="23">
                  <c:v>0.43128608792358436</c:v>
                </c:pt>
                <c:pt idx="24">
                  <c:v>0.42608496357724518</c:v>
                </c:pt>
                <c:pt idx="25">
                  <c:v>0.42097432048734168</c:v>
                </c:pt>
                <c:pt idx="26">
                  <c:v>0.41611700223897707</c:v>
                </c:pt>
                <c:pt idx="27">
                  <c:v>0.41101749557065326</c:v>
                </c:pt>
                <c:pt idx="28">
                  <c:v>0.40624827321656243</c:v>
                </c:pt>
                <c:pt idx="29">
                  <c:v>0.40108453360807639</c:v>
                </c:pt>
                <c:pt idx="30">
                  <c:v>0.39666590178641092</c:v>
                </c:pt>
                <c:pt idx="31">
                  <c:v>0.39170143993864248</c:v>
                </c:pt>
                <c:pt idx="32">
                  <c:v>0.38695217309693375</c:v>
                </c:pt>
                <c:pt idx="33">
                  <c:v>0.38231090523111178</c:v>
                </c:pt>
                <c:pt idx="34">
                  <c:v>0.37777512404491009</c:v>
                </c:pt>
                <c:pt idx="35">
                  <c:v>0.37326854192800069</c:v>
                </c:pt>
                <c:pt idx="36">
                  <c:v>0.36874276865152428</c:v>
                </c:pt>
                <c:pt idx="37">
                  <c:v>0.36422383239677664</c:v>
                </c:pt>
                <c:pt idx="38">
                  <c:v>0.35556236764392785</c:v>
                </c:pt>
                <c:pt idx="39">
                  <c:v>0.34712976662554673</c:v>
                </c:pt>
                <c:pt idx="40">
                  <c:v>0.33894185155594936</c:v>
                </c:pt>
                <c:pt idx="41">
                  <c:v>0.33107802962936145</c:v>
                </c:pt>
                <c:pt idx="42">
                  <c:v>0.32316217112990453</c:v>
                </c:pt>
                <c:pt idx="43">
                  <c:v>0.31551878529603128</c:v>
                </c:pt>
                <c:pt idx="44">
                  <c:v>0.30785311586515668</c:v>
                </c:pt>
                <c:pt idx="45">
                  <c:v>0.30045292374935911</c:v>
                </c:pt>
                <c:pt idx="46">
                  <c:v>0.29334665381342501</c:v>
                </c:pt>
                <c:pt idx="47">
                  <c:v>0.28625741506914121</c:v>
                </c:pt>
                <c:pt idx="48">
                  <c:v>0.27967124844168656</c:v>
                </c:pt>
                <c:pt idx="50">
                  <c:v>0.5</c:v>
                </c:pt>
                <c:pt idx="51">
                  <c:v>0.49176026625548352</c:v>
                </c:pt>
                <c:pt idx="52">
                  <c:v>0.48480579745329611</c:v>
                </c:pt>
                <c:pt idx="53">
                  <c:v>0.47312080750669699</c:v>
                </c:pt>
                <c:pt idx="54">
                  <c:v>0.4626012164154632</c:v>
                </c:pt>
                <c:pt idx="55">
                  <c:v>0.45163005680006796</c:v>
                </c:pt>
                <c:pt idx="56">
                  <c:v>0.44086094762395894</c:v>
                </c:pt>
                <c:pt idx="57">
                  <c:v>0.43003659390529619</c:v>
                </c:pt>
                <c:pt idx="58">
                  <c:v>0.41947800796229651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871040"/>
        <c:axId val="235356160"/>
      </c:lineChart>
      <c:dateAx>
        <c:axId val="23487104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356160"/>
        <c:crossesAt val="0.01"/>
        <c:auto val="0"/>
        <c:lblOffset val="100"/>
        <c:baseTimeUnit val="months"/>
        <c:majorUnit val="24"/>
        <c:majorTimeUnit val="months"/>
        <c:minorUnit val="6"/>
        <c:minorTimeUnit val="months"/>
      </c:dateAx>
      <c:valAx>
        <c:axId val="235356160"/>
        <c:scaling>
          <c:logBase val="10"/>
          <c:orientation val="minMax"/>
        </c:scaling>
        <c:delete val="0"/>
        <c:axPos val="l"/>
        <c:minorGridlines>
          <c:spPr>
            <a:ln w="0">
              <a:solidFill>
                <a:sysClr val="window" lastClr="FFFFFF">
                  <a:lumMod val="85000"/>
                </a:sysClr>
              </a:solidFill>
            </a:ln>
          </c:spPr>
        </c:min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 sz="900"/>
                  <a:t>Bq/kg</a:t>
                </a:r>
                <a:r>
                  <a:rPr lang="ja-JP" altLang="en-US" sz="900"/>
                  <a:t>乾土</a:t>
                </a:r>
              </a:p>
            </c:rich>
          </c:tx>
          <c:layout>
            <c:manualLayout>
              <c:xMode val="edge"/>
              <c:yMode val="edge"/>
              <c:x val="1.6209590736241206E-2"/>
              <c:y val="0.182137543775935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87104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6235983777583075"/>
          <c:y val="1.5484794519380708E-2"/>
          <c:w val="0.59991509425441025"/>
          <c:h val="0.1835721163268262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陸土の</a:t>
            </a:r>
            <a:r>
              <a:rPr lang="en-US" altLang="en-US"/>
              <a:t>Be-7</a:t>
            </a:r>
          </a:p>
        </c:rich>
      </c:tx>
      <c:layout>
        <c:manualLayout>
          <c:xMode val="edge"/>
          <c:yMode val="edge"/>
          <c:x val="0.50397778417887873"/>
          <c:y val="8.0179766099790738E-4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91273760271491E-2"/>
          <c:y val="5.1023622047244088E-2"/>
          <c:w val="0.89855941736096545"/>
          <c:h val="0.82649965277777782"/>
        </c:manualLayout>
      </c:layout>
      <c:lineChart>
        <c:grouping val="standard"/>
        <c:varyColors val="0"/>
        <c:ser>
          <c:idx val="1"/>
          <c:order val="0"/>
          <c:tx>
            <c:strRef>
              <c:f>陸土!$C$171</c:f>
              <c:strCache>
                <c:ptCount val="1"/>
                <c:pt idx="0">
                  <c:v>塚浜 /県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陸土!$C$174:$C$243</c:f>
              <c:numCache>
                <c:formatCode>0.000</c:formatCode>
                <c:ptCount val="70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7.0000000000000007E-2</c:v>
                </c:pt>
                <c:pt idx="4" formatCode="0.00">
                  <c:v>0.55555555555555558</c:v>
                </c:pt>
                <c:pt idx="5">
                  <c:v>7.0000000000000007E-2</c:v>
                </c:pt>
                <c:pt idx="6">
                  <c:v>7.0000000000000007E-2</c:v>
                </c:pt>
                <c:pt idx="7">
                  <c:v>7.0000000000000007E-2</c:v>
                </c:pt>
                <c:pt idx="8">
                  <c:v>7.0000000000000007E-2</c:v>
                </c:pt>
                <c:pt idx="11">
                  <c:v>7.0000000000000007E-2</c:v>
                </c:pt>
                <c:pt idx="12" formatCode="0.00">
                  <c:v>0.35555555555555557</c:v>
                </c:pt>
                <c:pt idx="13">
                  <c:v>7.0000000000000007E-2</c:v>
                </c:pt>
                <c:pt idx="14">
                  <c:v>7.0000000000000007E-2</c:v>
                </c:pt>
                <c:pt idx="15">
                  <c:v>7.0000000000000007E-2</c:v>
                </c:pt>
                <c:pt idx="16">
                  <c:v>7.0000000000000007E-2</c:v>
                </c:pt>
                <c:pt idx="17">
                  <c:v>7.0000000000000007E-2</c:v>
                </c:pt>
                <c:pt idx="18">
                  <c:v>7.0000000000000007E-2</c:v>
                </c:pt>
                <c:pt idx="19">
                  <c:v>7.0000000000000007E-2</c:v>
                </c:pt>
                <c:pt idx="20">
                  <c:v>7.0000000000000007E-2</c:v>
                </c:pt>
                <c:pt idx="21">
                  <c:v>7.0000000000000007E-2</c:v>
                </c:pt>
                <c:pt idx="22" formatCode="0.00">
                  <c:v>0.3</c:v>
                </c:pt>
                <c:pt idx="23">
                  <c:v>7.0000000000000007E-2</c:v>
                </c:pt>
                <c:pt idx="24">
                  <c:v>7.0000000000000007E-2</c:v>
                </c:pt>
                <c:pt idx="25">
                  <c:v>7.0000000000000007E-2</c:v>
                </c:pt>
                <c:pt idx="26">
                  <c:v>7.0000000000000007E-2</c:v>
                </c:pt>
                <c:pt idx="27" formatCode="0.00">
                  <c:v>0.14000000000000001</c:v>
                </c:pt>
                <c:pt idx="28">
                  <c:v>7.0000000000000007E-2</c:v>
                </c:pt>
                <c:pt idx="29" formatCode="0.00">
                  <c:v>0.23</c:v>
                </c:pt>
                <c:pt idx="30">
                  <c:v>7.0000000000000007E-2</c:v>
                </c:pt>
                <c:pt idx="31">
                  <c:v>7.0000000000000007E-2</c:v>
                </c:pt>
                <c:pt idx="32">
                  <c:v>7.0000000000000007E-2</c:v>
                </c:pt>
                <c:pt idx="33">
                  <c:v>7.0000000000000007E-2</c:v>
                </c:pt>
                <c:pt idx="34" formatCode="0.00">
                  <c:v>0.3</c:v>
                </c:pt>
                <c:pt idx="35">
                  <c:v>7.0000000000000007E-2</c:v>
                </c:pt>
                <c:pt idx="36">
                  <c:v>7.0000000000000007E-2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陸土!$I$171</c:f>
              <c:strCache>
                <c:ptCount val="1"/>
                <c:pt idx="0">
                  <c:v>谷川浜 /県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陸土!$I$174:$I$243</c:f>
              <c:numCache>
                <c:formatCode>0.000</c:formatCode>
                <c:ptCount val="70"/>
                <c:pt idx="0" formatCode="0.00_);[Red]\(0.00\)">
                  <c:v>0.1677962962962963</c:v>
                </c:pt>
                <c:pt idx="1">
                  <c:v>0.06</c:v>
                </c:pt>
                <c:pt idx="2" formatCode="0.00_);[Red]\(0.00\)">
                  <c:v>0.42594444444444446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 formatCode="0.00_);[Red]\(0.00\)">
                  <c:v>0.21481481481481482</c:v>
                </c:pt>
                <c:pt idx="11">
                  <c:v>0.06</c:v>
                </c:pt>
                <c:pt idx="12" formatCode="0.00_);[Red]\(0.00\)">
                  <c:v>0.25925925925925924</c:v>
                </c:pt>
                <c:pt idx="13" formatCode="&quot;(&quot;0.00&quot;)&quot;">
                  <c:v>0.10740740740740741</c:v>
                </c:pt>
                <c:pt idx="14">
                  <c:v>0.06</c:v>
                </c:pt>
                <c:pt idx="15">
                  <c:v>0.06</c:v>
                </c:pt>
                <c:pt idx="16" formatCode="0.00">
                  <c:v>0.18</c:v>
                </c:pt>
                <c:pt idx="17">
                  <c:v>0.06</c:v>
                </c:pt>
                <c:pt idx="18" formatCode="0.00">
                  <c:v>0.32</c:v>
                </c:pt>
                <c:pt idx="19">
                  <c:v>0.06</c:v>
                </c:pt>
                <c:pt idx="20">
                  <c:v>0.06</c:v>
                </c:pt>
                <c:pt idx="21">
                  <c:v>0.06</c:v>
                </c:pt>
                <c:pt idx="22" formatCode="0.00">
                  <c:v>0.2</c:v>
                </c:pt>
                <c:pt idx="23">
                  <c:v>0.06</c:v>
                </c:pt>
                <c:pt idx="24">
                  <c:v>0.06</c:v>
                </c:pt>
                <c:pt idx="25" formatCode="0.00">
                  <c:v>0.22</c:v>
                </c:pt>
                <c:pt idx="26" formatCode="0.00">
                  <c:v>0.56000000000000005</c:v>
                </c:pt>
                <c:pt idx="27" formatCode="0.00">
                  <c:v>0.12</c:v>
                </c:pt>
                <c:pt idx="28">
                  <c:v>0.06</c:v>
                </c:pt>
                <c:pt idx="29" formatCode="0.00">
                  <c:v>0.21</c:v>
                </c:pt>
                <c:pt idx="30" formatCode="0.00">
                  <c:v>0.24</c:v>
                </c:pt>
                <c:pt idx="31">
                  <c:v>0.06</c:v>
                </c:pt>
                <c:pt idx="32">
                  <c:v>0.06</c:v>
                </c:pt>
                <c:pt idx="33">
                  <c:v>0.06</c:v>
                </c:pt>
                <c:pt idx="34" formatCode="0.00">
                  <c:v>0.2</c:v>
                </c:pt>
                <c:pt idx="35" formatCode="0.00">
                  <c:v>0.5</c:v>
                </c:pt>
                <c:pt idx="36">
                  <c:v>0.06</c:v>
                </c:pt>
                <c:pt idx="37" formatCode="0.00">
                  <c:v>0.3</c:v>
                </c:pt>
                <c:pt idx="38" formatCode="&quot;(&quot;0.00&quot;)&quot;">
                  <c:v>0.24</c:v>
                </c:pt>
                <c:pt idx="39">
                  <c:v>0.06</c:v>
                </c:pt>
                <c:pt idx="40">
                  <c:v>0.06</c:v>
                </c:pt>
                <c:pt idx="41">
                  <c:v>0.06</c:v>
                </c:pt>
                <c:pt idx="42">
                  <c:v>0.06</c:v>
                </c:pt>
                <c:pt idx="43">
                  <c:v>0.06</c:v>
                </c:pt>
                <c:pt idx="44">
                  <c:v>0.06</c:v>
                </c:pt>
                <c:pt idx="45">
                  <c:v>0.06</c:v>
                </c:pt>
                <c:pt idx="46">
                  <c:v>0.06</c:v>
                </c:pt>
                <c:pt idx="47" formatCode="&quot;(&quot;0.00&quot;)&quot;">
                  <c:v>0.16124000000000002</c:v>
                </c:pt>
                <c:pt idx="48" formatCode="0.00">
                  <c:v>0.19182000000000002</c:v>
                </c:pt>
                <c:pt idx="51">
                  <c:v>0.06</c:v>
                </c:pt>
                <c:pt idx="52">
                  <c:v>0.06</c:v>
                </c:pt>
                <c:pt idx="53">
                  <c:v>0.06</c:v>
                </c:pt>
                <c:pt idx="54">
                  <c:v>0.06</c:v>
                </c:pt>
                <c:pt idx="55">
                  <c:v>0.06</c:v>
                </c:pt>
                <c:pt idx="56">
                  <c:v>0.06</c:v>
                </c:pt>
                <c:pt idx="57">
                  <c:v>0.06</c:v>
                </c:pt>
                <c:pt idx="58">
                  <c:v>0.06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陸土!$P$171</c:f>
              <c:strCache>
                <c:ptCount val="1"/>
                <c:pt idx="0">
                  <c:v>岩出山 /県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陸土!$P$174:$P$243</c:f>
              <c:numCache>
                <c:formatCode>0.00</c:formatCode>
                <c:ptCount val="70"/>
                <c:pt idx="4" formatCode="0.000">
                  <c:v>0.08</c:v>
                </c:pt>
                <c:pt idx="5" formatCode="0.000">
                  <c:v>0.08</c:v>
                </c:pt>
                <c:pt idx="6" formatCode="0.000">
                  <c:v>0.08</c:v>
                </c:pt>
                <c:pt idx="7" formatCode="0.000">
                  <c:v>0.08</c:v>
                </c:pt>
                <c:pt idx="8" formatCode="0.000">
                  <c:v>0.08</c:v>
                </c:pt>
                <c:pt idx="11" formatCode="0.000">
                  <c:v>0.08</c:v>
                </c:pt>
                <c:pt idx="12">
                  <c:v>0.29629629629629628</c:v>
                </c:pt>
                <c:pt idx="13">
                  <c:v>0.14814814814814814</c:v>
                </c:pt>
                <c:pt idx="14" formatCode="0.000">
                  <c:v>0.08</c:v>
                </c:pt>
                <c:pt idx="15">
                  <c:v>0.18</c:v>
                </c:pt>
                <c:pt idx="16">
                  <c:v>0.23</c:v>
                </c:pt>
                <c:pt idx="17" formatCode="0.000">
                  <c:v>0.08</c:v>
                </c:pt>
                <c:pt idx="18" formatCode="0.000">
                  <c:v>0.08</c:v>
                </c:pt>
                <c:pt idx="19" formatCode="0.000">
                  <c:v>0.08</c:v>
                </c:pt>
                <c:pt idx="20" formatCode="0.000">
                  <c:v>0.08</c:v>
                </c:pt>
                <c:pt idx="21" formatCode="0.000">
                  <c:v>0.08</c:v>
                </c:pt>
                <c:pt idx="22" formatCode="0.000">
                  <c:v>0.08</c:v>
                </c:pt>
                <c:pt idx="23" formatCode="0.000">
                  <c:v>0.08</c:v>
                </c:pt>
                <c:pt idx="24" formatCode="0.000">
                  <c:v>0.08</c:v>
                </c:pt>
                <c:pt idx="25">
                  <c:v>0.39</c:v>
                </c:pt>
                <c:pt idx="26" formatCode="0.000">
                  <c:v>0.08</c:v>
                </c:pt>
                <c:pt idx="27">
                  <c:v>0.31</c:v>
                </c:pt>
                <c:pt idx="28" formatCode="0.000">
                  <c:v>0.08</c:v>
                </c:pt>
                <c:pt idx="29">
                  <c:v>0.16</c:v>
                </c:pt>
                <c:pt idx="30" formatCode="0.000">
                  <c:v>0.08</c:v>
                </c:pt>
                <c:pt idx="31" formatCode="0.000">
                  <c:v>0.08</c:v>
                </c:pt>
                <c:pt idx="32" formatCode="0.000">
                  <c:v>0.08</c:v>
                </c:pt>
                <c:pt idx="33" formatCode="0.000">
                  <c:v>0.08</c:v>
                </c:pt>
                <c:pt idx="34">
                  <c:v>0.56999999999999995</c:v>
                </c:pt>
                <c:pt idx="35" formatCode="0.000">
                  <c:v>0.08</c:v>
                </c:pt>
                <c:pt idx="36" formatCode="0.000">
                  <c:v>0.08</c:v>
                </c:pt>
                <c:pt idx="37" formatCode="0.000">
                  <c:v>0.08</c:v>
                </c:pt>
                <c:pt idx="38" formatCode="0.000">
                  <c:v>0.08</c:v>
                </c:pt>
                <c:pt idx="39" formatCode="0.000">
                  <c:v>0.08</c:v>
                </c:pt>
                <c:pt idx="40" formatCode="&quot;(&quot;0.00&quot;)&quot;">
                  <c:v>0.32</c:v>
                </c:pt>
                <c:pt idx="41" formatCode="0.000">
                  <c:v>0.08</c:v>
                </c:pt>
                <c:pt idx="42" formatCode="0.000">
                  <c:v>0.08</c:v>
                </c:pt>
                <c:pt idx="43" formatCode="0.000">
                  <c:v>0.08</c:v>
                </c:pt>
                <c:pt idx="44" formatCode="0.000">
                  <c:v>0.08</c:v>
                </c:pt>
                <c:pt idx="45" formatCode="0.000">
                  <c:v>0.08</c:v>
                </c:pt>
                <c:pt idx="46" formatCode="0.000">
                  <c:v>0.08</c:v>
                </c:pt>
                <c:pt idx="47" formatCode="0.000">
                  <c:v>0.08</c:v>
                </c:pt>
                <c:pt idx="48" formatCode="0.000">
                  <c:v>0.08</c:v>
                </c:pt>
                <c:pt idx="51" formatCode="0.000">
                  <c:v>0.08</c:v>
                </c:pt>
                <c:pt idx="52" formatCode="0.000">
                  <c:v>0.08</c:v>
                </c:pt>
                <c:pt idx="53" formatCode="0.000">
                  <c:v>0.08</c:v>
                </c:pt>
                <c:pt idx="54" formatCode="0.000">
                  <c:v>0.08</c:v>
                </c:pt>
                <c:pt idx="55" formatCode="0.000">
                  <c:v>0.08</c:v>
                </c:pt>
                <c:pt idx="56" formatCode="0.000">
                  <c:v>0.08</c:v>
                </c:pt>
                <c:pt idx="57" formatCode="0.000">
                  <c:v>0.08</c:v>
                </c:pt>
                <c:pt idx="58" formatCode="0.000">
                  <c:v>0.08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陸土!$W$171</c:f>
              <c:strCache>
                <c:ptCount val="1"/>
                <c:pt idx="0">
                  <c:v>牡鹿ゲート付近 /電力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陸土!$W$174:$W$243</c:f>
              <c:numCache>
                <c:formatCode>0.000</c:formatCode>
                <c:ptCount val="70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 formatCode="&quot;(&quot;0.00&quot;)&quot;">
                  <c:v>0.62962962962962965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 formatCode="&quot;(&quot;0.00&quot;)&quot;">
                  <c:v>0.29629629629629628</c:v>
                </c:pt>
                <c:pt idx="11" formatCode="&quot;(&quot;0.00&quot;)&quot;">
                  <c:v>0.48148148148148145</c:v>
                </c:pt>
                <c:pt idx="12" formatCode="&quot;(&quot;0.00&quot;)&quot;">
                  <c:v>0.37037037037037035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  <c:pt idx="24">
                  <c:v>0.1</c:v>
                </c:pt>
                <c:pt idx="25">
                  <c:v>0.1</c:v>
                </c:pt>
                <c:pt idx="26" formatCode="0.00">
                  <c:v>0.22</c:v>
                </c:pt>
                <c:pt idx="27">
                  <c:v>0.1</c:v>
                </c:pt>
                <c:pt idx="28">
                  <c:v>0.1</c:v>
                </c:pt>
                <c:pt idx="29">
                  <c:v>0.1</c:v>
                </c:pt>
                <c:pt idx="30" formatCode="0.00">
                  <c:v>0.25</c:v>
                </c:pt>
                <c:pt idx="31">
                  <c:v>0.1</c:v>
                </c:pt>
                <c:pt idx="32" formatCode="0.00">
                  <c:v>0.2</c:v>
                </c:pt>
                <c:pt idx="33">
                  <c:v>0.1</c:v>
                </c:pt>
                <c:pt idx="34">
                  <c:v>0.1</c:v>
                </c:pt>
                <c:pt idx="35">
                  <c:v>0.1</c:v>
                </c:pt>
                <c:pt idx="36">
                  <c:v>0.1</c:v>
                </c:pt>
                <c:pt idx="37">
                  <c:v>0.1</c:v>
                </c:pt>
                <c:pt idx="38" formatCode="0.00">
                  <c:v>0.28999999999999998</c:v>
                </c:pt>
                <c:pt idx="39">
                  <c:v>0.1</c:v>
                </c:pt>
                <c:pt idx="40" formatCode="0.00">
                  <c:v>0.24</c:v>
                </c:pt>
                <c:pt idx="41" formatCode="0.00">
                  <c:v>0.37</c:v>
                </c:pt>
                <c:pt idx="42" formatCode="0.00">
                  <c:v>0.36</c:v>
                </c:pt>
                <c:pt idx="43">
                  <c:v>0.1</c:v>
                </c:pt>
                <c:pt idx="44" formatCode="0.00">
                  <c:v>0.56000000000000005</c:v>
                </c:pt>
                <c:pt idx="45" formatCode="&quot;(&quot;0.00&quot;)&quot;">
                  <c:v>0.21</c:v>
                </c:pt>
                <c:pt idx="47">
                  <c:v>0.1</c:v>
                </c:pt>
                <c:pt idx="48">
                  <c:v>0.1</c:v>
                </c:pt>
                <c:pt idx="51">
                  <c:v>0.1</c:v>
                </c:pt>
                <c:pt idx="52">
                  <c:v>0.1</c:v>
                </c:pt>
                <c:pt idx="53">
                  <c:v>0.1</c:v>
                </c:pt>
                <c:pt idx="54">
                  <c:v>0.1</c:v>
                </c:pt>
                <c:pt idx="55">
                  <c:v>0.1</c:v>
                </c:pt>
                <c:pt idx="56">
                  <c:v>0.1</c:v>
                </c:pt>
                <c:pt idx="57">
                  <c:v>0.1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陸土!$AD$173</c:f>
              <c:strCache>
                <c:ptCount val="1"/>
                <c:pt idx="0">
                  <c:v>Be7崩壊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陸土!$AD$174:$AD$243</c:f>
              <c:numCache>
                <c:formatCode>0.000</c:formatCode>
                <c:ptCount val="70"/>
                <c:pt idx="0">
                  <c:v>1</c:v>
                </c:pt>
                <c:pt idx="1">
                  <c:v>9.3733716238901699E-2</c:v>
                </c:pt>
                <c:pt idx="2">
                  <c:v>8.6724688279191265E-3</c:v>
                </c:pt>
                <c:pt idx="3">
                  <c:v>6.8643998240605533E-4</c:v>
                </c:pt>
                <c:pt idx="4">
                  <c:v>3.8242074927675478E-5</c:v>
                </c:pt>
                <c:pt idx="5">
                  <c:v>3.6315013319791601E-6</c:v>
                </c:pt>
                <c:pt idx="6">
                  <c:v>4.0310487953208859E-7</c:v>
                </c:pt>
                <c:pt idx="7">
                  <c:v>3.8279196662749301E-8</c:v>
                </c:pt>
                <c:pt idx="8">
                  <c:v>3.1916725972858744E-9</c:v>
                </c:pt>
                <c:pt idx="10">
                  <c:v>1</c:v>
                </c:pt>
                <c:pt idx="11">
                  <c:v>0.51511580708388371</c:v>
                </c:pt>
                <c:pt idx="12">
                  <c:v>5.1528242817360105E-2</c:v>
                </c:pt>
                <c:pt idx="13">
                  <c:v>4.4673257797033829E-3</c:v>
                </c:pt>
                <c:pt idx="14">
                  <c:v>4.0798633044919312E-4</c:v>
                </c:pt>
                <c:pt idx="15">
                  <c:v>4.3554264866038597E-5</c:v>
                </c:pt>
                <c:pt idx="16">
                  <c:v>3.9262662934112993E-6</c:v>
                </c:pt>
                <c:pt idx="17">
                  <c:v>3.8266818748982418E-7</c:v>
                </c:pt>
                <c:pt idx="18">
                  <c:v>3.4050422039719035E-8</c:v>
                </c:pt>
                <c:pt idx="19">
                  <c:v>3.0695277429702076E-9</c:v>
                </c:pt>
                <c:pt idx="20">
                  <c:v>2.5593346877575684E-10</c:v>
                </c:pt>
                <c:pt idx="21">
                  <c:v>2.1618797162712313E-11</c:v>
                </c:pt>
                <c:pt idx="22">
                  <c:v>2.4952274888453336E-12</c:v>
                </c:pt>
                <c:pt idx="23">
                  <c:v>2.1632785202191739E-13</c:v>
                </c:pt>
                <c:pt idx="24">
                  <c:v>1.9756518971902284E-14</c:v>
                </c:pt>
                <c:pt idx="25">
                  <c:v>1.82792064378759E-15</c:v>
                </c:pt>
                <c:pt idx="26">
                  <c:v>1.8524509494324286E-16</c:v>
                </c:pt>
                <c:pt idx="27">
                  <c:v>1.6270388876407325E-17</c:v>
                </c:pt>
                <c:pt idx="28">
                  <c:v>1.6275651751060874E-18</c:v>
                </c:pt>
                <c:pt idx="29">
                  <c:v>1.3051100582113163E-19</c:v>
                </c:pt>
                <c:pt idx="30">
                  <c:v>1.4676682800485455E-20</c:v>
                </c:pt>
                <c:pt idx="31">
                  <c:v>1.2237238604056373E-21</c:v>
                </c:pt>
                <c:pt idx="32">
                  <c:v>1.103144723101566E-22</c:v>
                </c:pt>
                <c:pt idx="33">
                  <c:v>1.0206560251380717E-23</c:v>
                </c:pt>
                <c:pt idx="34">
                  <c:v>9.6922400831841065E-25</c:v>
                </c:pt>
                <c:pt idx="35">
                  <c:v>9.084896816764896E-26</c:v>
                </c:pt>
                <c:pt idx="36">
                  <c:v>8.1897201710313584E-27</c:v>
                </c:pt>
                <c:pt idx="37">
                  <c:v>7.1931692449111618E-28</c:v>
                </c:pt>
                <c:pt idx="38">
                  <c:v>6.2382536050438673E-30</c:v>
                </c:pt>
                <c:pt idx="39">
                  <c:v>5.480935581133822E-32</c:v>
                </c:pt>
                <c:pt idx="40">
                  <c:v>4.9424719946439481E-34</c:v>
                </c:pt>
                <c:pt idx="41">
                  <c:v>4.8186710565350917E-36</c:v>
                </c:pt>
                <c:pt idx="42">
                  <c:v>4.0716663238397428E-38</c:v>
                </c:pt>
                <c:pt idx="43">
                  <c:v>3.6242051693543635E-40</c:v>
                </c:pt>
                <c:pt idx="44">
                  <c:v>2.8324622544928374E-42</c:v>
                </c:pt>
                <c:pt idx="45">
                  <c:v>2.331906767094645E-44</c:v>
                </c:pt>
                <c:pt idx="46">
                  <c:v>2.075638789523105E-46</c:v>
                </c:pt>
                <c:pt idx="47">
                  <c:v>1.6649491797631499E-48</c:v>
                </c:pt>
                <c:pt idx="48">
                  <c:v>1.687838220360763E-50</c:v>
                </c:pt>
                <c:pt idx="50">
                  <c:v>1</c:v>
                </c:pt>
                <c:pt idx="51">
                  <c:v>3.7711269897504167E-2</c:v>
                </c:pt>
                <c:pt idx="52">
                  <c:v>2.2714520722766892E-3</c:v>
                </c:pt>
                <c:pt idx="53">
                  <c:v>1.8458725235022547E-5</c:v>
                </c:pt>
                <c:pt idx="54">
                  <c:v>2.1873517514576061E-7</c:v>
                </c:pt>
                <c:pt idx="55">
                  <c:v>1.921809339929075E-9</c:v>
                </c:pt>
                <c:pt idx="56">
                  <c:v>1.6451447778485951E-11</c:v>
                </c:pt>
                <c:pt idx="57">
                  <c:v>1.2205618261001478E-13</c:v>
                </c:pt>
                <c:pt idx="58">
                  <c:v>9.0555627163777715E-16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230144"/>
        <c:axId val="236231296"/>
      </c:lineChart>
      <c:dateAx>
        <c:axId val="236230144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231296"/>
        <c:crossesAt val="1.0000000000000002E-3"/>
        <c:auto val="0"/>
        <c:lblOffset val="100"/>
        <c:baseTimeUnit val="months"/>
        <c:majorUnit val="24"/>
        <c:majorTimeUnit val="months"/>
        <c:minorUnit val="6"/>
        <c:minorTimeUnit val="months"/>
      </c:dateAx>
      <c:valAx>
        <c:axId val="236231296"/>
        <c:scaling>
          <c:logBase val="10"/>
          <c:orientation val="minMax"/>
          <c:min val="1.0000000000000002E-3"/>
        </c:scaling>
        <c:delete val="0"/>
        <c:axPos val="l"/>
        <c:min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in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 sz="900"/>
                  <a:t>kBq/m2</a:t>
                </a:r>
                <a:endParaRPr lang="ja-JP" altLang="en-US" sz="900"/>
              </a:p>
            </c:rich>
          </c:tx>
          <c:layout>
            <c:manualLayout>
              <c:xMode val="edge"/>
              <c:yMode val="edge"/>
              <c:x val="1.0561285771481953E-2"/>
              <c:y val="0.120866957692464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23014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9742519713390703"/>
          <c:y val="0.53070799925097456"/>
          <c:w val="0.57156410902675259"/>
          <c:h val="0.1636211974192669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陸土のK-40</a:t>
            </a:r>
          </a:p>
        </c:rich>
      </c:tx>
      <c:layout>
        <c:manualLayout>
          <c:xMode val="edge"/>
          <c:yMode val="edge"/>
          <c:x val="0.37593981257757941"/>
          <c:y val="2.2421513100336139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915567782942801E-2"/>
          <c:y val="5.2881072648937752E-2"/>
          <c:w val="0.89839768522910535"/>
          <c:h val="0.82467278264745214"/>
        </c:manualLayout>
      </c:layout>
      <c:lineChart>
        <c:grouping val="standard"/>
        <c:varyColors val="0"/>
        <c:ser>
          <c:idx val="1"/>
          <c:order val="0"/>
          <c:tx>
            <c:strRef>
              <c:f>陸土!$C$171</c:f>
              <c:strCache>
                <c:ptCount val="1"/>
                <c:pt idx="0">
                  <c:v>塚浜 /県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陸土!$D$174:$D$243</c:f>
              <c:numCache>
                <c:formatCode>0.0</c:formatCode>
                <c:ptCount val="70"/>
                <c:pt idx="0">
                  <c:v>12.602777777777776</c:v>
                </c:pt>
                <c:pt idx="1">
                  <c:v>16.189722222222219</c:v>
                </c:pt>
                <c:pt idx="2">
                  <c:v>15.608055555555554</c:v>
                </c:pt>
                <c:pt idx="3">
                  <c:v>25.111111111111111</c:v>
                </c:pt>
                <c:pt idx="4">
                  <c:v>28.25925925925926</c:v>
                </c:pt>
                <c:pt idx="5">
                  <c:v>27</c:v>
                </c:pt>
                <c:pt idx="6">
                  <c:v>26.074074074074073</c:v>
                </c:pt>
                <c:pt idx="7">
                  <c:v>30.333333333333332</c:v>
                </c:pt>
                <c:pt idx="8">
                  <c:v>27.777777777777779</c:v>
                </c:pt>
                <c:pt idx="11">
                  <c:v>19.555555555555557</c:v>
                </c:pt>
                <c:pt idx="12">
                  <c:v>25.518518518518519</c:v>
                </c:pt>
                <c:pt idx="13">
                  <c:v>18.185185185185187</c:v>
                </c:pt>
                <c:pt idx="14">
                  <c:v>27.148148148148149</c:v>
                </c:pt>
                <c:pt idx="15">
                  <c:v>31.7</c:v>
                </c:pt>
                <c:pt idx="16">
                  <c:v>27</c:v>
                </c:pt>
                <c:pt idx="17">
                  <c:v>26.4</c:v>
                </c:pt>
                <c:pt idx="18">
                  <c:v>24.6</c:v>
                </c:pt>
                <c:pt idx="19">
                  <c:v>26.1</c:v>
                </c:pt>
                <c:pt idx="20">
                  <c:v>17.399999999999999</c:v>
                </c:pt>
                <c:pt idx="21">
                  <c:v>21.7</c:v>
                </c:pt>
                <c:pt idx="22">
                  <c:v>19.899999999999999</c:v>
                </c:pt>
                <c:pt idx="23">
                  <c:v>23.9</c:v>
                </c:pt>
                <c:pt idx="24">
                  <c:v>12.7</c:v>
                </c:pt>
                <c:pt idx="25">
                  <c:v>24.8</c:v>
                </c:pt>
                <c:pt idx="26">
                  <c:v>28.4</c:v>
                </c:pt>
                <c:pt idx="27">
                  <c:v>21.2</c:v>
                </c:pt>
                <c:pt idx="28">
                  <c:v>22.1</c:v>
                </c:pt>
                <c:pt idx="29">
                  <c:v>23.7</c:v>
                </c:pt>
                <c:pt idx="30">
                  <c:v>20.399999999999999</c:v>
                </c:pt>
                <c:pt idx="31">
                  <c:v>18.100000000000001</c:v>
                </c:pt>
                <c:pt idx="32">
                  <c:v>19.600000000000001</c:v>
                </c:pt>
                <c:pt idx="33">
                  <c:v>19.399999999999999</c:v>
                </c:pt>
                <c:pt idx="34">
                  <c:v>21.9</c:v>
                </c:pt>
                <c:pt idx="35">
                  <c:v>27</c:v>
                </c:pt>
                <c:pt idx="36">
                  <c:v>19.899999999999999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陸土!$I$171</c:f>
              <c:strCache>
                <c:ptCount val="1"/>
                <c:pt idx="0">
                  <c:v>谷川浜 /県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陸土!$J$174:$J$243</c:f>
              <c:numCache>
                <c:formatCode>0.0</c:formatCode>
                <c:ptCount val="70"/>
                <c:pt idx="0">
                  <c:v>15.230740740740742</c:v>
                </c:pt>
                <c:pt idx="1">
                  <c:v>13.423703703703705</c:v>
                </c:pt>
                <c:pt idx="2">
                  <c:v>16.005185185185187</c:v>
                </c:pt>
                <c:pt idx="3">
                  <c:v>12.444444444444445</c:v>
                </c:pt>
                <c:pt idx="4">
                  <c:v>13.25925925925926</c:v>
                </c:pt>
                <c:pt idx="5">
                  <c:v>11.962962962962964</c:v>
                </c:pt>
                <c:pt idx="6">
                  <c:v>12.962962962962964</c:v>
                </c:pt>
                <c:pt idx="7">
                  <c:v>14.333333333333334</c:v>
                </c:pt>
                <c:pt idx="8">
                  <c:v>14.555555555555555</c:v>
                </c:pt>
                <c:pt idx="11">
                  <c:v>13.074074074074074</c:v>
                </c:pt>
                <c:pt idx="12">
                  <c:v>16.925925925925927</c:v>
                </c:pt>
                <c:pt idx="13">
                  <c:v>13.185185185185185</c:v>
                </c:pt>
                <c:pt idx="14">
                  <c:v>11.62962962962963</c:v>
                </c:pt>
                <c:pt idx="15">
                  <c:v>16.3</c:v>
                </c:pt>
                <c:pt idx="16">
                  <c:v>16.7</c:v>
                </c:pt>
                <c:pt idx="17">
                  <c:v>12.8</c:v>
                </c:pt>
                <c:pt idx="18">
                  <c:v>12.3</c:v>
                </c:pt>
                <c:pt idx="19">
                  <c:v>14.7</c:v>
                </c:pt>
                <c:pt idx="20">
                  <c:v>13.6</c:v>
                </c:pt>
                <c:pt idx="21">
                  <c:v>11</c:v>
                </c:pt>
                <c:pt idx="22">
                  <c:v>10.8</c:v>
                </c:pt>
                <c:pt idx="23">
                  <c:v>15</c:v>
                </c:pt>
                <c:pt idx="24">
                  <c:v>14</c:v>
                </c:pt>
                <c:pt idx="25">
                  <c:v>18.600000000000001</c:v>
                </c:pt>
                <c:pt idx="26">
                  <c:v>26.5</c:v>
                </c:pt>
                <c:pt idx="27">
                  <c:v>15.3</c:v>
                </c:pt>
                <c:pt idx="28">
                  <c:v>18.3</c:v>
                </c:pt>
                <c:pt idx="29">
                  <c:v>11.5</c:v>
                </c:pt>
                <c:pt idx="30">
                  <c:v>13.7</c:v>
                </c:pt>
                <c:pt idx="31">
                  <c:v>11.8</c:v>
                </c:pt>
                <c:pt idx="32">
                  <c:v>13.3</c:v>
                </c:pt>
                <c:pt idx="33">
                  <c:v>14</c:v>
                </c:pt>
                <c:pt idx="34">
                  <c:v>15.3</c:v>
                </c:pt>
                <c:pt idx="35">
                  <c:v>15.7</c:v>
                </c:pt>
                <c:pt idx="36">
                  <c:v>15.7</c:v>
                </c:pt>
                <c:pt idx="37">
                  <c:v>18.3</c:v>
                </c:pt>
                <c:pt idx="38">
                  <c:v>20.8</c:v>
                </c:pt>
                <c:pt idx="39">
                  <c:v>21.6</c:v>
                </c:pt>
                <c:pt idx="40">
                  <c:v>21.4</c:v>
                </c:pt>
                <c:pt idx="41">
                  <c:v>24.1</c:v>
                </c:pt>
                <c:pt idx="42">
                  <c:v>25</c:v>
                </c:pt>
                <c:pt idx="43">
                  <c:v>19.7</c:v>
                </c:pt>
                <c:pt idx="44">
                  <c:v>22.7</c:v>
                </c:pt>
                <c:pt idx="45">
                  <c:v>16.899999999999999</c:v>
                </c:pt>
                <c:pt idx="46" formatCode="&quot;(&quot;0.0&quot;)&quot;">
                  <c:v>15.1</c:v>
                </c:pt>
                <c:pt idx="47">
                  <c:v>14.872999999999999</c:v>
                </c:pt>
                <c:pt idx="48">
                  <c:v>14.539399999999999</c:v>
                </c:pt>
                <c:pt idx="51">
                  <c:v>3.9615</c:v>
                </c:pt>
                <c:pt idx="52">
                  <c:v>28.462199999999996</c:v>
                </c:pt>
                <c:pt idx="53">
                  <c:v>27.121200000000002</c:v>
                </c:pt>
                <c:pt idx="54">
                  <c:v>24.659399999999998</c:v>
                </c:pt>
                <c:pt idx="55">
                  <c:v>24.523899999999998</c:v>
                </c:pt>
                <c:pt idx="56">
                  <c:v>28.231600000000004</c:v>
                </c:pt>
                <c:pt idx="57">
                  <c:v>21.902000000000001</c:v>
                </c:pt>
                <c:pt idx="58">
                  <c:v>16.645499999999998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陸土!$P$171</c:f>
              <c:strCache>
                <c:ptCount val="1"/>
                <c:pt idx="0">
                  <c:v>岩出山 /県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陸土!$Q$174:$Q$243</c:f>
              <c:numCache>
                <c:formatCode>0.0</c:formatCode>
                <c:ptCount val="70"/>
                <c:pt idx="4">
                  <c:v>11.666666666666666</c:v>
                </c:pt>
                <c:pt idx="5">
                  <c:v>9.8518518518518512</c:v>
                </c:pt>
                <c:pt idx="6">
                  <c:v>10.333333333333334</c:v>
                </c:pt>
                <c:pt idx="7">
                  <c:v>10.666666666666666</c:v>
                </c:pt>
                <c:pt idx="8">
                  <c:v>11.888888888888889</c:v>
                </c:pt>
                <c:pt idx="11">
                  <c:v>8.5555555555555554</c:v>
                </c:pt>
                <c:pt idx="12">
                  <c:v>11.592592592592593</c:v>
                </c:pt>
                <c:pt idx="13">
                  <c:v>6.5555555555555554</c:v>
                </c:pt>
                <c:pt idx="14">
                  <c:v>7.3703703703703702</c:v>
                </c:pt>
                <c:pt idx="15">
                  <c:v>10.6</c:v>
                </c:pt>
                <c:pt idx="16">
                  <c:v>8.5</c:v>
                </c:pt>
                <c:pt idx="17">
                  <c:v>9.4</c:v>
                </c:pt>
                <c:pt idx="18">
                  <c:v>10.3</c:v>
                </c:pt>
                <c:pt idx="19">
                  <c:v>9.1999999999999993</c:v>
                </c:pt>
                <c:pt idx="20">
                  <c:v>8.8000000000000007</c:v>
                </c:pt>
                <c:pt idx="21">
                  <c:v>8.8000000000000007</c:v>
                </c:pt>
                <c:pt idx="22">
                  <c:v>7.9</c:v>
                </c:pt>
                <c:pt idx="23">
                  <c:v>9.8000000000000007</c:v>
                </c:pt>
                <c:pt idx="24">
                  <c:v>8</c:v>
                </c:pt>
                <c:pt idx="25">
                  <c:v>9.1999999999999993</c:v>
                </c:pt>
                <c:pt idx="26">
                  <c:v>8.6999999999999993</c:v>
                </c:pt>
                <c:pt idx="27">
                  <c:v>7.3</c:v>
                </c:pt>
                <c:pt idx="28">
                  <c:v>8.1999999999999993</c:v>
                </c:pt>
                <c:pt idx="29">
                  <c:v>7.5</c:v>
                </c:pt>
                <c:pt idx="30">
                  <c:v>9.3000000000000007</c:v>
                </c:pt>
                <c:pt idx="31">
                  <c:v>9.1999999999999993</c:v>
                </c:pt>
                <c:pt idx="32">
                  <c:v>8.6999999999999993</c:v>
                </c:pt>
                <c:pt idx="33">
                  <c:v>8.1999999999999993</c:v>
                </c:pt>
                <c:pt idx="34">
                  <c:v>10.7</c:v>
                </c:pt>
                <c:pt idx="35">
                  <c:v>9.1</c:v>
                </c:pt>
                <c:pt idx="36">
                  <c:v>8.8000000000000007</c:v>
                </c:pt>
                <c:pt idx="37">
                  <c:v>8.4</c:v>
                </c:pt>
                <c:pt idx="38">
                  <c:v>7.2</c:v>
                </c:pt>
                <c:pt idx="39">
                  <c:v>9.9</c:v>
                </c:pt>
                <c:pt idx="40">
                  <c:v>9.8000000000000007</c:v>
                </c:pt>
                <c:pt idx="41">
                  <c:v>9.6</c:v>
                </c:pt>
                <c:pt idx="42">
                  <c:v>10.4</c:v>
                </c:pt>
                <c:pt idx="43">
                  <c:v>8.9</c:v>
                </c:pt>
                <c:pt idx="44">
                  <c:v>10.9</c:v>
                </c:pt>
                <c:pt idx="45">
                  <c:v>10.3</c:v>
                </c:pt>
                <c:pt idx="46">
                  <c:v>9.5</c:v>
                </c:pt>
                <c:pt idx="47">
                  <c:v>7.9870000000000001</c:v>
                </c:pt>
                <c:pt idx="48">
                  <c:v>8.8472999999999988</c:v>
                </c:pt>
                <c:pt idx="51">
                  <c:v>1.6104000000000001</c:v>
                </c:pt>
                <c:pt idx="52">
                  <c:v>11.6312</c:v>
                </c:pt>
                <c:pt idx="53">
                  <c:v>9.1125000000000007</c:v>
                </c:pt>
                <c:pt idx="54">
                  <c:v>7.4328000000000003</c:v>
                </c:pt>
                <c:pt idx="55">
                  <c:v>7.0724999999999998</c:v>
                </c:pt>
                <c:pt idx="56">
                  <c:v>8.5362000000000009</c:v>
                </c:pt>
                <c:pt idx="57">
                  <c:v>8.5679999999999996</c:v>
                </c:pt>
                <c:pt idx="58">
                  <c:v>7.6109999999999998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陸土!$W$171</c:f>
              <c:strCache>
                <c:ptCount val="1"/>
                <c:pt idx="0">
                  <c:v>牡鹿ゲート付近 /電力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陸土!$X$174:$X$243</c:f>
              <c:numCache>
                <c:formatCode>0.0</c:formatCode>
                <c:ptCount val="70"/>
                <c:pt idx="0">
                  <c:v>18.648055555555555</c:v>
                </c:pt>
                <c:pt idx="1">
                  <c:v>16.653611111111111</c:v>
                </c:pt>
                <c:pt idx="2">
                  <c:v>16.553888888888888</c:v>
                </c:pt>
                <c:pt idx="3">
                  <c:v>25.555555555555557</c:v>
                </c:pt>
                <c:pt idx="4">
                  <c:v>29.62962962962963</c:v>
                </c:pt>
                <c:pt idx="5">
                  <c:v>28.888888888888889</c:v>
                </c:pt>
                <c:pt idx="6">
                  <c:v>33.333333333333336</c:v>
                </c:pt>
                <c:pt idx="7">
                  <c:v>25.185185185185187</c:v>
                </c:pt>
                <c:pt idx="8">
                  <c:v>19.555555555555557</c:v>
                </c:pt>
                <c:pt idx="11">
                  <c:v>22.444444444444443</c:v>
                </c:pt>
                <c:pt idx="12">
                  <c:v>16.37037037037037</c:v>
                </c:pt>
                <c:pt idx="13">
                  <c:v>20.222222222222221</c:v>
                </c:pt>
                <c:pt idx="14">
                  <c:v>21.407407407407408</c:v>
                </c:pt>
                <c:pt idx="15">
                  <c:v>24.9</c:v>
                </c:pt>
                <c:pt idx="16">
                  <c:v>24.6</c:v>
                </c:pt>
                <c:pt idx="17">
                  <c:v>20.399999999999999</c:v>
                </c:pt>
                <c:pt idx="18">
                  <c:v>28.1</c:v>
                </c:pt>
                <c:pt idx="19">
                  <c:v>22.8</c:v>
                </c:pt>
                <c:pt idx="20">
                  <c:v>28</c:v>
                </c:pt>
                <c:pt idx="21">
                  <c:v>18.7</c:v>
                </c:pt>
                <c:pt idx="22">
                  <c:v>23.9</c:v>
                </c:pt>
                <c:pt idx="23">
                  <c:v>23.8</c:v>
                </c:pt>
                <c:pt idx="24">
                  <c:v>20.7</c:v>
                </c:pt>
                <c:pt idx="25">
                  <c:v>17.8</c:v>
                </c:pt>
                <c:pt idx="26">
                  <c:v>22.2</c:v>
                </c:pt>
                <c:pt idx="27">
                  <c:v>18.899999999999999</c:v>
                </c:pt>
                <c:pt idx="28">
                  <c:v>26.4</c:v>
                </c:pt>
                <c:pt idx="29">
                  <c:v>20.2</c:v>
                </c:pt>
                <c:pt idx="30">
                  <c:v>21.6</c:v>
                </c:pt>
                <c:pt idx="31">
                  <c:v>19.399999999999999</c:v>
                </c:pt>
                <c:pt idx="32">
                  <c:v>23.1</c:v>
                </c:pt>
                <c:pt idx="33">
                  <c:v>24.1</c:v>
                </c:pt>
                <c:pt idx="34">
                  <c:v>21.5</c:v>
                </c:pt>
                <c:pt idx="35">
                  <c:v>24.6</c:v>
                </c:pt>
                <c:pt idx="36">
                  <c:v>29.9</c:v>
                </c:pt>
                <c:pt idx="37">
                  <c:v>15.2</c:v>
                </c:pt>
                <c:pt idx="38">
                  <c:v>19.600000000000001</c:v>
                </c:pt>
                <c:pt idx="39">
                  <c:v>24.8</c:v>
                </c:pt>
                <c:pt idx="40">
                  <c:v>18.600000000000001</c:v>
                </c:pt>
                <c:pt idx="41">
                  <c:v>21.8</c:v>
                </c:pt>
                <c:pt idx="42">
                  <c:v>30.3</c:v>
                </c:pt>
                <c:pt idx="43">
                  <c:v>26.6</c:v>
                </c:pt>
                <c:pt idx="44">
                  <c:v>24.3</c:v>
                </c:pt>
                <c:pt idx="45">
                  <c:v>23.3</c:v>
                </c:pt>
                <c:pt idx="46" formatCode="&quot;(&quot;0.0&quot;)&quot;">
                  <c:v>14.1</c:v>
                </c:pt>
                <c:pt idx="47">
                  <c:v>22.085100000000001</c:v>
                </c:pt>
                <c:pt idx="48">
                  <c:v>19.693000000000001</c:v>
                </c:pt>
                <c:pt idx="51">
                  <c:v>11.64236</c:v>
                </c:pt>
                <c:pt idx="52">
                  <c:v>10.9716</c:v>
                </c:pt>
                <c:pt idx="53">
                  <c:v>15.71022</c:v>
                </c:pt>
                <c:pt idx="54">
                  <c:v>14.105879999999999</c:v>
                </c:pt>
                <c:pt idx="55">
                  <c:v>14.79996</c:v>
                </c:pt>
                <c:pt idx="56">
                  <c:v>24.034500000000001</c:v>
                </c:pt>
                <c:pt idx="57">
                  <c:v>18.57207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陸土!$AE$173</c:f>
              <c:strCache>
                <c:ptCount val="1"/>
                <c:pt idx="0">
                  <c:v>K40崩壊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陸土!$AE$174:$AE$243</c:f>
              <c:numCache>
                <c:formatCode>0.000</c:formatCode>
                <c:ptCount val="70"/>
                <c:pt idx="0">
                  <c:v>5</c:v>
                </c:pt>
                <c:pt idx="1">
                  <c:v>4.999999998647656</c:v>
                </c:pt>
                <c:pt idx="2">
                  <c:v>4.9999999972878815</c:v>
                </c:pt>
                <c:pt idx="3">
                  <c:v>4.9999999958389409</c:v>
                </c:pt>
                <c:pt idx="4">
                  <c:v>4.9999999941893787</c:v>
                </c:pt>
                <c:pt idx="5">
                  <c:v>4.9999999928444652</c:v>
                </c:pt>
                <c:pt idx="6">
                  <c:v>4.9999999915887177</c:v>
                </c:pt>
                <c:pt idx="7">
                  <c:v>4.9999999902438033</c:v>
                </c:pt>
                <c:pt idx="8">
                  <c:v>4.9999999888245847</c:v>
                </c:pt>
                <c:pt idx="10">
                  <c:v>5</c:v>
                </c:pt>
                <c:pt idx="11">
                  <c:v>4.9999999996210462</c:v>
                </c:pt>
                <c:pt idx="12">
                  <c:v>4.9999999983058547</c:v>
                </c:pt>
                <c:pt idx="13">
                  <c:v>4.9999999969089277</c:v>
                </c:pt>
                <c:pt idx="14">
                  <c:v>4.9999999955417227</c:v>
                </c:pt>
                <c:pt idx="15">
                  <c:v>4.9999999942636828</c:v>
                </c:pt>
                <c:pt idx="16">
                  <c:v>4.9999999928890482</c:v>
                </c:pt>
                <c:pt idx="17">
                  <c:v>4.9999999915589957</c:v>
                </c:pt>
                <c:pt idx="18">
                  <c:v>4.9999999901769288</c:v>
                </c:pt>
                <c:pt idx="19">
                  <c:v>4.9999999888022941</c:v>
                </c:pt>
                <c:pt idx="20">
                  <c:v>4.9999999873830756</c:v>
                </c:pt>
                <c:pt idx="21">
                  <c:v>4.9999999859712876</c:v>
                </c:pt>
                <c:pt idx="22">
                  <c:v>4.9999999847378307</c:v>
                </c:pt>
                <c:pt idx="23">
                  <c:v>4.9999999833409037</c:v>
                </c:pt>
                <c:pt idx="24">
                  <c:v>4.9999999819736995</c:v>
                </c:pt>
                <c:pt idx="25">
                  <c:v>4.999999980613925</c:v>
                </c:pt>
                <c:pt idx="26">
                  <c:v>4.9999999793061631</c:v>
                </c:pt>
                <c:pt idx="27">
                  <c:v>4.9999999779166675</c:v>
                </c:pt>
                <c:pt idx="28">
                  <c:v>4.9999999766014742</c:v>
                </c:pt>
                <c:pt idx="29">
                  <c:v>4.999999975159966</c:v>
                </c:pt>
                <c:pt idx="30">
                  <c:v>4.9999999739116472</c:v>
                </c:pt>
                <c:pt idx="31">
                  <c:v>4.9999999724924296</c:v>
                </c:pt>
                <c:pt idx="32">
                  <c:v>4.9999999711177949</c:v>
                </c:pt>
                <c:pt idx="33">
                  <c:v>4.9999999697580204</c:v>
                </c:pt>
                <c:pt idx="34">
                  <c:v>4.999999968413106</c:v>
                </c:pt>
                <c:pt idx="35">
                  <c:v>4.999999967060762</c:v>
                </c:pt>
                <c:pt idx="36">
                  <c:v>4.9999999656861256</c:v>
                </c:pt>
                <c:pt idx="37">
                  <c:v>4.99999996429663</c:v>
                </c:pt>
                <c:pt idx="38">
                  <c:v>4.9999999615845123</c:v>
                </c:pt>
                <c:pt idx="39">
                  <c:v>4.9999999588798234</c:v>
                </c:pt>
                <c:pt idx="40">
                  <c:v>4.9999999561899964</c:v>
                </c:pt>
                <c:pt idx="41">
                  <c:v>4.9999999535447524</c:v>
                </c:pt>
                <c:pt idx="42">
                  <c:v>4.9999999508177719</c:v>
                </c:pt>
                <c:pt idx="43">
                  <c:v>4.9999999481205144</c:v>
                </c:pt>
                <c:pt idx="44">
                  <c:v>4.9999999453489528</c:v>
                </c:pt>
                <c:pt idx="45">
                  <c:v>4.9999999426071113</c:v>
                </c:pt>
                <c:pt idx="46">
                  <c:v>4.9999999399098547</c:v>
                </c:pt>
                <c:pt idx="47">
                  <c:v>4.9999999371531532</c:v>
                </c:pt>
                <c:pt idx="48">
                  <c:v>4.9999999345302006</c:v>
                </c:pt>
                <c:pt idx="50">
                  <c:v>5</c:v>
                </c:pt>
                <c:pt idx="51">
                  <c:v>4.9999999981275236</c:v>
                </c:pt>
                <c:pt idx="52">
                  <c:v>4.9999999965225435</c:v>
                </c:pt>
                <c:pt idx="53">
                  <c:v>4.9999999937732733</c:v>
                </c:pt>
                <c:pt idx="54">
                  <c:v>4.9999999912394859</c:v>
                </c:pt>
                <c:pt idx="55">
                  <c:v>4.999999988534797</c:v>
                </c:pt>
                <c:pt idx="56">
                  <c:v>4.999999985815248</c:v>
                </c:pt>
                <c:pt idx="57">
                  <c:v>4.9999999830139643</c:v>
                </c:pt>
                <c:pt idx="58">
                  <c:v>4.9999999802126798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329216"/>
        <c:axId val="236343296"/>
      </c:lineChart>
      <c:dateAx>
        <c:axId val="236329216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343296"/>
        <c:crossesAt val="0.01"/>
        <c:auto val="0"/>
        <c:lblOffset val="100"/>
        <c:baseTimeUnit val="months"/>
        <c:majorUnit val="24"/>
        <c:majorTimeUnit val="months"/>
        <c:minorUnit val="6"/>
        <c:minorTimeUnit val="months"/>
      </c:dateAx>
      <c:valAx>
        <c:axId val="236343296"/>
        <c:scaling>
          <c:logBase val="10"/>
          <c:orientation val="minMax"/>
        </c:scaling>
        <c:delete val="0"/>
        <c:axPos val="l"/>
        <c:minorGridlines>
          <c:spPr>
            <a:ln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en-US" sz="900"/>
                  <a:t>kBq/m2</a:t>
                </a:r>
              </a:p>
            </c:rich>
          </c:tx>
          <c:layout>
            <c:manualLayout>
              <c:xMode val="edge"/>
              <c:yMode val="edge"/>
              <c:x val="1.7907029693577461E-2"/>
              <c:y val="0.121478235031941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32921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937259208583875"/>
          <c:y val="0.66042558262261031"/>
          <c:w val="0.56699132250747131"/>
          <c:h val="0.1376776807449398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陸土の</a:t>
            </a:r>
            <a:r>
              <a:rPr lang="en-US" altLang="en-US"/>
              <a:t>Be-7</a:t>
            </a:r>
          </a:p>
        </c:rich>
      </c:tx>
      <c:layout>
        <c:manualLayout>
          <c:xMode val="edge"/>
          <c:yMode val="edge"/>
          <c:x val="0.37593981257757941"/>
          <c:y val="2.2421513100336139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628805960161495E-2"/>
          <c:y val="5.6264973329946663E-2"/>
          <c:w val="0.91577346032879037"/>
          <c:h val="0.81093502667005335"/>
        </c:manualLayout>
      </c:layout>
      <c:lineChart>
        <c:grouping val="standard"/>
        <c:varyColors val="0"/>
        <c:ser>
          <c:idx val="1"/>
          <c:order val="0"/>
          <c:tx>
            <c:strRef>
              <c:f>陸土!$C$275</c:f>
              <c:strCache>
                <c:ptCount val="1"/>
                <c:pt idx="0">
                  <c:v>塚浜 /県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陸土!$C$278:$C$347</c:f>
              <c:numCache>
                <c:formatCode>0.00</c:formatCode>
                <c:ptCount val="70"/>
                <c:pt idx="0">
                  <c:v>2.39</c:v>
                </c:pt>
                <c:pt idx="1">
                  <c:v>2.39</c:v>
                </c:pt>
                <c:pt idx="2">
                  <c:v>2.39</c:v>
                </c:pt>
                <c:pt idx="3">
                  <c:v>2.39</c:v>
                </c:pt>
                <c:pt idx="4" formatCode="0.0_);[Red]\(0.0\)">
                  <c:v>26.968716289104638</c:v>
                </c:pt>
                <c:pt idx="5">
                  <c:v>2.39</c:v>
                </c:pt>
                <c:pt idx="6">
                  <c:v>2.39</c:v>
                </c:pt>
                <c:pt idx="7">
                  <c:v>2.39</c:v>
                </c:pt>
                <c:pt idx="8">
                  <c:v>2.39</c:v>
                </c:pt>
                <c:pt idx="11">
                  <c:v>2.39</c:v>
                </c:pt>
                <c:pt idx="12" formatCode="0.0_);[Red]\(0.0\)">
                  <c:v>13.943355119825709</c:v>
                </c:pt>
                <c:pt idx="13">
                  <c:v>2.39</c:v>
                </c:pt>
                <c:pt idx="14">
                  <c:v>2.39</c:v>
                </c:pt>
                <c:pt idx="15">
                  <c:v>2.39</c:v>
                </c:pt>
                <c:pt idx="16">
                  <c:v>2.39</c:v>
                </c:pt>
                <c:pt idx="17">
                  <c:v>2.39</c:v>
                </c:pt>
                <c:pt idx="18">
                  <c:v>2.39</c:v>
                </c:pt>
                <c:pt idx="19">
                  <c:v>2.39</c:v>
                </c:pt>
                <c:pt idx="20">
                  <c:v>2.39</c:v>
                </c:pt>
                <c:pt idx="21">
                  <c:v>2.39</c:v>
                </c:pt>
                <c:pt idx="22" formatCode="0.0_);[Red]\(0.0\)">
                  <c:v>8.720930232558139</c:v>
                </c:pt>
                <c:pt idx="23">
                  <c:v>2.39</c:v>
                </c:pt>
                <c:pt idx="24">
                  <c:v>2.39</c:v>
                </c:pt>
                <c:pt idx="25">
                  <c:v>2.39</c:v>
                </c:pt>
                <c:pt idx="26">
                  <c:v>2.39</c:v>
                </c:pt>
                <c:pt idx="27" formatCode="0.0_);[Red]\(0.0\)">
                  <c:v>4.7781569965870316</c:v>
                </c:pt>
                <c:pt idx="28">
                  <c:v>2.39</c:v>
                </c:pt>
                <c:pt idx="29" formatCode="0.0_);[Red]\(0.0\)">
                  <c:v>8.7452471482889749</c:v>
                </c:pt>
                <c:pt idx="30">
                  <c:v>2.39</c:v>
                </c:pt>
                <c:pt idx="31">
                  <c:v>2.39</c:v>
                </c:pt>
                <c:pt idx="32">
                  <c:v>2.39</c:v>
                </c:pt>
                <c:pt idx="33">
                  <c:v>2.39</c:v>
                </c:pt>
                <c:pt idx="34" formatCode="0.0_);[Red]\(0.0\)">
                  <c:v>10.380622837370241</c:v>
                </c:pt>
                <c:pt idx="35">
                  <c:v>2.39</c:v>
                </c:pt>
                <c:pt idx="36">
                  <c:v>2.39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陸土!$I$275</c:f>
              <c:strCache>
                <c:ptCount val="1"/>
                <c:pt idx="0">
                  <c:v>谷川浜 /県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陸土!$I$278:$I$347</c:f>
              <c:numCache>
                <c:formatCode>0.00</c:formatCode>
                <c:ptCount val="70"/>
                <c:pt idx="0" formatCode="0.0_);[Red]\(0.0\)">
                  <c:v>4.8148148148148149</c:v>
                </c:pt>
                <c:pt idx="1">
                  <c:v>2</c:v>
                </c:pt>
                <c:pt idx="2" formatCode="0.0_);[Red]\(0.0\)">
                  <c:v>12.222222222222223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 formatCode="0.0_);[Red]\(0.0\)">
                  <c:v>5.7591103167510678</c:v>
                </c:pt>
                <c:pt idx="11">
                  <c:v>2</c:v>
                </c:pt>
                <c:pt idx="12" formatCode="0.0_);[Red]\(0.0\)">
                  <c:v>9.1611045674649922</c:v>
                </c:pt>
                <c:pt idx="13" formatCode="&quot;(&quot;0.0&quot;)&quot;">
                  <c:v>2.5213006433663714</c:v>
                </c:pt>
                <c:pt idx="14">
                  <c:v>2</c:v>
                </c:pt>
                <c:pt idx="15">
                  <c:v>2</c:v>
                </c:pt>
                <c:pt idx="16" formatCode="0.0_);[Red]\(0.0\)">
                  <c:v>6</c:v>
                </c:pt>
                <c:pt idx="17">
                  <c:v>2</c:v>
                </c:pt>
                <c:pt idx="18" formatCode="0.0_);[Red]\(0.0\)">
                  <c:v>9.5808383233532926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 formatCode="0.0_);[Red]\(0.0\)">
                  <c:v>5.0251256281407048</c:v>
                </c:pt>
                <c:pt idx="23">
                  <c:v>2</c:v>
                </c:pt>
                <c:pt idx="24">
                  <c:v>2</c:v>
                </c:pt>
                <c:pt idx="25" formatCode="0.0_);[Red]\(0.0\)">
                  <c:v>8.2706766917293226</c:v>
                </c:pt>
                <c:pt idx="26" formatCode="0.0_);[Red]\(0.0\)">
                  <c:v>25.000000000000004</c:v>
                </c:pt>
                <c:pt idx="27" formatCode="0.0_);[Red]\(0.0\)">
                  <c:v>3.986710963455149</c:v>
                </c:pt>
                <c:pt idx="28">
                  <c:v>2</c:v>
                </c:pt>
                <c:pt idx="29" formatCode="0.0_);[Red]\(0.0\)">
                  <c:v>5.7065217391304346</c:v>
                </c:pt>
                <c:pt idx="30" formatCode="0.0_);[Red]\(0.0\)">
                  <c:v>7.8175895765472312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 formatCode="0.0_);[Red]\(0.0\)">
                  <c:v>6.756756756756757</c:v>
                </c:pt>
                <c:pt idx="35" formatCode="0.0_);[Red]\(0.0\)">
                  <c:v>16.835016835016834</c:v>
                </c:pt>
                <c:pt idx="36">
                  <c:v>2</c:v>
                </c:pt>
                <c:pt idx="37" formatCode="0.0_);[Red]\(0.0\)">
                  <c:v>11.538461538461537</c:v>
                </c:pt>
                <c:pt idx="38" formatCode="&quot;(&quot;0.0&quot;)&quot;">
                  <c:v>10.389610389610388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 formatCode="&quot;(&quot;0.0&quot;)&quot;">
                  <c:v>5.8</c:v>
                </c:pt>
                <c:pt idx="48" formatCode="0.0_ ">
                  <c:v>6.9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陸土!$P$275</c:f>
              <c:strCache>
                <c:ptCount val="1"/>
                <c:pt idx="0">
                  <c:v>岩出山 /県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陸土!$P$278:$P$347</c:f>
              <c:numCache>
                <c:formatCode>0.00</c:formatCode>
                <c:ptCount val="70"/>
                <c:pt idx="4">
                  <c:v>2.66</c:v>
                </c:pt>
                <c:pt idx="5">
                  <c:v>2.66</c:v>
                </c:pt>
                <c:pt idx="6">
                  <c:v>2.66</c:v>
                </c:pt>
                <c:pt idx="7">
                  <c:v>2.66</c:v>
                </c:pt>
                <c:pt idx="8">
                  <c:v>2.66</c:v>
                </c:pt>
                <c:pt idx="11">
                  <c:v>2.66</c:v>
                </c:pt>
                <c:pt idx="12" formatCode="0.0">
                  <c:v>13.052700277369881</c:v>
                </c:pt>
                <c:pt idx="13" formatCode="0.0">
                  <c:v>3.5273368606701938</c:v>
                </c:pt>
                <c:pt idx="14">
                  <c:v>2.66</c:v>
                </c:pt>
                <c:pt idx="15" formatCode="0.0">
                  <c:v>7.3770491803278695</c:v>
                </c:pt>
                <c:pt idx="16" formatCode="0.0">
                  <c:v>7.4433656957928811</c:v>
                </c:pt>
                <c:pt idx="17">
                  <c:v>2.66</c:v>
                </c:pt>
                <c:pt idx="18">
                  <c:v>2.66</c:v>
                </c:pt>
                <c:pt idx="19">
                  <c:v>2.66</c:v>
                </c:pt>
                <c:pt idx="20">
                  <c:v>2.66</c:v>
                </c:pt>
                <c:pt idx="21">
                  <c:v>2.66</c:v>
                </c:pt>
                <c:pt idx="22">
                  <c:v>2.66</c:v>
                </c:pt>
                <c:pt idx="23">
                  <c:v>2.66</c:v>
                </c:pt>
                <c:pt idx="24">
                  <c:v>2.66</c:v>
                </c:pt>
                <c:pt idx="25" formatCode="0.0">
                  <c:v>15.294117647058824</c:v>
                </c:pt>
                <c:pt idx="26">
                  <c:v>2.66</c:v>
                </c:pt>
                <c:pt idx="27" formatCode="0.0">
                  <c:v>9.8412698412698418</c:v>
                </c:pt>
                <c:pt idx="28">
                  <c:v>2.66</c:v>
                </c:pt>
                <c:pt idx="29">
                  <c:v>5.3156146179401986</c:v>
                </c:pt>
                <c:pt idx="30">
                  <c:v>2.66</c:v>
                </c:pt>
                <c:pt idx="31">
                  <c:v>2.66</c:v>
                </c:pt>
                <c:pt idx="32">
                  <c:v>2.66</c:v>
                </c:pt>
                <c:pt idx="33">
                  <c:v>2.66</c:v>
                </c:pt>
                <c:pt idx="34" formatCode="0.0">
                  <c:v>24.463519313304719</c:v>
                </c:pt>
                <c:pt idx="35">
                  <c:v>2.66</c:v>
                </c:pt>
                <c:pt idx="36">
                  <c:v>2.66</c:v>
                </c:pt>
                <c:pt idx="37">
                  <c:v>2.66</c:v>
                </c:pt>
                <c:pt idx="38">
                  <c:v>2.66</c:v>
                </c:pt>
                <c:pt idx="39">
                  <c:v>2.66</c:v>
                </c:pt>
                <c:pt idx="40" formatCode="&quot;(&quot;0.0&quot;)&quot;">
                  <c:v>13.389121338912135</c:v>
                </c:pt>
                <c:pt idx="41">
                  <c:v>2.66</c:v>
                </c:pt>
                <c:pt idx="42">
                  <c:v>2.66</c:v>
                </c:pt>
                <c:pt idx="43">
                  <c:v>2.66</c:v>
                </c:pt>
                <c:pt idx="44">
                  <c:v>2.66</c:v>
                </c:pt>
                <c:pt idx="45">
                  <c:v>2.66</c:v>
                </c:pt>
                <c:pt idx="46">
                  <c:v>2.66</c:v>
                </c:pt>
                <c:pt idx="47">
                  <c:v>2.66</c:v>
                </c:pt>
                <c:pt idx="48">
                  <c:v>2.66</c:v>
                </c:pt>
                <c:pt idx="51">
                  <c:v>2.66</c:v>
                </c:pt>
                <c:pt idx="52">
                  <c:v>2.66</c:v>
                </c:pt>
                <c:pt idx="53">
                  <c:v>2.66</c:v>
                </c:pt>
                <c:pt idx="54">
                  <c:v>2.66</c:v>
                </c:pt>
                <c:pt idx="55">
                  <c:v>2.66</c:v>
                </c:pt>
                <c:pt idx="56">
                  <c:v>2.66</c:v>
                </c:pt>
                <c:pt idx="57">
                  <c:v>2.66</c:v>
                </c:pt>
                <c:pt idx="58">
                  <c:v>2.66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陸土!$W$275</c:f>
              <c:strCache>
                <c:ptCount val="1"/>
                <c:pt idx="0">
                  <c:v>牡鹿ゲート付近 /電力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陸土!$W$278:$W$347</c:f>
              <c:numCache>
                <c:formatCode>0.00</c:formatCode>
                <c:ptCount val="70"/>
                <c:pt idx="0">
                  <c:v>3.2250000000000001</c:v>
                </c:pt>
                <c:pt idx="1">
                  <c:v>3.2250000000000001</c:v>
                </c:pt>
                <c:pt idx="2">
                  <c:v>3.2250000000000001</c:v>
                </c:pt>
                <c:pt idx="3">
                  <c:v>3.2250000000000001</c:v>
                </c:pt>
                <c:pt idx="4" formatCode="&quot;(&quot;0.0&quot;)&quot;">
                  <c:v>31.79947624392069</c:v>
                </c:pt>
                <c:pt idx="5">
                  <c:v>3.2250000000000001</c:v>
                </c:pt>
                <c:pt idx="6">
                  <c:v>3.2250000000000001</c:v>
                </c:pt>
                <c:pt idx="7">
                  <c:v>3.2250000000000001</c:v>
                </c:pt>
                <c:pt idx="8" formatCode="&quot;(&quot;0.0&quot;)&quot;">
                  <c:v>9.1449474165523537</c:v>
                </c:pt>
                <c:pt idx="11" formatCode="&quot;(&quot;0.0&quot;)&quot;">
                  <c:v>16.602809706257982</c:v>
                </c:pt>
                <c:pt idx="12" formatCode="&quot;(&quot;0.0&quot;)&quot;">
                  <c:v>10.259567046270647</c:v>
                </c:pt>
                <c:pt idx="13">
                  <c:v>3.2250000000000001</c:v>
                </c:pt>
                <c:pt idx="14">
                  <c:v>3.2250000000000001</c:v>
                </c:pt>
                <c:pt idx="15">
                  <c:v>3.2250000000000001</c:v>
                </c:pt>
                <c:pt idx="16">
                  <c:v>3.2250000000000001</c:v>
                </c:pt>
                <c:pt idx="17">
                  <c:v>3.2250000000000001</c:v>
                </c:pt>
                <c:pt idx="18">
                  <c:v>3.2250000000000001</c:v>
                </c:pt>
                <c:pt idx="19">
                  <c:v>3.2250000000000001</c:v>
                </c:pt>
                <c:pt idx="20">
                  <c:v>3.2250000000000001</c:v>
                </c:pt>
                <c:pt idx="21">
                  <c:v>3.2250000000000001</c:v>
                </c:pt>
                <c:pt idx="22">
                  <c:v>3.2250000000000001</c:v>
                </c:pt>
                <c:pt idx="23">
                  <c:v>3.2250000000000001</c:v>
                </c:pt>
                <c:pt idx="24">
                  <c:v>3.2250000000000001</c:v>
                </c:pt>
                <c:pt idx="25">
                  <c:v>3.2250000000000001</c:v>
                </c:pt>
                <c:pt idx="26" formatCode="0.0">
                  <c:v>8.3650190114068437</c:v>
                </c:pt>
                <c:pt idx="27">
                  <c:v>3.2250000000000001</c:v>
                </c:pt>
                <c:pt idx="28">
                  <c:v>3.2250000000000001</c:v>
                </c:pt>
                <c:pt idx="29">
                  <c:v>3.2250000000000001</c:v>
                </c:pt>
                <c:pt idx="30" formatCode="0.0">
                  <c:v>8.9605734767025105</c:v>
                </c:pt>
                <c:pt idx="31">
                  <c:v>3.2250000000000001</c:v>
                </c:pt>
                <c:pt idx="32" formatCode="0.0">
                  <c:v>6.4516129032258061</c:v>
                </c:pt>
                <c:pt idx="33">
                  <c:v>3.2250000000000001</c:v>
                </c:pt>
                <c:pt idx="34">
                  <c:v>3.2250000000000001</c:v>
                </c:pt>
                <c:pt idx="35">
                  <c:v>3.2250000000000001</c:v>
                </c:pt>
                <c:pt idx="36">
                  <c:v>3.2250000000000001</c:v>
                </c:pt>
                <c:pt idx="37">
                  <c:v>3.2250000000000001</c:v>
                </c:pt>
                <c:pt idx="38" formatCode="0.0">
                  <c:v>12.093411175979982</c:v>
                </c:pt>
                <c:pt idx="39">
                  <c:v>3.2250000000000001</c:v>
                </c:pt>
                <c:pt idx="40" formatCode="0.0">
                  <c:v>10.256410256410257</c:v>
                </c:pt>
                <c:pt idx="41" formatCode="0.0">
                  <c:v>18.453865336658353</c:v>
                </c:pt>
                <c:pt idx="42" formatCode="0.0">
                  <c:v>21.59568086382723</c:v>
                </c:pt>
                <c:pt idx="43">
                  <c:v>3.2250000000000001</c:v>
                </c:pt>
                <c:pt idx="44" formatCode="0.0">
                  <c:v>26.590693257359927</c:v>
                </c:pt>
                <c:pt idx="45" formatCode="&quot;(&quot;0.0&quot;)&quot;">
                  <c:v>9.6997690531177838</c:v>
                </c:pt>
                <c:pt idx="46">
                  <c:v>3.2250000000000001</c:v>
                </c:pt>
                <c:pt idx="47">
                  <c:v>3.2250000000000001</c:v>
                </c:pt>
                <c:pt idx="48">
                  <c:v>3.2250000000000001</c:v>
                </c:pt>
                <c:pt idx="51">
                  <c:v>3.2250000000000001</c:v>
                </c:pt>
                <c:pt idx="52">
                  <c:v>3.2250000000000001</c:v>
                </c:pt>
                <c:pt idx="53">
                  <c:v>3.2250000000000001</c:v>
                </c:pt>
                <c:pt idx="54">
                  <c:v>3.2250000000000001</c:v>
                </c:pt>
                <c:pt idx="55">
                  <c:v>3.2250000000000001</c:v>
                </c:pt>
                <c:pt idx="56">
                  <c:v>3.2250000000000001</c:v>
                </c:pt>
                <c:pt idx="57">
                  <c:v>3.2250000000000001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陸土!$AD$173</c:f>
              <c:strCache>
                <c:ptCount val="1"/>
                <c:pt idx="0">
                  <c:v>Be7崩壊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陸土!$AD$174:$AD$243</c:f>
              <c:numCache>
                <c:formatCode>0.000</c:formatCode>
                <c:ptCount val="70"/>
                <c:pt idx="0">
                  <c:v>1</c:v>
                </c:pt>
                <c:pt idx="1">
                  <c:v>9.3733716238901699E-2</c:v>
                </c:pt>
                <c:pt idx="2">
                  <c:v>8.6724688279191265E-3</c:v>
                </c:pt>
                <c:pt idx="3">
                  <c:v>6.8643998240605533E-4</c:v>
                </c:pt>
                <c:pt idx="4">
                  <c:v>3.8242074927675478E-5</c:v>
                </c:pt>
                <c:pt idx="5">
                  <c:v>3.6315013319791601E-6</c:v>
                </c:pt>
                <c:pt idx="6">
                  <c:v>4.0310487953208859E-7</c:v>
                </c:pt>
                <c:pt idx="7">
                  <c:v>3.8279196662749301E-8</c:v>
                </c:pt>
                <c:pt idx="8">
                  <c:v>3.1916725972858744E-9</c:v>
                </c:pt>
                <c:pt idx="10">
                  <c:v>1</c:v>
                </c:pt>
                <c:pt idx="11">
                  <c:v>0.51511580708388371</c:v>
                </c:pt>
                <c:pt idx="12">
                  <c:v>5.1528242817360105E-2</c:v>
                </c:pt>
                <c:pt idx="13">
                  <c:v>4.4673257797033829E-3</c:v>
                </c:pt>
                <c:pt idx="14">
                  <c:v>4.0798633044919312E-4</c:v>
                </c:pt>
                <c:pt idx="15">
                  <c:v>4.3554264866038597E-5</c:v>
                </c:pt>
                <c:pt idx="16">
                  <c:v>3.9262662934112993E-6</c:v>
                </c:pt>
                <c:pt idx="17">
                  <c:v>3.8266818748982418E-7</c:v>
                </c:pt>
                <c:pt idx="18">
                  <c:v>3.4050422039719035E-8</c:v>
                </c:pt>
                <c:pt idx="19">
                  <c:v>3.0695277429702076E-9</c:v>
                </c:pt>
                <c:pt idx="20">
                  <c:v>2.5593346877575684E-10</c:v>
                </c:pt>
                <c:pt idx="21">
                  <c:v>2.1618797162712313E-11</c:v>
                </c:pt>
                <c:pt idx="22">
                  <c:v>2.4952274888453336E-12</c:v>
                </c:pt>
                <c:pt idx="23">
                  <c:v>2.1632785202191739E-13</c:v>
                </c:pt>
                <c:pt idx="24">
                  <c:v>1.9756518971902284E-14</c:v>
                </c:pt>
                <c:pt idx="25">
                  <c:v>1.82792064378759E-15</c:v>
                </c:pt>
                <c:pt idx="26">
                  <c:v>1.8524509494324286E-16</c:v>
                </c:pt>
                <c:pt idx="27">
                  <c:v>1.6270388876407325E-17</c:v>
                </c:pt>
                <c:pt idx="28">
                  <c:v>1.6275651751060874E-18</c:v>
                </c:pt>
                <c:pt idx="29">
                  <c:v>1.3051100582113163E-19</c:v>
                </c:pt>
                <c:pt idx="30">
                  <c:v>1.4676682800485455E-20</c:v>
                </c:pt>
                <c:pt idx="31">
                  <c:v>1.2237238604056373E-21</c:v>
                </c:pt>
                <c:pt idx="32">
                  <c:v>1.103144723101566E-22</c:v>
                </c:pt>
                <c:pt idx="33">
                  <c:v>1.0206560251380717E-23</c:v>
                </c:pt>
                <c:pt idx="34">
                  <c:v>9.6922400831841065E-25</c:v>
                </c:pt>
                <c:pt idx="35">
                  <c:v>9.084896816764896E-26</c:v>
                </c:pt>
                <c:pt idx="36">
                  <c:v>8.1897201710313584E-27</c:v>
                </c:pt>
                <c:pt idx="37">
                  <c:v>7.1931692449111618E-28</c:v>
                </c:pt>
                <c:pt idx="38">
                  <c:v>6.2382536050438673E-30</c:v>
                </c:pt>
                <c:pt idx="39">
                  <c:v>5.480935581133822E-32</c:v>
                </c:pt>
                <c:pt idx="40">
                  <c:v>4.9424719946439481E-34</c:v>
                </c:pt>
                <c:pt idx="41">
                  <c:v>4.8186710565350917E-36</c:v>
                </c:pt>
                <c:pt idx="42">
                  <c:v>4.0716663238397428E-38</c:v>
                </c:pt>
                <c:pt idx="43">
                  <c:v>3.6242051693543635E-40</c:v>
                </c:pt>
                <c:pt idx="44">
                  <c:v>2.8324622544928374E-42</c:v>
                </c:pt>
                <c:pt idx="45">
                  <c:v>2.331906767094645E-44</c:v>
                </c:pt>
                <c:pt idx="46">
                  <c:v>2.075638789523105E-46</c:v>
                </c:pt>
                <c:pt idx="47">
                  <c:v>1.6649491797631499E-48</c:v>
                </c:pt>
                <c:pt idx="48">
                  <c:v>1.687838220360763E-50</c:v>
                </c:pt>
                <c:pt idx="50">
                  <c:v>1</c:v>
                </c:pt>
                <c:pt idx="51">
                  <c:v>3.7711269897504167E-2</c:v>
                </c:pt>
                <c:pt idx="52">
                  <c:v>2.2714520722766892E-3</c:v>
                </c:pt>
                <c:pt idx="53">
                  <c:v>1.8458725235022547E-5</c:v>
                </c:pt>
                <c:pt idx="54">
                  <c:v>2.1873517514576061E-7</c:v>
                </c:pt>
                <c:pt idx="55">
                  <c:v>1.921809339929075E-9</c:v>
                </c:pt>
                <c:pt idx="56">
                  <c:v>1.6451447778485951E-11</c:v>
                </c:pt>
                <c:pt idx="57">
                  <c:v>1.2205618261001478E-13</c:v>
                </c:pt>
                <c:pt idx="58">
                  <c:v>9.0555627163777715E-16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531072"/>
        <c:axId val="236541056"/>
      </c:lineChart>
      <c:dateAx>
        <c:axId val="236531072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541056"/>
        <c:crossesAt val="1.0000000000000002E-3"/>
        <c:auto val="0"/>
        <c:lblOffset val="100"/>
        <c:baseTimeUnit val="months"/>
        <c:majorUnit val="24"/>
        <c:majorTimeUnit val="months"/>
        <c:minorUnit val="6"/>
        <c:minorTimeUnit val="months"/>
      </c:dateAx>
      <c:valAx>
        <c:axId val="236541056"/>
        <c:scaling>
          <c:logBase val="10"/>
          <c:orientation val="minMax"/>
          <c:min val="1.0000000000000002E-3"/>
        </c:scaling>
        <c:delete val="0"/>
        <c:axPos val="l"/>
        <c:min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in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 sz="900"/>
                  <a:t>Bq/kg</a:t>
                </a:r>
                <a:r>
                  <a:rPr lang="ja-JP" altLang="en-US" sz="900"/>
                  <a:t>乾土</a:t>
                </a:r>
              </a:p>
            </c:rich>
          </c:tx>
          <c:layout>
            <c:manualLayout>
              <c:xMode val="edge"/>
              <c:yMode val="edge"/>
              <c:x val="7.6200843166558839E-3"/>
              <c:y val="0.130808636017272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53107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0423083523769092"/>
          <c:y val="0.44422961033655073"/>
          <c:w val="0.57123682380251284"/>
          <c:h val="0.15064943908210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陸土の</a:t>
            </a:r>
            <a:r>
              <a:rPr lang="en-US" altLang="en-US"/>
              <a:t>K-40</a:t>
            </a:r>
          </a:p>
        </c:rich>
      </c:tx>
      <c:layout>
        <c:manualLayout>
          <c:xMode val="edge"/>
          <c:yMode val="edge"/>
          <c:x val="0.37593981257757941"/>
          <c:y val="2.2421513100336139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856219397705754E-2"/>
          <c:y val="4.8136173061011998E-2"/>
          <c:w val="0.95250909573677833"/>
          <c:h val="0.82941219124468946"/>
        </c:manualLayout>
      </c:layout>
      <c:lineChart>
        <c:grouping val="standard"/>
        <c:varyColors val="0"/>
        <c:ser>
          <c:idx val="1"/>
          <c:order val="0"/>
          <c:tx>
            <c:strRef>
              <c:f>陸土!$C$275</c:f>
              <c:strCache>
                <c:ptCount val="1"/>
                <c:pt idx="0">
                  <c:v>塚浜 /県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陸土!$D$278:$D$347</c:f>
              <c:numCache>
                <c:formatCode>0</c:formatCode>
                <c:ptCount val="70"/>
                <c:pt idx="0">
                  <c:v>481.48148148148147</c:v>
                </c:pt>
                <c:pt idx="1">
                  <c:v>618.51851851851848</c:v>
                </c:pt>
                <c:pt idx="2">
                  <c:v>596.2962962962963</c:v>
                </c:pt>
                <c:pt idx="3">
                  <c:v>1024.9433106575962</c:v>
                </c:pt>
                <c:pt idx="4">
                  <c:v>1371.8087019057891</c:v>
                </c:pt>
                <c:pt idx="5">
                  <c:v>1144.0677966101694</c:v>
                </c:pt>
                <c:pt idx="6">
                  <c:v>1138.6058547630601</c:v>
                </c:pt>
                <c:pt idx="7">
                  <c:v>1360.2391629297458</c:v>
                </c:pt>
                <c:pt idx="8">
                  <c:v>1115.5734047300314</c:v>
                </c:pt>
                <c:pt idx="11">
                  <c:v>555.55555555555554</c:v>
                </c:pt>
                <c:pt idx="12">
                  <c:v>1000.726216412491</c:v>
                </c:pt>
                <c:pt idx="13">
                  <c:v>476.05196819856502</c:v>
                </c:pt>
                <c:pt idx="14">
                  <c:v>990.80832657475003</c:v>
                </c:pt>
                <c:pt idx="15">
                  <c:v>1360.5150214592275</c:v>
                </c:pt>
                <c:pt idx="16">
                  <c:v>1050.5836575875487</c:v>
                </c:pt>
                <c:pt idx="17">
                  <c:v>1064.516129032258</c:v>
                </c:pt>
                <c:pt idx="18">
                  <c:v>901.09890109890114</c:v>
                </c:pt>
                <c:pt idx="19">
                  <c:v>1052.4193548387098</c:v>
                </c:pt>
                <c:pt idx="20">
                  <c:v>463.99999999999994</c:v>
                </c:pt>
                <c:pt idx="21">
                  <c:v>758.74125874125866</c:v>
                </c:pt>
                <c:pt idx="22">
                  <c:v>578.48837209302326</c:v>
                </c:pt>
                <c:pt idx="23">
                  <c:v>926.35658914728674</c:v>
                </c:pt>
                <c:pt idx="24">
                  <c:v>257.60649087221094</c:v>
                </c:pt>
                <c:pt idx="25">
                  <c:v>1004.0485829959516</c:v>
                </c:pt>
                <c:pt idx="26">
                  <c:v>1105.0583657587549</c:v>
                </c:pt>
                <c:pt idx="27">
                  <c:v>723.54948805460754</c:v>
                </c:pt>
                <c:pt idx="28">
                  <c:v>759.45017182130584</c:v>
                </c:pt>
                <c:pt idx="29">
                  <c:v>901.14068441064637</c:v>
                </c:pt>
                <c:pt idx="30">
                  <c:v>693.87755102040819</c:v>
                </c:pt>
                <c:pt idx="31">
                  <c:v>533.92330383480839</c:v>
                </c:pt>
                <c:pt idx="32">
                  <c:v>606.81114551083601</c:v>
                </c:pt>
                <c:pt idx="33">
                  <c:v>604.36137071651081</c:v>
                </c:pt>
                <c:pt idx="34">
                  <c:v>757.78546712802768</c:v>
                </c:pt>
                <c:pt idx="35">
                  <c:v>1125</c:v>
                </c:pt>
                <c:pt idx="36">
                  <c:v>644.01294498381878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陸土!$I$275</c:f>
              <c:strCache>
                <c:ptCount val="1"/>
                <c:pt idx="0">
                  <c:v>谷川浜 /県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陸土!$J$278:$J$347</c:f>
              <c:numCache>
                <c:formatCode>0</c:formatCode>
                <c:ptCount val="70"/>
                <c:pt idx="0">
                  <c:v>437.03703703703707</c:v>
                </c:pt>
                <c:pt idx="1">
                  <c:v>385.18518518518516</c:v>
                </c:pt>
                <c:pt idx="2">
                  <c:v>459.2592592592593</c:v>
                </c:pt>
                <c:pt idx="3">
                  <c:v>361.75710594315245</c:v>
                </c:pt>
                <c:pt idx="4">
                  <c:v>407.97720797720797</c:v>
                </c:pt>
                <c:pt idx="5">
                  <c:v>359.24813702591484</c:v>
                </c:pt>
                <c:pt idx="6">
                  <c:v>422.24635058511285</c:v>
                </c:pt>
                <c:pt idx="7">
                  <c:v>427.86069651741292</c:v>
                </c:pt>
                <c:pt idx="8">
                  <c:v>390.22937146261546</c:v>
                </c:pt>
                <c:pt idx="11">
                  <c:v>309.07976534454082</c:v>
                </c:pt>
                <c:pt idx="12">
                  <c:v>598.08925533307172</c:v>
                </c:pt>
                <c:pt idx="13">
                  <c:v>309.51138932359589</c:v>
                </c:pt>
                <c:pt idx="14">
                  <c:v>269.82899372690554</c:v>
                </c:pt>
                <c:pt idx="15">
                  <c:v>539.73509933774835</c:v>
                </c:pt>
                <c:pt idx="16">
                  <c:v>556.66666666666663</c:v>
                </c:pt>
                <c:pt idx="17">
                  <c:v>373.1778425655977</c:v>
                </c:pt>
                <c:pt idx="18">
                  <c:v>368.26347305389226</c:v>
                </c:pt>
                <c:pt idx="19">
                  <c:v>483.55263157894734</c:v>
                </c:pt>
                <c:pt idx="20">
                  <c:v>434.50479233226838</c:v>
                </c:pt>
                <c:pt idx="21">
                  <c:v>350.31847133757964</c:v>
                </c:pt>
                <c:pt idx="22">
                  <c:v>271.35678391959806</c:v>
                </c:pt>
                <c:pt idx="23">
                  <c:v>498.33887043189367</c:v>
                </c:pt>
                <c:pt idx="24">
                  <c:v>403.4582132564841</c:v>
                </c:pt>
                <c:pt idx="25">
                  <c:v>699.24812030075191</c:v>
                </c:pt>
                <c:pt idx="26">
                  <c:v>1183.0357142857144</c:v>
                </c:pt>
                <c:pt idx="27">
                  <c:v>508.30564784053155</c:v>
                </c:pt>
                <c:pt idx="28">
                  <c:v>693.18181818181824</c:v>
                </c:pt>
                <c:pt idx="29">
                  <c:v>312.5</c:v>
                </c:pt>
                <c:pt idx="30">
                  <c:v>446.25407166123779</c:v>
                </c:pt>
                <c:pt idx="31">
                  <c:v>320.6521739130435</c:v>
                </c:pt>
                <c:pt idx="32">
                  <c:v>397.01492537313436</c:v>
                </c:pt>
                <c:pt idx="33">
                  <c:v>451.61290322580646</c:v>
                </c:pt>
                <c:pt idx="34">
                  <c:v>516.89189189189187</c:v>
                </c:pt>
                <c:pt idx="35">
                  <c:v>528.61952861952864</c:v>
                </c:pt>
                <c:pt idx="36">
                  <c:v>532.2033898305084</c:v>
                </c:pt>
                <c:pt idx="37">
                  <c:v>703.84615384615392</c:v>
                </c:pt>
                <c:pt idx="38">
                  <c:v>900.4329004329004</c:v>
                </c:pt>
                <c:pt idx="39">
                  <c:v>986.30136986301386</c:v>
                </c:pt>
                <c:pt idx="40">
                  <c:v>995.34883720930225</c:v>
                </c:pt>
                <c:pt idx="41">
                  <c:v>1110.5990783410141</c:v>
                </c:pt>
                <c:pt idx="42">
                  <c:v>1344.0860215053763</c:v>
                </c:pt>
                <c:pt idx="43">
                  <c:v>751.90839694656484</c:v>
                </c:pt>
                <c:pt idx="44">
                  <c:v>986.95652173913038</c:v>
                </c:pt>
                <c:pt idx="45">
                  <c:v>637.7358490566038</c:v>
                </c:pt>
                <c:pt idx="46" formatCode="&quot;(&quot;0&quot;)&quot;">
                  <c:v>829.67032967032969</c:v>
                </c:pt>
                <c:pt idx="47" formatCode="General">
                  <c:v>535</c:v>
                </c:pt>
                <c:pt idx="48" formatCode="General">
                  <c:v>523</c:v>
                </c:pt>
                <c:pt idx="51">
                  <c:v>570</c:v>
                </c:pt>
                <c:pt idx="52">
                  <c:v>534</c:v>
                </c:pt>
                <c:pt idx="53">
                  <c:v>466</c:v>
                </c:pt>
                <c:pt idx="54">
                  <c:v>438</c:v>
                </c:pt>
                <c:pt idx="55">
                  <c:v>431</c:v>
                </c:pt>
                <c:pt idx="56">
                  <c:v>433</c:v>
                </c:pt>
                <c:pt idx="57">
                  <c:v>466</c:v>
                </c:pt>
                <c:pt idx="58">
                  <c:v>411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陸土!$P$275</c:f>
              <c:strCache>
                <c:ptCount val="1"/>
                <c:pt idx="0">
                  <c:v>岩出山 /県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陸土!$Q$278:$Q$347</c:f>
              <c:numCache>
                <c:formatCode>0</c:formatCode>
                <c:ptCount val="70"/>
                <c:pt idx="4">
                  <c:v>583.33333333333326</c:v>
                </c:pt>
                <c:pt idx="5">
                  <c:v>397.25209080047784</c:v>
                </c:pt>
                <c:pt idx="6">
                  <c:v>457.22713864306786</c:v>
                </c:pt>
                <c:pt idx="7">
                  <c:v>438.957475994513</c:v>
                </c:pt>
                <c:pt idx="8">
                  <c:v>503.76647834274956</c:v>
                </c:pt>
                <c:pt idx="11">
                  <c:v>273.340433084842</c:v>
                </c:pt>
                <c:pt idx="12">
                  <c:v>510.6868983520967</c:v>
                </c:pt>
                <c:pt idx="13">
                  <c:v>156.08465608465607</c:v>
                </c:pt>
                <c:pt idx="14">
                  <c:v>234.72517103090351</c:v>
                </c:pt>
                <c:pt idx="15">
                  <c:v>434.42622950819674</c:v>
                </c:pt>
                <c:pt idx="16">
                  <c:v>275.08090614886731</c:v>
                </c:pt>
                <c:pt idx="17">
                  <c:v>348.14814814814815</c:v>
                </c:pt>
                <c:pt idx="18">
                  <c:v>420.40816326530614</c:v>
                </c:pt>
                <c:pt idx="19">
                  <c:v>344.56928838951313</c:v>
                </c:pt>
                <c:pt idx="20">
                  <c:v>301.36986301369865</c:v>
                </c:pt>
                <c:pt idx="21">
                  <c:v>335.87786259541991</c:v>
                </c:pt>
                <c:pt idx="22">
                  <c:v>263.33333333333337</c:v>
                </c:pt>
                <c:pt idx="23">
                  <c:v>424.24242424242425</c:v>
                </c:pt>
                <c:pt idx="24">
                  <c:v>266.66666666666669</c:v>
                </c:pt>
                <c:pt idx="25">
                  <c:v>360.78431372549016</c:v>
                </c:pt>
                <c:pt idx="26">
                  <c:v>324.62686567164172</c:v>
                </c:pt>
                <c:pt idx="27">
                  <c:v>231.74603174603172</c:v>
                </c:pt>
                <c:pt idx="28">
                  <c:v>291.81494661921704</c:v>
                </c:pt>
                <c:pt idx="29">
                  <c:v>249.16943521594683</c:v>
                </c:pt>
                <c:pt idx="30">
                  <c:v>376.51821862348186</c:v>
                </c:pt>
                <c:pt idx="31">
                  <c:v>344.56928838951313</c:v>
                </c:pt>
                <c:pt idx="32">
                  <c:v>316.36363636363637</c:v>
                </c:pt>
                <c:pt idx="33">
                  <c:v>305.97014925373128</c:v>
                </c:pt>
                <c:pt idx="34">
                  <c:v>459.22746781115876</c:v>
                </c:pt>
                <c:pt idx="35">
                  <c:v>338.28996282527879</c:v>
                </c:pt>
                <c:pt idx="36">
                  <c:v>332.07547169811323</c:v>
                </c:pt>
                <c:pt idx="37">
                  <c:v>325.58139534883725</c:v>
                </c:pt>
                <c:pt idx="38">
                  <c:v>235.29411764705881</c:v>
                </c:pt>
                <c:pt idx="39">
                  <c:v>397.59036144578317</c:v>
                </c:pt>
                <c:pt idx="40">
                  <c:v>410.04184100418416</c:v>
                </c:pt>
                <c:pt idx="41">
                  <c:v>365.01901140684407</c:v>
                </c:pt>
                <c:pt idx="42">
                  <c:v>406.25</c:v>
                </c:pt>
                <c:pt idx="43">
                  <c:v>339.69465648854964</c:v>
                </c:pt>
                <c:pt idx="44">
                  <c:v>493.2126696832579</c:v>
                </c:pt>
                <c:pt idx="45">
                  <c:v>479.06976744186045</c:v>
                </c:pt>
                <c:pt idx="46">
                  <c:v>353.15985130111528</c:v>
                </c:pt>
                <c:pt idx="47" formatCode="General">
                  <c:v>245</c:v>
                </c:pt>
                <c:pt idx="48" formatCode="General">
                  <c:v>231</c:v>
                </c:pt>
                <c:pt idx="51">
                  <c:v>240</c:v>
                </c:pt>
                <c:pt idx="52">
                  <c:v>248</c:v>
                </c:pt>
                <c:pt idx="53">
                  <c:v>243</c:v>
                </c:pt>
                <c:pt idx="54">
                  <c:v>228</c:v>
                </c:pt>
                <c:pt idx="55">
                  <c:v>205</c:v>
                </c:pt>
                <c:pt idx="56">
                  <c:v>246</c:v>
                </c:pt>
                <c:pt idx="57">
                  <c:v>272</c:v>
                </c:pt>
                <c:pt idx="58">
                  <c:v>215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陸土!$W$275</c:f>
              <c:strCache>
                <c:ptCount val="1"/>
                <c:pt idx="0">
                  <c:v>牡鹿ゲート付近 /電力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陸土!$X$278:$X$347</c:f>
              <c:numCache>
                <c:formatCode>0</c:formatCode>
                <c:ptCount val="70"/>
                <c:pt idx="0">
                  <c:v>692.5925925925925</c:v>
                </c:pt>
                <c:pt idx="1">
                  <c:v>618.51851851851848</c:v>
                </c:pt>
                <c:pt idx="2">
                  <c:v>614.81481481481478</c:v>
                </c:pt>
                <c:pt idx="3">
                  <c:v>1043.0839002267574</c:v>
                </c:pt>
                <c:pt idx="4">
                  <c:v>1496.4459408903851</c:v>
                </c:pt>
                <c:pt idx="5">
                  <c:v>1331.2852022529441</c:v>
                </c:pt>
                <c:pt idx="6">
                  <c:v>1675.0418760469015</c:v>
                </c:pt>
                <c:pt idx="7">
                  <c:v>983.7962962962963</c:v>
                </c:pt>
                <c:pt idx="8">
                  <c:v>603.56652949245552</c:v>
                </c:pt>
                <c:pt idx="11">
                  <c:v>773.94636015325671</c:v>
                </c:pt>
                <c:pt idx="12">
                  <c:v>453.4728634451626</c:v>
                </c:pt>
                <c:pt idx="13">
                  <c:v>678.59806114839671</c:v>
                </c:pt>
                <c:pt idx="14">
                  <c:v>718.3693760874969</c:v>
                </c:pt>
                <c:pt idx="15">
                  <c:v>908.7591240875912</c:v>
                </c:pt>
                <c:pt idx="16">
                  <c:v>907.74907749077488</c:v>
                </c:pt>
                <c:pt idx="17">
                  <c:v>671.0526315789474</c:v>
                </c:pt>
                <c:pt idx="18">
                  <c:v>1101.9607843137255</c:v>
                </c:pt>
                <c:pt idx="19">
                  <c:v>901.18577075098813</c:v>
                </c:pt>
                <c:pt idx="20">
                  <c:v>1222.7074235807863</c:v>
                </c:pt>
                <c:pt idx="21">
                  <c:v>605.17799352750808</c:v>
                </c:pt>
                <c:pt idx="22">
                  <c:v>926.35658914728674</c:v>
                </c:pt>
                <c:pt idx="23">
                  <c:v>898.11320754716985</c:v>
                </c:pt>
                <c:pt idx="24">
                  <c:v>756.30252100840335</c:v>
                </c:pt>
                <c:pt idx="25">
                  <c:v>613.79310344827582</c:v>
                </c:pt>
                <c:pt idx="26">
                  <c:v>844.10646387832696</c:v>
                </c:pt>
                <c:pt idx="27">
                  <c:v>687.27272727272725</c:v>
                </c:pt>
                <c:pt idx="28">
                  <c:v>1222.2222222222222</c:v>
                </c:pt>
                <c:pt idx="29">
                  <c:v>668.87417218543044</c:v>
                </c:pt>
                <c:pt idx="30">
                  <c:v>774.19354838709683</c:v>
                </c:pt>
                <c:pt idx="31">
                  <c:v>638.15789473684208</c:v>
                </c:pt>
                <c:pt idx="32">
                  <c:v>745.16129032258073</c:v>
                </c:pt>
                <c:pt idx="33">
                  <c:v>952.56916996047437</c:v>
                </c:pt>
                <c:pt idx="34">
                  <c:v>726.35135135135135</c:v>
                </c:pt>
                <c:pt idx="35">
                  <c:v>924.81203007518798</c:v>
                </c:pt>
                <c:pt idx="36">
                  <c:v>1377.8801843317972</c:v>
                </c:pt>
                <c:pt idx="37">
                  <c:v>506.66666666666657</c:v>
                </c:pt>
                <c:pt idx="38">
                  <c:v>817.34778982485409</c:v>
                </c:pt>
                <c:pt idx="39">
                  <c:v>1326.20320855615</c:v>
                </c:pt>
                <c:pt idx="40">
                  <c:v>794.87179487179492</c:v>
                </c:pt>
                <c:pt idx="41">
                  <c:v>1087.2817955112218</c:v>
                </c:pt>
                <c:pt idx="42">
                  <c:v>1817.6364727054588</c:v>
                </c:pt>
                <c:pt idx="43">
                  <c:v>1378.238341968912</c:v>
                </c:pt>
                <c:pt idx="44">
                  <c:v>1153.846153846154</c:v>
                </c:pt>
                <c:pt idx="45">
                  <c:v>1076.2124711316399</c:v>
                </c:pt>
                <c:pt idx="46" formatCode="&quot;(&quot;0&quot;)&quot;">
                  <c:v>514.59854014598534</c:v>
                </c:pt>
                <c:pt idx="47" formatCode="General">
                  <c:v>463</c:v>
                </c:pt>
                <c:pt idx="48">
                  <c:v>470</c:v>
                </c:pt>
                <c:pt idx="51">
                  <c:v>458</c:v>
                </c:pt>
                <c:pt idx="52">
                  <c:v>446</c:v>
                </c:pt>
                <c:pt idx="53">
                  <c:v>423</c:v>
                </c:pt>
                <c:pt idx="54">
                  <c:v>444</c:v>
                </c:pt>
                <c:pt idx="55">
                  <c:v>441</c:v>
                </c:pt>
                <c:pt idx="56">
                  <c:v>545</c:v>
                </c:pt>
                <c:pt idx="57">
                  <c:v>501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592512"/>
        <c:axId val="236594688"/>
      </c:lineChart>
      <c:dateAx>
        <c:axId val="236592512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594688"/>
        <c:crossesAt val="0.01"/>
        <c:auto val="0"/>
        <c:lblOffset val="100"/>
        <c:baseTimeUnit val="months"/>
        <c:majorUnit val="24"/>
        <c:majorTimeUnit val="months"/>
        <c:minorUnit val="6"/>
        <c:minorTimeUnit val="months"/>
      </c:dateAx>
      <c:valAx>
        <c:axId val="236594688"/>
        <c:scaling>
          <c:logBase val="10"/>
          <c:orientation val="minMax"/>
        </c:scaling>
        <c:delete val="0"/>
        <c:axPos val="l"/>
        <c:min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in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 sz="900"/>
                  <a:t>Bq/kg</a:t>
                </a:r>
                <a:r>
                  <a:rPr lang="ja-JP" altLang="en-US" sz="900"/>
                  <a:t>乾土</a:t>
                </a:r>
              </a:p>
            </c:rich>
          </c:tx>
          <c:layout>
            <c:manualLayout>
              <c:xMode val="edge"/>
              <c:yMode val="edge"/>
              <c:x val="2.188164231284144E-2"/>
              <c:y val="0.1052754999411034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59251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8031798567551939"/>
          <c:y val="0.59936636019671097"/>
          <c:w val="0.31189181013390277"/>
          <c:h val="0.214168394239976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陸土(塚浜/電力)</a:t>
            </a:r>
          </a:p>
        </c:rich>
      </c:tx>
      <c:layout>
        <c:manualLayout>
          <c:xMode val="edge"/>
          <c:yMode val="edge"/>
          <c:x val="0.11779516050452012"/>
          <c:y val="2.8229166666666669E-4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231551739316379E-2"/>
          <c:y val="7.7125254275230426E-2"/>
          <c:w val="0.90420794312419928"/>
          <c:h val="0.78656881734035411"/>
        </c:manualLayout>
      </c:layout>
      <c:lineChart>
        <c:grouping val="standard"/>
        <c:varyColors val="0"/>
        <c:ser>
          <c:idx val="0"/>
          <c:order val="0"/>
          <c:tx>
            <c:strRef>
              <c:f>陸土!$W$276</c:f>
              <c:strCache>
                <c:ptCount val="1"/>
                <c:pt idx="0">
                  <c:v>Be-7</c:v>
                </c:pt>
              </c:strCache>
            </c:strRef>
          </c:tx>
          <c:spPr>
            <a:ln w="3175">
              <a:solidFill>
                <a:srgbClr val="0066FF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0066FF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陸土!$W$278:$W$347</c:f>
              <c:numCache>
                <c:formatCode>0.00</c:formatCode>
                <c:ptCount val="70"/>
                <c:pt idx="0">
                  <c:v>3.2250000000000001</c:v>
                </c:pt>
                <c:pt idx="1">
                  <c:v>3.2250000000000001</c:v>
                </c:pt>
                <c:pt idx="2">
                  <c:v>3.2250000000000001</c:v>
                </c:pt>
                <c:pt idx="3">
                  <c:v>3.2250000000000001</c:v>
                </c:pt>
                <c:pt idx="4" formatCode="&quot;(&quot;0.0&quot;)&quot;">
                  <c:v>31.79947624392069</c:v>
                </c:pt>
                <c:pt idx="5">
                  <c:v>3.2250000000000001</c:v>
                </c:pt>
                <c:pt idx="6">
                  <c:v>3.2250000000000001</c:v>
                </c:pt>
                <c:pt idx="7">
                  <c:v>3.2250000000000001</c:v>
                </c:pt>
                <c:pt idx="8" formatCode="&quot;(&quot;0.0&quot;)&quot;">
                  <c:v>9.1449474165523537</c:v>
                </c:pt>
                <c:pt idx="11" formatCode="&quot;(&quot;0.0&quot;)&quot;">
                  <c:v>16.602809706257982</c:v>
                </c:pt>
                <c:pt idx="12" formatCode="&quot;(&quot;0.0&quot;)&quot;">
                  <c:v>10.259567046270647</c:v>
                </c:pt>
                <c:pt idx="13">
                  <c:v>3.2250000000000001</c:v>
                </c:pt>
                <c:pt idx="14">
                  <c:v>3.2250000000000001</c:v>
                </c:pt>
                <c:pt idx="15">
                  <c:v>3.2250000000000001</c:v>
                </c:pt>
                <c:pt idx="16">
                  <c:v>3.2250000000000001</c:v>
                </c:pt>
                <c:pt idx="17">
                  <c:v>3.2250000000000001</c:v>
                </c:pt>
                <c:pt idx="18">
                  <c:v>3.2250000000000001</c:v>
                </c:pt>
                <c:pt idx="19">
                  <c:v>3.2250000000000001</c:v>
                </c:pt>
                <c:pt idx="20">
                  <c:v>3.2250000000000001</c:v>
                </c:pt>
                <c:pt idx="21">
                  <c:v>3.2250000000000001</c:v>
                </c:pt>
                <c:pt idx="22">
                  <c:v>3.2250000000000001</c:v>
                </c:pt>
                <c:pt idx="23">
                  <c:v>3.2250000000000001</c:v>
                </c:pt>
                <c:pt idx="24">
                  <c:v>3.2250000000000001</c:v>
                </c:pt>
                <c:pt idx="25">
                  <c:v>3.2250000000000001</c:v>
                </c:pt>
                <c:pt idx="26" formatCode="0.0">
                  <c:v>8.3650190114068437</c:v>
                </c:pt>
                <c:pt idx="27">
                  <c:v>3.2250000000000001</c:v>
                </c:pt>
                <c:pt idx="28">
                  <c:v>3.2250000000000001</c:v>
                </c:pt>
                <c:pt idx="29">
                  <c:v>3.2250000000000001</c:v>
                </c:pt>
                <c:pt idx="30" formatCode="0.0">
                  <c:v>8.9605734767025105</c:v>
                </c:pt>
                <c:pt idx="31">
                  <c:v>3.2250000000000001</c:v>
                </c:pt>
                <c:pt idx="32" formatCode="0.0">
                  <c:v>6.4516129032258061</c:v>
                </c:pt>
                <c:pt idx="33">
                  <c:v>3.2250000000000001</c:v>
                </c:pt>
                <c:pt idx="34">
                  <c:v>3.2250000000000001</c:v>
                </c:pt>
                <c:pt idx="35">
                  <c:v>3.2250000000000001</c:v>
                </c:pt>
                <c:pt idx="36">
                  <c:v>3.2250000000000001</c:v>
                </c:pt>
                <c:pt idx="37">
                  <c:v>3.2250000000000001</c:v>
                </c:pt>
                <c:pt idx="38" formatCode="0.0">
                  <c:v>12.093411175979982</c:v>
                </c:pt>
                <c:pt idx="39">
                  <c:v>3.2250000000000001</c:v>
                </c:pt>
                <c:pt idx="40" formatCode="0.0">
                  <c:v>10.256410256410257</c:v>
                </c:pt>
                <c:pt idx="41" formatCode="0.0">
                  <c:v>18.453865336658353</c:v>
                </c:pt>
                <c:pt idx="42" formatCode="0.0">
                  <c:v>21.59568086382723</c:v>
                </c:pt>
                <c:pt idx="43">
                  <c:v>3.2250000000000001</c:v>
                </c:pt>
                <c:pt idx="44" formatCode="0.0">
                  <c:v>26.590693257359927</c:v>
                </c:pt>
                <c:pt idx="45" formatCode="&quot;(&quot;0.0&quot;)&quot;">
                  <c:v>9.6997690531177838</c:v>
                </c:pt>
                <c:pt idx="46">
                  <c:v>3.2250000000000001</c:v>
                </c:pt>
                <c:pt idx="47">
                  <c:v>3.2250000000000001</c:v>
                </c:pt>
                <c:pt idx="48">
                  <c:v>3.2250000000000001</c:v>
                </c:pt>
                <c:pt idx="51">
                  <c:v>3.2250000000000001</c:v>
                </c:pt>
                <c:pt idx="52">
                  <c:v>3.2250000000000001</c:v>
                </c:pt>
                <c:pt idx="53">
                  <c:v>3.2250000000000001</c:v>
                </c:pt>
                <c:pt idx="54">
                  <c:v>3.2250000000000001</c:v>
                </c:pt>
                <c:pt idx="55">
                  <c:v>3.2250000000000001</c:v>
                </c:pt>
                <c:pt idx="56">
                  <c:v>3.2250000000000001</c:v>
                </c:pt>
                <c:pt idx="57">
                  <c:v>3.2250000000000001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陸土!$X$276</c:f>
              <c:strCache>
                <c:ptCount val="1"/>
                <c:pt idx="0">
                  <c:v>K-40</c:v>
                </c:pt>
              </c:strCache>
            </c:strRef>
          </c:tx>
          <c:spPr>
            <a:ln w="12700">
              <a:solidFill>
                <a:srgbClr val="00B05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陸土!$X$278:$X$347</c:f>
              <c:numCache>
                <c:formatCode>0</c:formatCode>
                <c:ptCount val="70"/>
                <c:pt idx="0">
                  <c:v>692.5925925925925</c:v>
                </c:pt>
                <c:pt idx="1">
                  <c:v>618.51851851851848</c:v>
                </c:pt>
                <c:pt idx="2">
                  <c:v>614.81481481481478</c:v>
                </c:pt>
                <c:pt idx="3">
                  <c:v>1043.0839002267574</c:v>
                </c:pt>
                <c:pt idx="4">
                  <c:v>1496.4459408903851</c:v>
                </c:pt>
                <c:pt idx="5">
                  <c:v>1331.2852022529441</c:v>
                </c:pt>
                <c:pt idx="6">
                  <c:v>1675.0418760469015</c:v>
                </c:pt>
                <c:pt idx="7">
                  <c:v>983.7962962962963</c:v>
                </c:pt>
                <c:pt idx="8">
                  <c:v>603.56652949245552</c:v>
                </c:pt>
                <c:pt idx="11">
                  <c:v>773.94636015325671</c:v>
                </c:pt>
                <c:pt idx="12">
                  <c:v>453.4728634451626</c:v>
                </c:pt>
                <c:pt idx="13">
                  <c:v>678.59806114839671</c:v>
                </c:pt>
                <c:pt idx="14">
                  <c:v>718.3693760874969</c:v>
                </c:pt>
                <c:pt idx="15">
                  <c:v>908.7591240875912</c:v>
                </c:pt>
                <c:pt idx="16">
                  <c:v>907.74907749077488</c:v>
                </c:pt>
                <c:pt idx="17">
                  <c:v>671.0526315789474</c:v>
                </c:pt>
                <c:pt idx="18">
                  <c:v>1101.9607843137255</c:v>
                </c:pt>
                <c:pt idx="19">
                  <c:v>901.18577075098813</c:v>
                </c:pt>
                <c:pt idx="20">
                  <c:v>1222.7074235807863</c:v>
                </c:pt>
                <c:pt idx="21">
                  <c:v>605.17799352750808</c:v>
                </c:pt>
                <c:pt idx="22">
                  <c:v>926.35658914728674</c:v>
                </c:pt>
                <c:pt idx="23">
                  <c:v>898.11320754716985</c:v>
                </c:pt>
                <c:pt idx="24">
                  <c:v>756.30252100840335</c:v>
                </c:pt>
                <c:pt idx="25">
                  <c:v>613.79310344827582</c:v>
                </c:pt>
                <c:pt idx="26">
                  <c:v>844.10646387832696</c:v>
                </c:pt>
                <c:pt idx="27">
                  <c:v>687.27272727272725</c:v>
                </c:pt>
                <c:pt idx="28">
                  <c:v>1222.2222222222222</c:v>
                </c:pt>
                <c:pt idx="29">
                  <c:v>668.87417218543044</c:v>
                </c:pt>
                <c:pt idx="30">
                  <c:v>774.19354838709683</c:v>
                </c:pt>
                <c:pt idx="31">
                  <c:v>638.15789473684208</c:v>
                </c:pt>
                <c:pt idx="32">
                  <c:v>745.16129032258073</c:v>
                </c:pt>
                <c:pt idx="33">
                  <c:v>952.56916996047437</c:v>
                </c:pt>
                <c:pt idx="34">
                  <c:v>726.35135135135135</c:v>
                </c:pt>
                <c:pt idx="35">
                  <c:v>924.81203007518798</c:v>
                </c:pt>
                <c:pt idx="36">
                  <c:v>1377.8801843317972</c:v>
                </c:pt>
                <c:pt idx="37">
                  <c:v>506.66666666666657</c:v>
                </c:pt>
                <c:pt idx="38">
                  <c:v>817.34778982485409</c:v>
                </c:pt>
                <c:pt idx="39">
                  <c:v>1326.20320855615</c:v>
                </c:pt>
                <c:pt idx="40">
                  <c:v>794.87179487179492</c:v>
                </c:pt>
                <c:pt idx="41">
                  <c:v>1087.2817955112218</c:v>
                </c:pt>
                <c:pt idx="42">
                  <c:v>1817.6364727054588</c:v>
                </c:pt>
                <c:pt idx="43">
                  <c:v>1378.238341968912</c:v>
                </c:pt>
                <c:pt idx="44">
                  <c:v>1153.846153846154</c:v>
                </c:pt>
                <c:pt idx="45">
                  <c:v>1076.2124711316399</c:v>
                </c:pt>
                <c:pt idx="46" formatCode="&quot;(&quot;0&quot;)&quot;">
                  <c:v>514.59854014598534</c:v>
                </c:pt>
                <c:pt idx="47" formatCode="General">
                  <c:v>463</c:v>
                </c:pt>
                <c:pt idx="48">
                  <c:v>470</c:v>
                </c:pt>
                <c:pt idx="51">
                  <c:v>458</c:v>
                </c:pt>
                <c:pt idx="52">
                  <c:v>446</c:v>
                </c:pt>
                <c:pt idx="53">
                  <c:v>423</c:v>
                </c:pt>
                <c:pt idx="54">
                  <c:v>444</c:v>
                </c:pt>
                <c:pt idx="55">
                  <c:v>441</c:v>
                </c:pt>
                <c:pt idx="56">
                  <c:v>545</c:v>
                </c:pt>
                <c:pt idx="57">
                  <c:v>501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陸土!$Z$276</c:f>
              <c:strCache>
                <c:ptCount val="1"/>
                <c:pt idx="0">
                  <c:v>Cs-137</c:v>
                </c:pt>
              </c:strCache>
            </c:strRef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陸土!$Z$278:$Z$347</c:f>
              <c:numCache>
                <c:formatCode>0.0</c:formatCode>
                <c:ptCount val="70"/>
                <c:pt idx="0">
                  <c:v>49.25925925925926</c:v>
                </c:pt>
                <c:pt idx="1">
                  <c:v>24.444444444444446</c:v>
                </c:pt>
                <c:pt idx="2">
                  <c:v>22.222222222222221</c:v>
                </c:pt>
                <c:pt idx="3">
                  <c:v>32.955404383975818</c:v>
                </c:pt>
                <c:pt idx="4">
                  <c:v>53.497942386831276</c:v>
                </c:pt>
                <c:pt idx="5">
                  <c:v>38.061102577231608</c:v>
                </c:pt>
                <c:pt idx="6">
                  <c:v>50.251256281407038</c:v>
                </c:pt>
                <c:pt idx="7">
                  <c:v>34.288194444444443</c:v>
                </c:pt>
                <c:pt idx="8">
                  <c:v>23.090992226794697</c:v>
                </c:pt>
                <c:pt idx="11">
                  <c:v>24.137931034482758</c:v>
                </c:pt>
                <c:pt idx="12">
                  <c:v>17.543859649122808</c:v>
                </c:pt>
                <c:pt idx="13">
                  <c:v>24.608501118568235</c:v>
                </c:pt>
                <c:pt idx="14">
                  <c:v>26.099925428784491</c:v>
                </c:pt>
                <c:pt idx="15">
                  <c:v>29.927007299270073</c:v>
                </c:pt>
                <c:pt idx="16">
                  <c:v>29.889298892988933</c:v>
                </c:pt>
                <c:pt idx="17">
                  <c:v>22.631578947368418</c:v>
                </c:pt>
                <c:pt idx="18">
                  <c:v>38.82352941176471</c:v>
                </c:pt>
                <c:pt idx="19">
                  <c:v>26.877470355731226</c:v>
                </c:pt>
                <c:pt idx="20">
                  <c:v>35.371179039301317</c:v>
                </c:pt>
                <c:pt idx="21">
                  <c:v>17.475728155339805</c:v>
                </c:pt>
                <c:pt idx="22">
                  <c:v>26.356589147286822</c:v>
                </c:pt>
                <c:pt idx="23">
                  <c:v>27.924528301886792</c:v>
                </c:pt>
                <c:pt idx="24">
                  <c:v>21.921812203142125</c:v>
                </c:pt>
                <c:pt idx="25">
                  <c:v>16.206896551724135</c:v>
                </c:pt>
                <c:pt idx="26">
                  <c:v>23.954372623574145</c:v>
                </c:pt>
                <c:pt idx="27">
                  <c:v>18.18181818181818</c:v>
                </c:pt>
                <c:pt idx="28">
                  <c:v>30.092592592592592</c:v>
                </c:pt>
                <c:pt idx="29">
                  <c:v>19.205298013245034</c:v>
                </c:pt>
                <c:pt idx="30">
                  <c:v>17.921146953405021</c:v>
                </c:pt>
                <c:pt idx="31">
                  <c:v>16.118421052631579</c:v>
                </c:pt>
                <c:pt idx="32">
                  <c:v>21.935483870967744</c:v>
                </c:pt>
                <c:pt idx="33">
                  <c:v>22.92490118577075</c:v>
                </c:pt>
                <c:pt idx="34">
                  <c:v>16.891891891891888</c:v>
                </c:pt>
                <c:pt idx="35">
                  <c:v>23.684210526315788</c:v>
                </c:pt>
                <c:pt idx="36">
                  <c:v>33.179723502304142</c:v>
                </c:pt>
                <c:pt idx="37">
                  <c:v>13.666666666666666</c:v>
                </c:pt>
                <c:pt idx="38">
                  <c:v>17.097581317764803</c:v>
                </c:pt>
                <c:pt idx="39">
                  <c:v>19.251336898395724</c:v>
                </c:pt>
                <c:pt idx="40">
                  <c:v>10.683760683760683</c:v>
                </c:pt>
                <c:pt idx="41">
                  <c:v>14.463840399002493</c:v>
                </c:pt>
                <c:pt idx="42">
                  <c:v>19.79604079184163</c:v>
                </c:pt>
                <c:pt idx="43">
                  <c:v>11.917098445595855</c:v>
                </c:pt>
                <c:pt idx="44">
                  <c:v>12.345679012345681</c:v>
                </c:pt>
                <c:pt idx="45">
                  <c:v>11.085450346420323</c:v>
                </c:pt>
                <c:pt idx="46" formatCode="&quot;(&quot;0.0&quot;)&quot;">
                  <c:v>4.1605839416058403</c:v>
                </c:pt>
                <c:pt idx="47">
                  <c:v>11.9</c:v>
                </c:pt>
                <c:pt idx="48">
                  <c:v>13.1</c:v>
                </c:pt>
                <c:pt idx="51" formatCode="0">
                  <c:v>101.2</c:v>
                </c:pt>
                <c:pt idx="52" formatCode="0">
                  <c:v>181</c:v>
                </c:pt>
                <c:pt idx="53" formatCode="0">
                  <c:v>189</c:v>
                </c:pt>
                <c:pt idx="54" formatCode="0">
                  <c:v>310</c:v>
                </c:pt>
                <c:pt idx="55" formatCode="0">
                  <c:v>253</c:v>
                </c:pt>
                <c:pt idx="56" formatCode="0">
                  <c:v>199</c:v>
                </c:pt>
                <c:pt idx="57" formatCode="0">
                  <c:v>254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陸土!$Y$276</c:f>
              <c:strCache>
                <c:ptCount val="1"/>
                <c:pt idx="0">
                  <c:v>Cs-134</c:v>
                </c:pt>
              </c:strCache>
            </c:strRef>
          </c:tx>
          <c:spPr>
            <a:ln w="0">
              <a:solidFill>
                <a:srgbClr val="FF0000"/>
              </a:solidFill>
              <a:prstDash val="sysDot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陸土!$Y$278:$Y$347</c:f>
              <c:numCache>
                <c:formatCode>0.0</c:formatCode>
                <c:ptCount val="70"/>
                <c:pt idx="0">
                  <c:v>13.637601736218818</c:v>
                </c:pt>
                <c:pt idx="1">
                  <c:v>11.502541470283328</c:v>
                </c:pt>
                <c:pt idx="2">
                  <c:v>9.6305707288968296</c:v>
                </c:pt>
                <c:pt idx="3">
                  <c:v>8.1228387024554998</c:v>
                </c:pt>
                <c:pt idx="4">
                  <c:v>6.9720084120062742</c:v>
                </c:pt>
                <c:pt idx="5">
                  <c:v>5.4630834972483555</c:v>
                </c:pt>
                <c:pt idx="6">
                  <c:v>4.9234771210518344</c:v>
                </c:pt>
                <c:pt idx="7">
                  <c:v>4.156496572952884</c:v>
                </c:pt>
                <c:pt idx="8">
                  <c:v>3.5447010287239262</c:v>
                </c:pt>
                <c:pt idx="11">
                  <c:v>13.376556799055207</c:v>
                </c:pt>
                <c:pt idx="12">
                  <c:v>11.376205470764974</c:v>
                </c:pt>
                <c:pt idx="13">
                  <c:v>9.6305707288968296</c:v>
                </c:pt>
                <c:pt idx="14">
                  <c:v>8.1004423277742728</c:v>
                </c:pt>
                <c:pt idx="15">
                  <c:v>6.8511524855045582</c:v>
                </c:pt>
                <c:pt idx="16">
                  <c:v>5.8319853116827369</c:v>
                </c:pt>
                <c:pt idx="17">
                  <c:v>4.8649215962939012</c:v>
                </c:pt>
                <c:pt idx="18">
                  <c:v>4.1488528342014623</c:v>
                </c:pt>
                <c:pt idx="19">
                  <c:v>3.5089964543753567</c:v>
                </c:pt>
                <c:pt idx="20">
                  <c:v>2.9110131229934235</c:v>
                </c:pt>
                <c:pt idx="21">
                  <c:v>2.507800760284725</c:v>
                </c:pt>
                <c:pt idx="22">
                  <c:v>2.1210354591458178</c:v>
                </c:pt>
                <c:pt idx="23">
                  <c:v>1.7906200029558994</c:v>
                </c:pt>
                <c:pt idx="24">
                  <c:v>1.4950735354567033</c:v>
                </c:pt>
                <c:pt idx="25">
                  <c:v>1.2633327508805086</c:v>
                </c:pt>
                <c:pt idx="26">
                  <c:v>1.0823517690904407</c:v>
                </c:pt>
                <c:pt idx="27">
                  <c:v>0.9003860553309353</c:v>
                </c:pt>
                <c:pt idx="28">
                  <c:v>0.77069002545819987</c:v>
                </c:pt>
                <c:pt idx="29">
                  <c:v>0.65303135507993426</c:v>
                </c:pt>
                <c:pt idx="30">
                  <c:v>0.55486512050356096</c:v>
                </c:pt>
                <c:pt idx="31">
                  <c:v>0.46285701412185543</c:v>
                </c:pt>
                <c:pt idx="32">
                  <c:v>0.39364064873607146</c:v>
                </c:pt>
                <c:pt idx="33">
                  <c:v>0.3338519623160307</c:v>
                </c:pt>
                <c:pt idx="34">
                  <c:v>0.28210392862765055</c:v>
                </c:pt>
                <c:pt idx="35">
                  <c:v>0.23750105427802107</c:v>
                </c:pt>
                <c:pt idx="36">
                  <c:v>0.20217075345923749</c:v>
                </c:pt>
                <c:pt idx="37">
                  <c:v>0.14068156069703824</c:v>
                </c:pt>
                <c:pt idx="38">
                  <c:v>0.10008034324924994</c:v>
                </c:pt>
                <c:pt idx="39">
                  <c:v>7.1591025730755667E-2</c:v>
                </c:pt>
                <c:pt idx="40">
                  <c:v>5.1211604584700851E-2</c:v>
                </c:pt>
                <c:pt idx="41">
                  <c:v>3.656611203133299E-2</c:v>
                </c:pt>
                <c:pt idx="42">
                  <c:v>2.6012997192057578E-2</c:v>
                </c:pt>
                <c:pt idx="43">
                  <c:v>1.8608021224234054E-2</c:v>
                </c:pt>
                <c:pt idx="44">
                  <c:v>1.3323235048078743E-2</c:v>
                </c:pt>
                <c:pt idx="45">
                  <c:v>9.5130568420691824E-3</c:v>
                </c:pt>
                <c:pt idx="46">
                  <c:v>6.8050275913079548E-3</c:v>
                </c:pt>
                <c:pt idx="47">
                  <c:v>4.8723602050485702E-3</c:v>
                </c:pt>
                <c:pt idx="48">
                  <c:v>3.4853723866675118E-3</c:v>
                </c:pt>
                <c:pt idx="51" formatCode="0">
                  <c:v>61.8</c:v>
                </c:pt>
                <c:pt idx="52" formatCode="0">
                  <c:v>91.6</c:v>
                </c:pt>
                <c:pt idx="53" formatCode="0">
                  <c:v>68.400000000000006</c:v>
                </c:pt>
                <c:pt idx="54" formatCode="0">
                  <c:v>86.3</c:v>
                </c:pt>
                <c:pt idx="55" formatCode="0">
                  <c:v>50</c:v>
                </c:pt>
                <c:pt idx="56" formatCode="0">
                  <c:v>30.1</c:v>
                </c:pt>
                <c:pt idx="57" formatCode="0">
                  <c:v>27.2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陸土!$AA$276</c:f>
              <c:strCache>
                <c:ptCount val="1"/>
                <c:pt idx="0">
                  <c:v>Sr-90</c:v>
                </c:pt>
              </c:strCache>
            </c:strRef>
          </c:tx>
          <c:spPr>
            <a:ln w="0">
              <a:solidFill>
                <a:srgbClr val="9900FF"/>
              </a:solidFill>
            </a:ln>
          </c:spPr>
          <c:marker>
            <c:symbol val="circle"/>
            <c:size val="4"/>
            <c:spPr>
              <a:solidFill>
                <a:srgbClr val="7030A0"/>
              </a:solidFill>
              <a:ln w="0">
                <a:solidFill>
                  <a:srgbClr val="9900FF"/>
                </a:solidFill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陸土!$AA$278:$AA$347</c:f>
              <c:numCache>
                <c:formatCode>0.0</c:formatCode>
                <c:ptCount val="70"/>
                <c:pt idx="0">
                  <c:v>7.7777777777777777</c:v>
                </c:pt>
                <c:pt idx="1">
                  <c:v>1.4444444444444444</c:v>
                </c:pt>
                <c:pt idx="4">
                  <c:v>4.3022820800598565</c:v>
                </c:pt>
                <c:pt idx="5">
                  <c:v>4.4376173408431479</c:v>
                </c:pt>
                <c:pt idx="8">
                  <c:v>3.2007315957933242</c:v>
                </c:pt>
                <c:pt idx="11">
                  <c:v>2.9374201787994889</c:v>
                </c:pt>
                <c:pt idx="14">
                  <c:v>3.1071339796172008</c:v>
                </c:pt>
                <c:pt idx="15">
                  <c:v>3.7956204379562042</c:v>
                </c:pt>
                <c:pt idx="17">
                  <c:v>2.4342105263157894</c:v>
                </c:pt>
                <c:pt idx="19">
                  <c:v>2.9644268774703555</c:v>
                </c:pt>
                <c:pt idx="21">
                  <c:v>2.0064724919093853</c:v>
                </c:pt>
                <c:pt idx="23">
                  <c:v>3.2452830188679243</c:v>
                </c:pt>
                <c:pt idx="25">
                  <c:v>2.6896551724137931</c:v>
                </c:pt>
                <c:pt idx="27">
                  <c:v>2.7272727272727271</c:v>
                </c:pt>
                <c:pt idx="29">
                  <c:v>2.6490066225165565</c:v>
                </c:pt>
                <c:pt idx="31">
                  <c:v>2.2697368421052637</c:v>
                </c:pt>
                <c:pt idx="33">
                  <c:v>3.1225296442687749</c:v>
                </c:pt>
                <c:pt idx="35">
                  <c:v>2.9699248120300754</c:v>
                </c:pt>
                <c:pt idx="37">
                  <c:v>4.4666666666666668</c:v>
                </c:pt>
                <c:pt idx="38">
                  <c:v>4.6705587989991662</c:v>
                </c:pt>
                <c:pt idx="39">
                  <c:v>6.1497326203208562</c:v>
                </c:pt>
                <c:pt idx="40">
                  <c:v>4.2307692307692317</c:v>
                </c:pt>
                <c:pt idx="41">
                  <c:v>4.9875311720698257</c:v>
                </c:pt>
                <c:pt idx="42">
                  <c:v>5.3389322135572872</c:v>
                </c:pt>
                <c:pt idx="43">
                  <c:v>5.0777202072538863</c:v>
                </c:pt>
                <c:pt idx="44">
                  <c:v>3.751187084520418</c:v>
                </c:pt>
                <c:pt idx="45">
                  <c:v>4.2032332563510391</c:v>
                </c:pt>
                <c:pt idx="46" formatCode="&quot;(&quot;0.0&quot;)&quot;">
                  <c:v>2.0802919708029202</c:v>
                </c:pt>
                <c:pt idx="47">
                  <c:v>1.3</c:v>
                </c:pt>
                <c:pt idx="48">
                  <c:v>1.6</c:v>
                </c:pt>
                <c:pt idx="51">
                  <c:v>2.6</c:v>
                </c:pt>
                <c:pt idx="52">
                  <c:v>1.6</c:v>
                </c:pt>
                <c:pt idx="53">
                  <c:v>1.5</c:v>
                </c:pt>
                <c:pt idx="54">
                  <c:v>1.5</c:v>
                </c:pt>
                <c:pt idx="55">
                  <c:v>1.8</c:v>
                </c:pt>
                <c:pt idx="56">
                  <c:v>1.1000000000000001</c:v>
                </c:pt>
                <c:pt idx="57">
                  <c:v>1.2</c:v>
                </c:pt>
              </c:numCache>
            </c:numRef>
          </c:val>
          <c:smooth val="0"/>
        </c:ser>
        <c:ser>
          <c:idx val="3"/>
          <c:order val="5"/>
          <c:tx>
            <c:strRef>
              <c:f>陸土!$AD$173</c:f>
              <c:strCache>
                <c:ptCount val="1"/>
                <c:pt idx="0">
                  <c:v>Be7崩壊</c:v>
                </c:pt>
              </c:strCache>
            </c:strRef>
          </c:tx>
          <c:spPr>
            <a:ln w="38100">
              <a:solidFill>
                <a:srgbClr val="0066FF"/>
              </a:solidFill>
              <a:prstDash val="sysDot"/>
            </a:ln>
          </c:spPr>
          <c:marker>
            <c:symbol val="none"/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陸土!$AD$174:$AD$243</c:f>
              <c:numCache>
                <c:formatCode>0.000</c:formatCode>
                <c:ptCount val="70"/>
                <c:pt idx="0">
                  <c:v>1</c:v>
                </c:pt>
                <c:pt idx="1">
                  <c:v>9.3733716238901699E-2</c:v>
                </c:pt>
                <c:pt idx="2">
                  <c:v>8.6724688279191265E-3</c:v>
                </c:pt>
                <c:pt idx="3">
                  <c:v>6.8643998240605533E-4</c:v>
                </c:pt>
                <c:pt idx="4">
                  <c:v>3.8242074927675478E-5</c:v>
                </c:pt>
                <c:pt idx="5">
                  <c:v>3.6315013319791601E-6</c:v>
                </c:pt>
                <c:pt idx="6">
                  <c:v>4.0310487953208859E-7</c:v>
                </c:pt>
                <c:pt idx="7">
                  <c:v>3.8279196662749301E-8</c:v>
                </c:pt>
                <c:pt idx="8">
                  <c:v>3.1916725972858744E-9</c:v>
                </c:pt>
                <c:pt idx="10">
                  <c:v>1</c:v>
                </c:pt>
                <c:pt idx="11">
                  <c:v>0.51511580708388371</c:v>
                </c:pt>
                <c:pt idx="12">
                  <c:v>5.1528242817360105E-2</c:v>
                </c:pt>
                <c:pt idx="13">
                  <c:v>4.4673257797033829E-3</c:v>
                </c:pt>
                <c:pt idx="14">
                  <c:v>4.0798633044919312E-4</c:v>
                </c:pt>
                <c:pt idx="15">
                  <c:v>4.3554264866038597E-5</c:v>
                </c:pt>
                <c:pt idx="16">
                  <c:v>3.9262662934112993E-6</c:v>
                </c:pt>
                <c:pt idx="17">
                  <c:v>3.8266818748982418E-7</c:v>
                </c:pt>
                <c:pt idx="18">
                  <c:v>3.4050422039719035E-8</c:v>
                </c:pt>
                <c:pt idx="19">
                  <c:v>3.0695277429702076E-9</c:v>
                </c:pt>
                <c:pt idx="20">
                  <c:v>2.5593346877575684E-10</c:v>
                </c:pt>
                <c:pt idx="21">
                  <c:v>2.1618797162712313E-11</c:v>
                </c:pt>
                <c:pt idx="22">
                  <c:v>2.4952274888453336E-12</c:v>
                </c:pt>
                <c:pt idx="23">
                  <c:v>2.1632785202191739E-13</c:v>
                </c:pt>
                <c:pt idx="24">
                  <c:v>1.9756518971902284E-14</c:v>
                </c:pt>
                <c:pt idx="25">
                  <c:v>1.82792064378759E-15</c:v>
                </c:pt>
                <c:pt idx="26">
                  <c:v>1.8524509494324286E-16</c:v>
                </c:pt>
                <c:pt idx="27">
                  <c:v>1.6270388876407325E-17</c:v>
                </c:pt>
                <c:pt idx="28">
                  <c:v>1.6275651751060874E-18</c:v>
                </c:pt>
                <c:pt idx="29">
                  <c:v>1.3051100582113163E-19</c:v>
                </c:pt>
                <c:pt idx="30">
                  <c:v>1.4676682800485455E-20</c:v>
                </c:pt>
                <c:pt idx="31">
                  <c:v>1.2237238604056373E-21</c:v>
                </c:pt>
                <c:pt idx="32">
                  <c:v>1.103144723101566E-22</c:v>
                </c:pt>
                <c:pt idx="33">
                  <c:v>1.0206560251380717E-23</c:v>
                </c:pt>
                <c:pt idx="34">
                  <c:v>9.6922400831841065E-25</c:v>
                </c:pt>
                <c:pt idx="35">
                  <c:v>9.084896816764896E-26</c:v>
                </c:pt>
                <c:pt idx="36">
                  <c:v>8.1897201710313584E-27</c:v>
                </c:pt>
                <c:pt idx="37">
                  <c:v>7.1931692449111618E-28</c:v>
                </c:pt>
                <c:pt idx="38">
                  <c:v>6.2382536050438673E-30</c:v>
                </c:pt>
                <c:pt idx="39">
                  <c:v>5.480935581133822E-32</c:v>
                </c:pt>
                <c:pt idx="40">
                  <c:v>4.9424719946439481E-34</c:v>
                </c:pt>
                <c:pt idx="41">
                  <c:v>4.8186710565350917E-36</c:v>
                </c:pt>
                <c:pt idx="42">
                  <c:v>4.0716663238397428E-38</c:v>
                </c:pt>
                <c:pt idx="43">
                  <c:v>3.6242051693543635E-40</c:v>
                </c:pt>
                <c:pt idx="44">
                  <c:v>2.8324622544928374E-42</c:v>
                </c:pt>
                <c:pt idx="45">
                  <c:v>2.331906767094645E-44</c:v>
                </c:pt>
                <c:pt idx="46">
                  <c:v>2.075638789523105E-46</c:v>
                </c:pt>
                <c:pt idx="47">
                  <c:v>1.6649491797631499E-48</c:v>
                </c:pt>
                <c:pt idx="48">
                  <c:v>1.687838220360763E-50</c:v>
                </c:pt>
                <c:pt idx="50">
                  <c:v>1</c:v>
                </c:pt>
                <c:pt idx="51">
                  <c:v>3.7711269897504167E-2</c:v>
                </c:pt>
                <c:pt idx="52">
                  <c:v>2.2714520722766892E-3</c:v>
                </c:pt>
                <c:pt idx="53">
                  <c:v>1.8458725235022547E-5</c:v>
                </c:pt>
                <c:pt idx="54">
                  <c:v>2.1873517514576061E-7</c:v>
                </c:pt>
                <c:pt idx="55">
                  <c:v>1.921809339929075E-9</c:v>
                </c:pt>
                <c:pt idx="56">
                  <c:v>1.6451447778485951E-11</c:v>
                </c:pt>
                <c:pt idx="57">
                  <c:v>1.2205618261001478E-13</c:v>
                </c:pt>
                <c:pt idx="58">
                  <c:v>9.0555627163777715E-16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730240"/>
        <c:axId val="236731776"/>
      </c:lineChart>
      <c:dateAx>
        <c:axId val="236730240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731776"/>
        <c:crossesAt val="1.0000000000000002E-3"/>
        <c:auto val="0"/>
        <c:lblOffset val="100"/>
        <c:baseTimeUnit val="months"/>
        <c:majorUnit val="24"/>
        <c:majorTimeUnit val="months"/>
        <c:minorUnit val="3"/>
        <c:minorTimeUnit val="months"/>
      </c:dateAx>
      <c:valAx>
        <c:axId val="236731776"/>
        <c:scaling>
          <c:logBase val="10"/>
          <c:orientation val="minMax"/>
          <c:min val="1.0000000000000002E-3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Bq/kg乾土</a:t>
                </a:r>
              </a:p>
            </c:rich>
          </c:tx>
          <c:layout>
            <c:manualLayout>
              <c:xMode val="edge"/>
              <c:yMode val="edge"/>
              <c:x val="4.9262888179144333E-3"/>
              <c:y val="0.3564677083333333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730240"/>
        <c:crosses val="autoZero"/>
        <c:crossBetween val="between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569750446597738"/>
          <c:y val="1.8864583333332854E-3"/>
          <c:w val="0.62087334668615457"/>
          <c:h val="0.110546875"/>
        </c:manualLayout>
      </c:layout>
      <c:overlay val="0"/>
      <c:spPr>
        <a:solidFill>
          <a:sysClr val="window" lastClr="FFFFFF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陸土</a:t>
            </a:r>
            <a:r>
              <a:rPr lang="en-US" altLang="ja-JP"/>
              <a:t>(</a:t>
            </a:r>
            <a:r>
              <a:rPr lang="ja-JP" altLang="en-US"/>
              <a:t>塚浜</a:t>
            </a:r>
            <a:r>
              <a:rPr lang="en-US" altLang="ja-JP"/>
              <a:t>/</a:t>
            </a:r>
            <a:r>
              <a:rPr lang="ja-JP" altLang="en-US"/>
              <a:t>県</a:t>
            </a:r>
            <a:r>
              <a:rPr lang="en-US" altLang="ja-JP"/>
              <a:t>)</a:t>
            </a:r>
          </a:p>
        </c:rich>
      </c:tx>
      <c:layout>
        <c:manualLayout>
          <c:xMode val="edge"/>
          <c:yMode val="edge"/>
          <c:x val="0.21642630820931349"/>
          <c:y val="0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86048412994374E-2"/>
          <c:y val="5.6939501779359428E-2"/>
          <c:w val="0.8212179985161262"/>
          <c:h val="0.82861333920235802"/>
        </c:manualLayout>
      </c:layout>
      <c:lineChart>
        <c:grouping val="standard"/>
        <c:varyColors val="0"/>
        <c:ser>
          <c:idx val="0"/>
          <c:order val="0"/>
          <c:tx>
            <c:strRef>
              <c:f>陸土!$C$172</c:f>
              <c:strCache>
                <c:ptCount val="1"/>
                <c:pt idx="0">
                  <c:v>Be-7</c:v>
                </c:pt>
              </c:strCache>
            </c:strRef>
          </c:tx>
          <c:spPr>
            <a:ln w="6350">
              <a:solidFill>
                <a:srgbClr val="0066FF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0066FF"/>
                </a:solidFill>
                <a:prstDash val="solid"/>
              </a:ln>
            </c:spPr>
          </c:marker>
          <c:cat>
            <c:numRef>
              <c:f>陸土!$H$174:$H$210</c:f>
              <c:numCache>
                <c:formatCode>[$-411]m\.d\.ge</c:formatCode>
                <c:ptCount val="37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</c:numCache>
            </c:numRef>
          </c:cat>
          <c:val>
            <c:numRef>
              <c:f>陸土!$C$174:$C$210</c:f>
              <c:numCache>
                <c:formatCode>0.000</c:formatCode>
                <c:ptCount val="37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7.0000000000000007E-2</c:v>
                </c:pt>
                <c:pt idx="4" formatCode="0.00">
                  <c:v>0.55555555555555558</c:v>
                </c:pt>
                <c:pt idx="5">
                  <c:v>7.0000000000000007E-2</c:v>
                </c:pt>
                <c:pt idx="6">
                  <c:v>7.0000000000000007E-2</c:v>
                </c:pt>
                <c:pt idx="7">
                  <c:v>7.0000000000000007E-2</c:v>
                </c:pt>
                <c:pt idx="8">
                  <c:v>7.0000000000000007E-2</c:v>
                </c:pt>
                <c:pt idx="11">
                  <c:v>7.0000000000000007E-2</c:v>
                </c:pt>
                <c:pt idx="12" formatCode="0.00">
                  <c:v>0.35555555555555557</c:v>
                </c:pt>
                <c:pt idx="13">
                  <c:v>7.0000000000000007E-2</c:v>
                </c:pt>
                <c:pt idx="14">
                  <c:v>7.0000000000000007E-2</c:v>
                </c:pt>
                <c:pt idx="15">
                  <c:v>7.0000000000000007E-2</c:v>
                </c:pt>
                <c:pt idx="16">
                  <c:v>7.0000000000000007E-2</c:v>
                </c:pt>
                <c:pt idx="17">
                  <c:v>7.0000000000000007E-2</c:v>
                </c:pt>
                <c:pt idx="18">
                  <c:v>7.0000000000000007E-2</c:v>
                </c:pt>
                <c:pt idx="19">
                  <c:v>7.0000000000000007E-2</c:v>
                </c:pt>
                <c:pt idx="20">
                  <c:v>7.0000000000000007E-2</c:v>
                </c:pt>
                <c:pt idx="21">
                  <c:v>7.0000000000000007E-2</c:v>
                </c:pt>
                <c:pt idx="22" formatCode="0.00">
                  <c:v>0.3</c:v>
                </c:pt>
                <c:pt idx="23">
                  <c:v>7.0000000000000007E-2</c:v>
                </c:pt>
                <c:pt idx="24">
                  <c:v>7.0000000000000007E-2</c:v>
                </c:pt>
                <c:pt idx="25">
                  <c:v>7.0000000000000007E-2</c:v>
                </c:pt>
                <c:pt idx="26">
                  <c:v>7.0000000000000007E-2</c:v>
                </c:pt>
                <c:pt idx="27" formatCode="0.00">
                  <c:v>0.14000000000000001</c:v>
                </c:pt>
                <c:pt idx="28">
                  <c:v>7.0000000000000007E-2</c:v>
                </c:pt>
                <c:pt idx="29" formatCode="0.00">
                  <c:v>0.23</c:v>
                </c:pt>
                <c:pt idx="30">
                  <c:v>7.0000000000000007E-2</c:v>
                </c:pt>
                <c:pt idx="31">
                  <c:v>7.0000000000000007E-2</c:v>
                </c:pt>
                <c:pt idx="32">
                  <c:v>7.0000000000000007E-2</c:v>
                </c:pt>
                <c:pt idx="33">
                  <c:v>7.0000000000000007E-2</c:v>
                </c:pt>
                <c:pt idx="34" formatCode="0.00">
                  <c:v>0.3</c:v>
                </c:pt>
                <c:pt idx="35">
                  <c:v>7.0000000000000007E-2</c:v>
                </c:pt>
                <c:pt idx="36">
                  <c:v>7.0000000000000007E-2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陸土!$D$172</c:f>
              <c:strCache>
                <c:ptCount val="1"/>
                <c:pt idx="0">
                  <c:v>K-40</c:v>
                </c:pt>
              </c:strCache>
            </c:strRef>
          </c:tx>
          <c:spPr>
            <a:ln w="12700">
              <a:solidFill>
                <a:srgbClr val="00B05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cat>
            <c:numRef>
              <c:f>陸土!$H$174:$H$210</c:f>
              <c:numCache>
                <c:formatCode>[$-411]m\.d\.ge</c:formatCode>
                <c:ptCount val="37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</c:numCache>
            </c:numRef>
          </c:cat>
          <c:val>
            <c:numRef>
              <c:f>陸土!$D$174:$D$210</c:f>
              <c:numCache>
                <c:formatCode>0.0</c:formatCode>
                <c:ptCount val="37"/>
                <c:pt idx="0">
                  <c:v>12.602777777777776</c:v>
                </c:pt>
                <c:pt idx="1">
                  <c:v>16.189722222222219</c:v>
                </c:pt>
                <c:pt idx="2">
                  <c:v>15.608055555555554</c:v>
                </c:pt>
                <c:pt idx="3">
                  <c:v>25.111111111111111</c:v>
                </c:pt>
                <c:pt idx="4">
                  <c:v>28.25925925925926</c:v>
                </c:pt>
                <c:pt idx="5">
                  <c:v>27</c:v>
                </c:pt>
                <c:pt idx="6">
                  <c:v>26.074074074074073</c:v>
                </c:pt>
                <c:pt idx="7">
                  <c:v>30.333333333333332</c:v>
                </c:pt>
                <c:pt idx="8">
                  <c:v>27.777777777777779</c:v>
                </c:pt>
                <c:pt idx="11">
                  <c:v>19.555555555555557</c:v>
                </c:pt>
                <c:pt idx="12">
                  <c:v>25.518518518518519</c:v>
                </c:pt>
                <c:pt idx="13">
                  <c:v>18.185185185185187</c:v>
                </c:pt>
                <c:pt idx="14">
                  <c:v>27.148148148148149</c:v>
                </c:pt>
                <c:pt idx="15">
                  <c:v>31.7</c:v>
                </c:pt>
                <c:pt idx="16">
                  <c:v>27</c:v>
                </c:pt>
                <c:pt idx="17">
                  <c:v>26.4</c:v>
                </c:pt>
                <c:pt idx="18">
                  <c:v>24.6</c:v>
                </c:pt>
                <c:pt idx="19">
                  <c:v>26.1</c:v>
                </c:pt>
                <c:pt idx="20">
                  <c:v>17.399999999999999</c:v>
                </c:pt>
                <c:pt idx="21">
                  <c:v>21.7</c:v>
                </c:pt>
                <c:pt idx="22">
                  <c:v>19.899999999999999</c:v>
                </c:pt>
                <c:pt idx="23">
                  <c:v>23.9</c:v>
                </c:pt>
                <c:pt idx="24">
                  <c:v>12.7</c:v>
                </c:pt>
                <c:pt idx="25">
                  <c:v>24.8</c:v>
                </c:pt>
                <c:pt idx="26">
                  <c:v>28.4</c:v>
                </c:pt>
                <c:pt idx="27">
                  <c:v>21.2</c:v>
                </c:pt>
                <c:pt idx="28">
                  <c:v>22.1</c:v>
                </c:pt>
                <c:pt idx="29">
                  <c:v>23.7</c:v>
                </c:pt>
                <c:pt idx="30">
                  <c:v>20.399999999999999</c:v>
                </c:pt>
                <c:pt idx="31">
                  <c:v>18.100000000000001</c:v>
                </c:pt>
                <c:pt idx="32">
                  <c:v>19.600000000000001</c:v>
                </c:pt>
                <c:pt idx="33">
                  <c:v>19.399999999999999</c:v>
                </c:pt>
                <c:pt idx="34">
                  <c:v>21.9</c:v>
                </c:pt>
                <c:pt idx="35">
                  <c:v>27</c:v>
                </c:pt>
                <c:pt idx="36">
                  <c:v>19.899999999999999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陸土!$E$172</c:f>
              <c:strCache>
                <c:ptCount val="1"/>
                <c:pt idx="0">
                  <c:v>Cs-137</c:v>
                </c:pt>
              </c:strCache>
            </c:strRef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陸土!$H$174:$H$210</c:f>
              <c:numCache>
                <c:formatCode>[$-411]m\.d\.ge</c:formatCode>
                <c:ptCount val="37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</c:numCache>
            </c:numRef>
          </c:cat>
          <c:val>
            <c:numRef>
              <c:f>陸土!$E$174:$E$210</c:f>
              <c:numCache>
                <c:formatCode>0.00</c:formatCode>
                <c:ptCount val="37"/>
                <c:pt idx="0">
                  <c:v>2.3363611111111107</c:v>
                </c:pt>
                <c:pt idx="1">
                  <c:v>0.54288888888888887</c:v>
                </c:pt>
                <c:pt idx="2">
                  <c:v>0.60105555555555545</c:v>
                </c:pt>
                <c:pt idx="3">
                  <c:v>0.94814814814814818</c:v>
                </c:pt>
                <c:pt idx="4">
                  <c:v>0.97777777777777775</c:v>
                </c:pt>
                <c:pt idx="5">
                  <c:v>0.81481481481481477</c:v>
                </c:pt>
                <c:pt idx="6">
                  <c:v>0.79629629629629628</c:v>
                </c:pt>
                <c:pt idx="7">
                  <c:v>0.8925925925925926</c:v>
                </c:pt>
                <c:pt idx="8">
                  <c:v>0.8925925925925926</c:v>
                </c:pt>
                <c:pt idx="11">
                  <c:v>0.67037037037037039</c:v>
                </c:pt>
                <c:pt idx="12">
                  <c:v>0.87037037037037035</c:v>
                </c:pt>
                <c:pt idx="13">
                  <c:v>0.63333333333333341</c:v>
                </c:pt>
                <c:pt idx="14">
                  <c:v>0.77407407407407403</c:v>
                </c:pt>
                <c:pt idx="15">
                  <c:v>0.98</c:v>
                </c:pt>
                <c:pt idx="16">
                  <c:v>0.85</c:v>
                </c:pt>
                <c:pt idx="17">
                  <c:v>0.87</c:v>
                </c:pt>
                <c:pt idx="18">
                  <c:v>0.75</c:v>
                </c:pt>
                <c:pt idx="19">
                  <c:v>0.8</c:v>
                </c:pt>
                <c:pt idx="20">
                  <c:v>0.56000000000000005</c:v>
                </c:pt>
                <c:pt idx="21">
                  <c:v>0.57999999999999996</c:v>
                </c:pt>
                <c:pt idx="22">
                  <c:v>0.67</c:v>
                </c:pt>
                <c:pt idx="23">
                  <c:v>0.66</c:v>
                </c:pt>
                <c:pt idx="24">
                  <c:v>0.35</c:v>
                </c:pt>
                <c:pt idx="25">
                  <c:v>0.71</c:v>
                </c:pt>
                <c:pt idx="26">
                  <c:v>0.6</c:v>
                </c:pt>
                <c:pt idx="27">
                  <c:v>0.53</c:v>
                </c:pt>
                <c:pt idx="28">
                  <c:v>0.62</c:v>
                </c:pt>
                <c:pt idx="29">
                  <c:v>0.56399999999999995</c:v>
                </c:pt>
                <c:pt idx="30">
                  <c:v>0.48</c:v>
                </c:pt>
                <c:pt idx="31">
                  <c:v>0.41</c:v>
                </c:pt>
                <c:pt idx="32">
                  <c:v>0.47</c:v>
                </c:pt>
                <c:pt idx="33">
                  <c:v>0.45</c:v>
                </c:pt>
                <c:pt idx="34">
                  <c:v>0.5</c:v>
                </c:pt>
                <c:pt idx="35">
                  <c:v>0.59</c:v>
                </c:pt>
                <c:pt idx="36">
                  <c:v>0.48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陸土!$AE$173</c:f>
              <c:strCache>
                <c:ptCount val="1"/>
                <c:pt idx="0">
                  <c:v>K40崩壊</c:v>
                </c:pt>
              </c:strCache>
            </c:strRef>
          </c:tx>
          <c:spPr>
            <a:ln>
              <a:solidFill>
                <a:srgbClr val="00B050"/>
              </a:solidFill>
              <a:prstDash val="sysDash"/>
            </a:ln>
          </c:spPr>
          <c:marker>
            <c:symbol val="none"/>
          </c:marker>
          <c:cat>
            <c:numRef>
              <c:f>陸土!$H$174:$H$210</c:f>
              <c:numCache>
                <c:formatCode>[$-411]m\.d\.ge</c:formatCode>
                <c:ptCount val="37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</c:numCache>
            </c:numRef>
          </c:cat>
          <c:val>
            <c:numRef>
              <c:f>陸土!$AE$174:$AE$209</c:f>
              <c:numCache>
                <c:formatCode>0.000</c:formatCode>
                <c:ptCount val="36"/>
                <c:pt idx="0">
                  <c:v>5</c:v>
                </c:pt>
                <c:pt idx="1">
                  <c:v>4.999999998647656</c:v>
                </c:pt>
                <c:pt idx="2">
                  <c:v>4.9999999972878815</c:v>
                </c:pt>
                <c:pt idx="3">
                  <c:v>4.9999999958389409</c:v>
                </c:pt>
                <c:pt idx="4">
                  <c:v>4.9999999941893787</c:v>
                </c:pt>
                <c:pt idx="5">
                  <c:v>4.9999999928444652</c:v>
                </c:pt>
                <c:pt idx="6">
                  <c:v>4.9999999915887177</c:v>
                </c:pt>
                <c:pt idx="7">
                  <c:v>4.9999999902438033</c:v>
                </c:pt>
                <c:pt idx="8">
                  <c:v>4.9999999888245847</c:v>
                </c:pt>
                <c:pt idx="10">
                  <c:v>5</c:v>
                </c:pt>
                <c:pt idx="11">
                  <c:v>4.9999999996210462</c:v>
                </c:pt>
                <c:pt idx="12">
                  <c:v>4.9999999983058547</c:v>
                </c:pt>
                <c:pt idx="13">
                  <c:v>4.9999999969089277</c:v>
                </c:pt>
                <c:pt idx="14">
                  <c:v>4.9999999955417227</c:v>
                </c:pt>
                <c:pt idx="15">
                  <c:v>4.9999999942636828</c:v>
                </c:pt>
                <c:pt idx="16">
                  <c:v>4.9999999928890482</c:v>
                </c:pt>
                <c:pt idx="17">
                  <c:v>4.9999999915589957</c:v>
                </c:pt>
                <c:pt idx="18">
                  <c:v>4.9999999901769288</c:v>
                </c:pt>
                <c:pt idx="19">
                  <c:v>4.9999999888022941</c:v>
                </c:pt>
                <c:pt idx="20">
                  <c:v>4.9999999873830756</c:v>
                </c:pt>
                <c:pt idx="21">
                  <c:v>4.9999999859712876</c:v>
                </c:pt>
                <c:pt idx="22">
                  <c:v>4.9999999847378307</c:v>
                </c:pt>
                <c:pt idx="23">
                  <c:v>4.9999999833409037</c:v>
                </c:pt>
                <c:pt idx="24">
                  <c:v>4.9999999819736995</c:v>
                </c:pt>
                <c:pt idx="25">
                  <c:v>4.999999980613925</c:v>
                </c:pt>
                <c:pt idx="26">
                  <c:v>4.9999999793061631</c:v>
                </c:pt>
                <c:pt idx="27">
                  <c:v>4.9999999779166675</c:v>
                </c:pt>
                <c:pt idx="28">
                  <c:v>4.9999999766014742</c:v>
                </c:pt>
                <c:pt idx="29">
                  <c:v>4.999999975159966</c:v>
                </c:pt>
                <c:pt idx="30">
                  <c:v>4.9999999739116472</c:v>
                </c:pt>
                <c:pt idx="31">
                  <c:v>4.9999999724924296</c:v>
                </c:pt>
                <c:pt idx="32">
                  <c:v>4.9999999711177949</c:v>
                </c:pt>
                <c:pt idx="33">
                  <c:v>4.9999999697580204</c:v>
                </c:pt>
                <c:pt idx="34">
                  <c:v>4.999999968413106</c:v>
                </c:pt>
                <c:pt idx="35">
                  <c:v>4.999999967060762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808448"/>
        <c:axId val="236822528"/>
      </c:lineChart>
      <c:dateAx>
        <c:axId val="236808448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822528"/>
        <c:crossesAt val="1.0000000000000002E-3"/>
        <c:auto val="0"/>
        <c:lblOffset val="100"/>
        <c:baseTimeUnit val="months"/>
        <c:majorUnit val="24"/>
        <c:majorTimeUnit val="months"/>
        <c:minorUnit val="3"/>
        <c:minorTimeUnit val="months"/>
      </c:dateAx>
      <c:valAx>
        <c:axId val="236822528"/>
        <c:scaling>
          <c:logBase val="10"/>
          <c:orientation val="minMax"/>
          <c:max val="1000"/>
          <c:min val="1.0000000000000002E-3"/>
        </c:scaling>
        <c:delete val="0"/>
        <c:axPos val="l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min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 sz="900"/>
                  <a:t>kBq/m2</a:t>
                </a:r>
                <a:endParaRPr lang="ja-JP" altLang="en-US" sz="900"/>
              </a:p>
            </c:rich>
          </c:tx>
          <c:layout>
            <c:manualLayout>
              <c:xMode val="edge"/>
              <c:yMode val="edge"/>
              <c:x val="4.6816323440339183E-3"/>
              <c:y val="0.355871886120996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808448"/>
        <c:crosses val="autoZero"/>
        <c:crossBetween val="between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7634303670405452"/>
          <c:y val="0.73261944444444449"/>
          <c:w val="0.65940697420678229"/>
          <c:h val="0.11341840277777777"/>
        </c:manualLayout>
      </c:layout>
      <c:overlay val="0"/>
      <c:spPr>
        <a:solidFill>
          <a:sysClr val="window" lastClr="FFFFFF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陸土</a:t>
            </a:r>
            <a:r>
              <a:rPr lang="en-US" altLang="ja-JP"/>
              <a:t>(</a:t>
            </a:r>
            <a:r>
              <a:rPr lang="ja-JP" altLang="en-US"/>
              <a:t>塚浜</a:t>
            </a:r>
            <a:r>
              <a:rPr lang="en-US" altLang="ja-JP"/>
              <a:t>/</a:t>
            </a:r>
            <a:r>
              <a:rPr lang="ja-JP" altLang="en-US"/>
              <a:t>県</a:t>
            </a:r>
            <a:r>
              <a:rPr lang="en-US" altLang="ja-JP"/>
              <a:t>)</a:t>
            </a:r>
            <a:endParaRPr lang="ja-JP" altLang="en-US"/>
          </a:p>
        </c:rich>
      </c:tx>
      <c:layout>
        <c:manualLayout>
          <c:xMode val="edge"/>
          <c:yMode val="edge"/>
          <c:x val="0.1976484964867106"/>
          <c:y val="0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86048412994374E-2"/>
          <c:y val="5.6939501779359428E-2"/>
          <c:w val="0.81298616505913679"/>
          <c:h val="0.81352981918926803"/>
        </c:manualLayout>
      </c:layout>
      <c:lineChart>
        <c:grouping val="standard"/>
        <c:varyColors val="0"/>
        <c:ser>
          <c:idx val="0"/>
          <c:order val="0"/>
          <c:tx>
            <c:strRef>
              <c:f>陸土!$C$276</c:f>
              <c:strCache>
                <c:ptCount val="1"/>
                <c:pt idx="0">
                  <c:v>Be-7</c:v>
                </c:pt>
              </c:strCache>
            </c:strRef>
          </c:tx>
          <c:spPr>
            <a:ln w="6350">
              <a:solidFill>
                <a:srgbClr val="0066FF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0066FF"/>
                </a:solidFill>
                <a:prstDash val="solid"/>
              </a:ln>
            </c:spPr>
          </c:marker>
          <c:cat>
            <c:numRef>
              <c:f>陸土!$H$278:$H$314</c:f>
              <c:numCache>
                <c:formatCode>[$-411]m\.d\.ge</c:formatCode>
                <c:ptCount val="37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</c:numCache>
            </c:numRef>
          </c:cat>
          <c:val>
            <c:numRef>
              <c:f>陸土!$C$281:$C$347</c:f>
              <c:numCache>
                <c:formatCode>0.0_);[Red]\(0.0\)</c:formatCode>
                <c:ptCount val="67"/>
                <c:pt idx="0" formatCode="0.00">
                  <c:v>2.39</c:v>
                </c:pt>
                <c:pt idx="1">
                  <c:v>26.968716289104638</c:v>
                </c:pt>
                <c:pt idx="2" formatCode="0.00">
                  <c:v>2.39</c:v>
                </c:pt>
                <c:pt idx="3" formatCode="0.00">
                  <c:v>2.39</c:v>
                </c:pt>
                <c:pt idx="4" formatCode="0.00">
                  <c:v>2.39</c:v>
                </c:pt>
                <c:pt idx="5" formatCode="0.00">
                  <c:v>2.39</c:v>
                </c:pt>
                <c:pt idx="8" formatCode="0.00">
                  <c:v>2.39</c:v>
                </c:pt>
                <c:pt idx="9">
                  <c:v>13.943355119825709</c:v>
                </c:pt>
                <c:pt idx="10" formatCode="0.00">
                  <c:v>2.39</c:v>
                </c:pt>
                <c:pt idx="11" formatCode="0.00">
                  <c:v>2.39</c:v>
                </c:pt>
                <c:pt idx="12" formatCode="0.00">
                  <c:v>2.39</c:v>
                </c:pt>
                <c:pt idx="13" formatCode="0.00">
                  <c:v>2.39</c:v>
                </c:pt>
                <c:pt idx="14" formatCode="0.00">
                  <c:v>2.39</c:v>
                </c:pt>
                <c:pt idx="15" formatCode="0.00">
                  <c:v>2.39</c:v>
                </c:pt>
                <c:pt idx="16" formatCode="0.00">
                  <c:v>2.39</c:v>
                </c:pt>
                <c:pt idx="17" formatCode="0.00">
                  <c:v>2.39</c:v>
                </c:pt>
                <c:pt idx="18" formatCode="0.00">
                  <c:v>2.39</c:v>
                </c:pt>
                <c:pt idx="19">
                  <c:v>8.720930232558139</c:v>
                </c:pt>
                <c:pt idx="20" formatCode="0.00">
                  <c:v>2.39</c:v>
                </c:pt>
                <c:pt idx="21" formatCode="0.00">
                  <c:v>2.39</c:v>
                </c:pt>
                <c:pt idx="22" formatCode="0.00">
                  <c:v>2.39</c:v>
                </c:pt>
                <c:pt idx="23" formatCode="0.00">
                  <c:v>2.39</c:v>
                </c:pt>
                <c:pt idx="24">
                  <c:v>4.7781569965870316</c:v>
                </c:pt>
                <c:pt idx="25" formatCode="0.00">
                  <c:v>2.39</c:v>
                </c:pt>
                <c:pt idx="26">
                  <c:v>8.7452471482889749</c:v>
                </c:pt>
                <c:pt idx="27" formatCode="0.00">
                  <c:v>2.39</c:v>
                </c:pt>
                <c:pt idx="28" formatCode="0.00">
                  <c:v>2.39</c:v>
                </c:pt>
                <c:pt idx="29" formatCode="0.00">
                  <c:v>2.39</c:v>
                </c:pt>
                <c:pt idx="30" formatCode="0.00">
                  <c:v>2.39</c:v>
                </c:pt>
                <c:pt idx="31">
                  <c:v>10.380622837370241</c:v>
                </c:pt>
                <c:pt idx="32" formatCode="0.00">
                  <c:v>2.39</c:v>
                </c:pt>
                <c:pt idx="33" formatCode="0.00">
                  <c:v>2.39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陸土!$D$276</c:f>
              <c:strCache>
                <c:ptCount val="1"/>
                <c:pt idx="0">
                  <c:v>K-40</c:v>
                </c:pt>
              </c:strCache>
            </c:strRef>
          </c:tx>
          <c:spPr>
            <a:ln w="12700">
              <a:solidFill>
                <a:srgbClr val="00B05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cat>
            <c:numRef>
              <c:f>陸土!$H$278:$H$314</c:f>
              <c:numCache>
                <c:formatCode>[$-411]m\.d\.ge</c:formatCode>
                <c:ptCount val="37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</c:numCache>
            </c:numRef>
          </c:cat>
          <c:val>
            <c:numRef>
              <c:f>陸土!$D$278:$D$314</c:f>
              <c:numCache>
                <c:formatCode>0</c:formatCode>
                <c:ptCount val="37"/>
                <c:pt idx="0">
                  <c:v>481.48148148148147</c:v>
                </c:pt>
                <c:pt idx="1">
                  <c:v>618.51851851851848</c:v>
                </c:pt>
                <c:pt idx="2">
                  <c:v>596.2962962962963</c:v>
                </c:pt>
                <c:pt idx="3">
                  <c:v>1024.9433106575962</c:v>
                </c:pt>
                <c:pt idx="4">
                  <c:v>1371.8087019057891</c:v>
                </c:pt>
                <c:pt idx="5">
                  <c:v>1144.0677966101694</c:v>
                </c:pt>
                <c:pt idx="6">
                  <c:v>1138.6058547630601</c:v>
                </c:pt>
                <c:pt idx="7">
                  <c:v>1360.2391629297458</c:v>
                </c:pt>
                <c:pt idx="8">
                  <c:v>1115.5734047300314</c:v>
                </c:pt>
                <c:pt idx="11">
                  <c:v>555.55555555555554</c:v>
                </c:pt>
                <c:pt idx="12">
                  <c:v>1000.726216412491</c:v>
                </c:pt>
                <c:pt idx="13">
                  <c:v>476.05196819856502</c:v>
                </c:pt>
                <c:pt idx="14">
                  <c:v>990.80832657475003</c:v>
                </c:pt>
                <c:pt idx="15">
                  <c:v>1360.5150214592275</c:v>
                </c:pt>
                <c:pt idx="16">
                  <c:v>1050.5836575875487</c:v>
                </c:pt>
                <c:pt idx="17">
                  <c:v>1064.516129032258</c:v>
                </c:pt>
                <c:pt idx="18">
                  <c:v>901.09890109890114</c:v>
                </c:pt>
                <c:pt idx="19">
                  <c:v>1052.4193548387098</c:v>
                </c:pt>
                <c:pt idx="20">
                  <c:v>463.99999999999994</c:v>
                </c:pt>
                <c:pt idx="21">
                  <c:v>758.74125874125866</c:v>
                </c:pt>
                <c:pt idx="22">
                  <c:v>578.48837209302326</c:v>
                </c:pt>
                <c:pt idx="23">
                  <c:v>926.35658914728674</c:v>
                </c:pt>
                <c:pt idx="24">
                  <c:v>257.60649087221094</c:v>
                </c:pt>
                <c:pt idx="25">
                  <c:v>1004.0485829959516</c:v>
                </c:pt>
                <c:pt idx="26">
                  <c:v>1105.0583657587549</c:v>
                </c:pt>
                <c:pt idx="27">
                  <c:v>723.54948805460754</c:v>
                </c:pt>
                <c:pt idx="28">
                  <c:v>759.45017182130584</c:v>
                </c:pt>
                <c:pt idx="29">
                  <c:v>901.14068441064637</c:v>
                </c:pt>
                <c:pt idx="30">
                  <c:v>693.87755102040819</c:v>
                </c:pt>
                <c:pt idx="31">
                  <c:v>533.92330383480839</c:v>
                </c:pt>
                <c:pt idx="32">
                  <c:v>606.81114551083601</c:v>
                </c:pt>
                <c:pt idx="33">
                  <c:v>604.36137071651081</c:v>
                </c:pt>
                <c:pt idx="34">
                  <c:v>757.78546712802768</c:v>
                </c:pt>
                <c:pt idx="35">
                  <c:v>1125</c:v>
                </c:pt>
                <c:pt idx="36">
                  <c:v>644.01294498381878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陸土!$E$276</c:f>
              <c:strCache>
                <c:ptCount val="1"/>
                <c:pt idx="0">
                  <c:v>Cs-137</c:v>
                </c:pt>
              </c:strCache>
            </c:strRef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陸土!$H$278:$H$314</c:f>
              <c:numCache>
                <c:formatCode>[$-411]m\.d\.ge</c:formatCode>
                <c:ptCount val="37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</c:numCache>
            </c:numRef>
          </c:cat>
          <c:val>
            <c:numRef>
              <c:f>陸土!$E$278:$E$314</c:f>
              <c:numCache>
                <c:formatCode>0.0</c:formatCode>
                <c:ptCount val="37"/>
                <c:pt idx="0">
                  <c:v>89.259259259259252</c:v>
                </c:pt>
                <c:pt idx="1">
                  <c:v>20.740740740740744</c:v>
                </c:pt>
                <c:pt idx="2">
                  <c:v>22.962962962962962</c:v>
                </c:pt>
                <c:pt idx="3">
                  <c:v>38.69992441421013</c:v>
                </c:pt>
                <c:pt idx="4">
                  <c:v>47.464940668824163</c:v>
                </c:pt>
                <c:pt idx="5">
                  <c:v>34.526051475204007</c:v>
                </c:pt>
                <c:pt idx="6">
                  <c:v>34.772764030405952</c:v>
                </c:pt>
                <c:pt idx="7">
                  <c:v>40.026573658860656</c:v>
                </c:pt>
                <c:pt idx="8">
                  <c:v>35.847092071991675</c:v>
                </c:pt>
                <c:pt idx="11">
                  <c:v>19.044612794612796</c:v>
                </c:pt>
                <c:pt idx="12">
                  <c:v>34.132171387073349</c:v>
                </c:pt>
                <c:pt idx="13">
                  <c:v>16.579406631762655</c:v>
                </c:pt>
                <c:pt idx="14">
                  <c:v>28.250878615842119</c:v>
                </c:pt>
                <c:pt idx="15">
                  <c:v>42.06008583690987</c:v>
                </c:pt>
                <c:pt idx="16">
                  <c:v>33.073929961089497</c:v>
                </c:pt>
                <c:pt idx="17">
                  <c:v>35.08064516129032</c:v>
                </c:pt>
                <c:pt idx="18">
                  <c:v>27.472527472527471</c:v>
                </c:pt>
                <c:pt idx="19">
                  <c:v>32.258064516129032</c:v>
                </c:pt>
                <c:pt idx="20">
                  <c:v>14.933333333333335</c:v>
                </c:pt>
                <c:pt idx="21">
                  <c:v>20.279720279720276</c:v>
                </c:pt>
                <c:pt idx="22">
                  <c:v>19.476744186046513</c:v>
                </c:pt>
                <c:pt idx="23">
                  <c:v>25.581395348837209</c:v>
                </c:pt>
                <c:pt idx="24">
                  <c:v>7.0993914807302234</c:v>
                </c:pt>
                <c:pt idx="25">
                  <c:v>28.74493927125506</c:v>
                </c:pt>
                <c:pt idx="26">
                  <c:v>23.346303501945524</c:v>
                </c:pt>
                <c:pt idx="27">
                  <c:v>18.088737201365188</c:v>
                </c:pt>
                <c:pt idx="28">
                  <c:v>21.305841924398624</c:v>
                </c:pt>
                <c:pt idx="29">
                  <c:v>21.444866920152091</c:v>
                </c:pt>
                <c:pt idx="30">
                  <c:v>16.326530612244898</c:v>
                </c:pt>
                <c:pt idx="31">
                  <c:v>12.094395280235988</c:v>
                </c:pt>
                <c:pt idx="32">
                  <c:v>14.55108359133127</c:v>
                </c:pt>
                <c:pt idx="33">
                  <c:v>14.018691588785046</c:v>
                </c:pt>
                <c:pt idx="34">
                  <c:v>17.301038062283737</c:v>
                </c:pt>
                <c:pt idx="35">
                  <c:v>24.583333333333332</c:v>
                </c:pt>
                <c:pt idx="36">
                  <c:v>15.533980582524272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陸土!$AD$173</c:f>
              <c:strCache>
                <c:ptCount val="1"/>
                <c:pt idx="0">
                  <c:v>Be7崩壊</c:v>
                </c:pt>
              </c:strCache>
            </c:strRef>
          </c:tx>
          <c:spPr>
            <a:ln w="38100">
              <a:solidFill>
                <a:srgbClr val="0066FF"/>
              </a:solidFill>
              <a:prstDash val="sysDot"/>
            </a:ln>
          </c:spPr>
          <c:marker>
            <c:symbol val="none"/>
          </c:marker>
          <c:cat>
            <c:numRef>
              <c:f>陸土!$H$278:$H$314</c:f>
              <c:numCache>
                <c:formatCode>[$-411]m\.d\.ge</c:formatCode>
                <c:ptCount val="37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</c:numCache>
            </c:numRef>
          </c:cat>
          <c:val>
            <c:numRef>
              <c:f>陸土!$AD$174:$AD$210</c:f>
              <c:numCache>
                <c:formatCode>0.000</c:formatCode>
                <c:ptCount val="37"/>
                <c:pt idx="0">
                  <c:v>1</c:v>
                </c:pt>
                <c:pt idx="1">
                  <c:v>9.3733716238901699E-2</c:v>
                </c:pt>
                <c:pt idx="2">
                  <c:v>8.6724688279191265E-3</c:v>
                </c:pt>
                <c:pt idx="3">
                  <c:v>6.8643998240605533E-4</c:v>
                </c:pt>
                <c:pt idx="4">
                  <c:v>3.8242074927675478E-5</c:v>
                </c:pt>
                <c:pt idx="5">
                  <c:v>3.6315013319791601E-6</c:v>
                </c:pt>
                <c:pt idx="6">
                  <c:v>4.0310487953208859E-7</c:v>
                </c:pt>
                <c:pt idx="7">
                  <c:v>3.8279196662749301E-8</c:v>
                </c:pt>
                <c:pt idx="8">
                  <c:v>3.1916725972858744E-9</c:v>
                </c:pt>
                <c:pt idx="10">
                  <c:v>1</c:v>
                </c:pt>
                <c:pt idx="11">
                  <c:v>0.51511580708388371</c:v>
                </c:pt>
                <c:pt idx="12">
                  <c:v>5.1528242817360105E-2</c:v>
                </c:pt>
                <c:pt idx="13">
                  <c:v>4.4673257797033829E-3</c:v>
                </c:pt>
                <c:pt idx="14">
                  <c:v>4.0798633044919312E-4</c:v>
                </c:pt>
                <c:pt idx="15">
                  <c:v>4.3554264866038597E-5</c:v>
                </c:pt>
                <c:pt idx="16">
                  <c:v>3.9262662934112993E-6</c:v>
                </c:pt>
                <c:pt idx="17">
                  <c:v>3.8266818748982418E-7</c:v>
                </c:pt>
                <c:pt idx="18">
                  <c:v>3.4050422039719035E-8</c:v>
                </c:pt>
                <c:pt idx="19">
                  <c:v>3.0695277429702076E-9</c:v>
                </c:pt>
                <c:pt idx="20">
                  <c:v>2.5593346877575684E-10</c:v>
                </c:pt>
                <c:pt idx="21">
                  <c:v>2.1618797162712313E-11</c:v>
                </c:pt>
                <c:pt idx="22">
                  <c:v>2.4952274888453336E-12</c:v>
                </c:pt>
                <c:pt idx="23">
                  <c:v>2.1632785202191739E-13</c:v>
                </c:pt>
                <c:pt idx="24">
                  <c:v>1.9756518971902284E-14</c:v>
                </c:pt>
                <c:pt idx="25">
                  <c:v>1.82792064378759E-15</c:v>
                </c:pt>
                <c:pt idx="26">
                  <c:v>1.8524509494324286E-16</c:v>
                </c:pt>
                <c:pt idx="27">
                  <c:v>1.6270388876407325E-17</c:v>
                </c:pt>
                <c:pt idx="28">
                  <c:v>1.6275651751060874E-18</c:v>
                </c:pt>
                <c:pt idx="29">
                  <c:v>1.3051100582113163E-19</c:v>
                </c:pt>
                <c:pt idx="30">
                  <c:v>1.4676682800485455E-20</c:v>
                </c:pt>
                <c:pt idx="31">
                  <c:v>1.2237238604056373E-21</c:v>
                </c:pt>
                <c:pt idx="32">
                  <c:v>1.103144723101566E-22</c:v>
                </c:pt>
                <c:pt idx="33">
                  <c:v>1.0206560251380717E-23</c:v>
                </c:pt>
                <c:pt idx="34">
                  <c:v>9.6922400831841065E-25</c:v>
                </c:pt>
                <c:pt idx="35">
                  <c:v>9.084896816764896E-26</c:v>
                </c:pt>
                <c:pt idx="36">
                  <c:v>8.1897201710313584E-27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854272"/>
        <c:axId val="236872448"/>
      </c:lineChart>
      <c:dateAx>
        <c:axId val="236854272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872448"/>
        <c:crossesAt val="1.0000000000000002E-3"/>
        <c:auto val="0"/>
        <c:lblOffset val="100"/>
        <c:baseTimeUnit val="days"/>
        <c:majorUnit val="24"/>
        <c:majorTimeUnit val="months"/>
        <c:minorUnit val="3"/>
        <c:minorTimeUnit val="months"/>
      </c:dateAx>
      <c:valAx>
        <c:axId val="236872448"/>
        <c:scaling>
          <c:logBase val="10"/>
          <c:orientation val="minMax"/>
          <c:min val="1.0000000000000002E-3"/>
        </c:scaling>
        <c:delete val="0"/>
        <c:axPos val="l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minorGridlines>
          <c:spPr>
            <a:ln w="0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 sz="900"/>
                  <a:t>Bq/kg</a:t>
                </a:r>
                <a:r>
                  <a:rPr lang="ja-JP" altLang="en-US" sz="900"/>
                  <a:t>乾土</a:t>
                </a:r>
              </a:p>
            </c:rich>
          </c:tx>
          <c:layout>
            <c:manualLayout>
              <c:xMode val="edge"/>
              <c:yMode val="edge"/>
              <c:x val="1.9776027996500438E-3"/>
              <c:y val="0.452235072178477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854272"/>
        <c:crosses val="autoZero"/>
        <c:crossBetween val="between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1576642080914767"/>
          <c:y val="0.5992717666177122"/>
          <c:w val="0.37667524985815914"/>
          <c:h val="0.20485152902939874"/>
        </c:manualLayout>
      </c:layout>
      <c:overlay val="0"/>
      <c:spPr>
        <a:solidFill>
          <a:sysClr val="window" lastClr="FFFFFF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陸土</a:t>
            </a:r>
            <a:r>
              <a:rPr lang="en-US" altLang="ja-JP"/>
              <a:t>(</a:t>
            </a:r>
            <a:r>
              <a:rPr lang="ja-JP" altLang="en-US"/>
              <a:t>岩出山</a:t>
            </a:r>
            <a:r>
              <a:rPr lang="en-US" altLang="ja-JP"/>
              <a:t>)</a:t>
            </a:r>
          </a:p>
        </c:rich>
      </c:tx>
      <c:layout>
        <c:manualLayout>
          <c:xMode val="edge"/>
          <c:yMode val="edge"/>
          <c:x val="2.2485822092681705E-2"/>
          <c:y val="7.6095348170291913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86048412994374E-2"/>
          <c:y val="6.1877733791283689E-2"/>
          <c:w val="0.90576271492803728"/>
          <c:h val="0.80859135164434792"/>
        </c:manualLayout>
      </c:layout>
      <c:lineChart>
        <c:grouping val="standard"/>
        <c:varyColors val="0"/>
        <c:ser>
          <c:idx val="1"/>
          <c:order val="0"/>
          <c:tx>
            <c:strRef>
              <c:f>陸土!$Q$276</c:f>
              <c:strCache>
                <c:ptCount val="1"/>
                <c:pt idx="0">
                  <c:v>K-40</c:v>
                </c:pt>
              </c:strCache>
            </c:strRef>
          </c:tx>
          <c:spPr>
            <a:ln w="12700">
              <a:solidFill>
                <a:srgbClr val="00B05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陸土!$Q$278:$Q$347</c:f>
              <c:numCache>
                <c:formatCode>0</c:formatCode>
                <c:ptCount val="70"/>
                <c:pt idx="4">
                  <c:v>583.33333333333326</c:v>
                </c:pt>
                <c:pt idx="5">
                  <c:v>397.25209080047784</c:v>
                </c:pt>
                <c:pt idx="6">
                  <c:v>457.22713864306786</c:v>
                </c:pt>
                <c:pt idx="7">
                  <c:v>438.957475994513</c:v>
                </c:pt>
                <c:pt idx="8">
                  <c:v>503.76647834274956</c:v>
                </c:pt>
                <c:pt idx="11">
                  <c:v>273.340433084842</c:v>
                </c:pt>
                <c:pt idx="12">
                  <c:v>510.6868983520967</c:v>
                </c:pt>
                <c:pt idx="13">
                  <c:v>156.08465608465607</c:v>
                </c:pt>
                <c:pt idx="14">
                  <c:v>234.72517103090351</c:v>
                </c:pt>
                <c:pt idx="15">
                  <c:v>434.42622950819674</c:v>
                </c:pt>
                <c:pt idx="16">
                  <c:v>275.08090614886731</c:v>
                </c:pt>
                <c:pt idx="17">
                  <c:v>348.14814814814815</c:v>
                </c:pt>
                <c:pt idx="18">
                  <c:v>420.40816326530614</c:v>
                </c:pt>
                <c:pt idx="19">
                  <c:v>344.56928838951313</c:v>
                </c:pt>
                <c:pt idx="20">
                  <c:v>301.36986301369865</c:v>
                </c:pt>
                <c:pt idx="21">
                  <c:v>335.87786259541991</c:v>
                </c:pt>
                <c:pt idx="22">
                  <c:v>263.33333333333337</c:v>
                </c:pt>
                <c:pt idx="23">
                  <c:v>424.24242424242425</c:v>
                </c:pt>
                <c:pt idx="24">
                  <c:v>266.66666666666669</c:v>
                </c:pt>
                <c:pt idx="25">
                  <c:v>360.78431372549016</c:v>
                </c:pt>
                <c:pt idx="26">
                  <c:v>324.62686567164172</c:v>
                </c:pt>
                <c:pt idx="27">
                  <c:v>231.74603174603172</c:v>
                </c:pt>
                <c:pt idx="28">
                  <c:v>291.81494661921704</c:v>
                </c:pt>
                <c:pt idx="29">
                  <c:v>249.16943521594683</c:v>
                </c:pt>
                <c:pt idx="30">
                  <c:v>376.51821862348186</c:v>
                </c:pt>
                <c:pt idx="31">
                  <c:v>344.56928838951313</c:v>
                </c:pt>
                <c:pt idx="32">
                  <c:v>316.36363636363637</c:v>
                </c:pt>
                <c:pt idx="33">
                  <c:v>305.97014925373128</c:v>
                </c:pt>
                <c:pt idx="34">
                  <c:v>459.22746781115876</c:v>
                </c:pt>
                <c:pt idx="35">
                  <c:v>338.28996282527879</c:v>
                </c:pt>
                <c:pt idx="36">
                  <c:v>332.07547169811323</c:v>
                </c:pt>
                <c:pt idx="37">
                  <c:v>325.58139534883725</c:v>
                </c:pt>
                <c:pt idx="38">
                  <c:v>235.29411764705881</c:v>
                </c:pt>
                <c:pt idx="39">
                  <c:v>397.59036144578317</c:v>
                </c:pt>
                <c:pt idx="40">
                  <c:v>410.04184100418416</c:v>
                </c:pt>
                <c:pt idx="41">
                  <c:v>365.01901140684407</c:v>
                </c:pt>
                <c:pt idx="42">
                  <c:v>406.25</c:v>
                </c:pt>
                <c:pt idx="43">
                  <c:v>339.69465648854964</c:v>
                </c:pt>
                <c:pt idx="44">
                  <c:v>493.2126696832579</c:v>
                </c:pt>
                <c:pt idx="45">
                  <c:v>479.06976744186045</c:v>
                </c:pt>
                <c:pt idx="46">
                  <c:v>353.15985130111528</c:v>
                </c:pt>
                <c:pt idx="47" formatCode="General">
                  <c:v>245</c:v>
                </c:pt>
                <c:pt idx="48" formatCode="General">
                  <c:v>231</c:v>
                </c:pt>
                <c:pt idx="51">
                  <c:v>240</c:v>
                </c:pt>
                <c:pt idx="52">
                  <c:v>248</c:v>
                </c:pt>
                <c:pt idx="53">
                  <c:v>243</c:v>
                </c:pt>
                <c:pt idx="54">
                  <c:v>228</c:v>
                </c:pt>
                <c:pt idx="55">
                  <c:v>205</c:v>
                </c:pt>
                <c:pt idx="56">
                  <c:v>246</c:v>
                </c:pt>
                <c:pt idx="57">
                  <c:v>272</c:v>
                </c:pt>
                <c:pt idx="58">
                  <c:v>215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陸土!$S$276</c:f>
              <c:strCache>
                <c:ptCount val="1"/>
                <c:pt idx="0">
                  <c:v>Cs-137</c:v>
                </c:pt>
              </c:strCache>
            </c:strRef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陸土!$S$278:$S$347</c:f>
              <c:numCache>
                <c:formatCode>0.0</c:formatCode>
                <c:ptCount val="70"/>
                <c:pt idx="4">
                  <c:v>9.0740740740740744</c:v>
                </c:pt>
                <c:pt idx="5">
                  <c:v>7.3178016726403818</c:v>
                </c:pt>
                <c:pt idx="6">
                  <c:v>11.307767944936087</c:v>
                </c:pt>
                <c:pt idx="7">
                  <c:v>12.345679012345679</c:v>
                </c:pt>
                <c:pt idx="8">
                  <c:v>10.357815442561204</c:v>
                </c:pt>
                <c:pt idx="11">
                  <c:v>7.099751508697195</c:v>
                </c:pt>
                <c:pt idx="12">
                  <c:v>14.847446565508239</c:v>
                </c:pt>
                <c:pt idx="13">
                  <c:v>4.5855379188712524</c:v>
                </c:pt>
                <c:pt idx="14">
                  <c:v>5.6617126680820951</c:v>
                </c:pt>
                <c:pt idx="15">
                  <c:v>12.704918032786885</c:v>
                </c:pt>
                <c:pt idx="16">
                  <c:v>6.9255663430420711</c:v>
                </c:pt>
                <c:pt idx="17">
                  <c:v>9.2592592592592595</c:v>
                </c:pt>
                <c:pt idx="18">
                  <c:v>11.836734693877551</c:v>
                </c:pt>
                <c:pt idx="19">
                  <c:v>8.6142322097378283</c:v>
                </c:pt>
                <c:pt idx="20">
                  <c:v>6.8493150684931514</c:v>
                </c:pt>
                <c:pt idx="21">
                  <c:v>8.778625954198473</c:v>
                </c:pt>
                <c:pt idx="22">
                  <c:v>7.666666666666667</c:v>
                </c:pt>
                <c:pt idx="23">
                  <c:v>11.255411255411255</c:v>
                </c:pt>
                <c:pt idx="24">
                  <c:v>7.333333333333333</c:v>
                </c:pt>
                <c:pt idx="25">
                  <c:v>10.980392156862745</c:v>
                </c:pt>
                <c:pt idx="26">
                  <c:v>9.7014925373134329</c:v>
                </c:pt>
                <c:pt idx="27">
                  <c:v>5.9682539682539684</c:v>
                </c:pt>
                <c:pt idx="28">
                  <c:v>7.8291814946619223</c:v>
                </c:pt>
                <c:pt idx="29">
                  <c:v>6.9767441860465107</c:v>
                </c:pt>
                <c:pt idx="30">
                  <c:v>8.5020242914979747</c:v>
                </c:pt>
                <c:pt idx="31">
                  <c:v>7.8651685393258433</c:v>
                </c:pt>
                <c:pt idx="32">
                  <c:v>6.545454545454545</c:v>
                </c:pt>
                <c:pt idx="33">
                  <c:v>7.8358208955223878</c:v>
                </c:pt>
                <c:pt idx="34">
                  <c:v>7.7253218884120169</c:v>
                </c:pt>
                <c:pt idx="35">
                  <c:v>6.6914498141263943</c:v>
                </c:pt>
                <c:pt idx="36">
                  <c:v>7.5471698113207548</c:v>
                </c:pt>
                <c:pt idx="37">
                  <c:v>8.1395348837209305</c:v>
                </c:pt>
                <c:pt idx="38">
                  <c:v>5.5555555555555554</c:v>
                </c:pt>
                <c:pt idx="39">
                  <c:v>12.048192771084338</c:v>
                </c:pt>
                <c:pt idx="40">
                  <c:v>7.9497907949790809</c:v>
                </c:pt>
                <c:pt idx="41">
                  <c:v>6.083650190114068</c:v>
                </c:pt>
                <c:pt idx="42">
                  <c:v>6.2499999999999991</c:v>
                </c:pt>
                <c:pt idx="43">
                  <c:v>6.8702290076335872</c:v>
                </c:pt>
                <c:pt idx="44">
                  <c:v>7.6923076923076925</c:v>
                </c:pt>
                <c:pt idx="45">
                  <c:v>7.2093023255813948</c:v>
                </c:pt>
                <c:pt idx="46">
                  <c:v>6.6914498141263943</c:v>
                </c:pt>
                <c:pt idx="47" formatCode="&quot;(&quot;0.0&quot;)&quot;">
                  <c:v>4.4000000000000004</c:v>
                </c:pt>
                <c:pt idx="48">
                  <c:v>4.2</c:v>
                </c:pt>
                <c:pt idx="51" formatCode="0">
                  <c:v>480</c:v>
                </c:pt>
                <c:pt idx="52" formatCode="0">
                  <c:v>161</c:v>
                </c:pt>
                <c:pt idx="53" formatCode="0">
                  <c:v>632</c:v>
                </c:pt>
                <c:pt idx="54" formatCode="0">
                  <c:v>689</c:v>
                </c:pt>
                <c:pt idx="55" formatCode="0">
                  <c:v>377</c:v>
                </c:pt>
                <c:pt idx="56" formatCode="0">
                  <c:v>641</c:v>
                </c:pt>
                <c:pt idx="57" formatCode="0">
                  <c:v>636</c:v>
                </c:pt>
                <c:pt idx="58" formatCode="0">
                  <c:v>592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陸土!$R$276</c:f>
              <c:strCache>
                <c:ptCount val="1"/>
                <c:pt idx="0">
                  <c:v>Cs-134</c:v>
                </c:pt>
              </c:strCache>
            </c:strRef>
          </c:tx>
          <c:spPr>
            <a:ln w="0">
              <a:solidFill>
                <a:srgbClr val="FF0000"/>
              </a:solidFill>
              <a:prstDash val="sysDot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陸土!$R$278:$R$347</c:f>
              <c:numCache>
                <c:formatCode>0</c:formatCode>
                <c:ptCount val="70"/>
                <c:pt idx="4" formatCode="0.0">
                  <c:v>15.15224852299567</c:v>
                </c:pt>
                <c:pt idx="5" formatCode="0.0">
                  <c:v>12.827194575338471</c:v>
                </c:pt>
                <c:pt idx="6" formatCode="0.0">
                  <c:v>10.908995737441122</c:v>
                </c:pt>
                <c:pt idx="7" formatCode="0.0">
                  <c:v>9.1252188962374614</c:v>
                </c:pt>
                <c:pt idx="8" formatCode="0.0">
                  <c:v>7.8035922857579205</c:v>
                </c:pt>
                <c:pt idx="11" formatCode="0.0">
                  <c:v>29.151614719494958</c:v>
                </c:pt>
                <c:pt idx="12" formatCode="0.0">
                  <c:v>24.883673734249562</c:v>
                </c:pt>
                <c:pt idx="13" formatCode="0.0">
                  <c:v>20.814837152080926</c:v>
                </c:pt>
                <c:pt idx="14" formatCode="0.0">
                  <c:v>17.800176026052359</c:v>
                </c:pt>
                <c:pt idx="15" formatCode="0.0">
                  <c:v>14.972040949828953</c:v>
                </c:pt>
                <c:pt idx="16" formatCode="0.0">
                  <c:v>12.733098413935004</c:v>
                </c:pt>
                <c:pt idx="17" formatCode="0.0">
                  <c:v>10.729764786950906</c:v>
                </c:pt>
                <c:pt idx="18" formatCode="0.0">
                  <c:v>9.1168244605308928</c:v>
                </c:pt>
                <c:pt idx="19" formatCode="0.0">
                  <c:v>7.6683213107383246</c:v>
                </c:pt>
                <c:pt idx="20" formatCode="0.0">
                  <c:v>6.5336036945941292</c:v>
                </c:pt>
                <c:pt idx="21" formatCode="0.0">
                  <c:v>5.4451834243745063</c:v>
                </c:pt>
                <c:pt idx="22" formatCode="0.0">
                  <c:v>4.6694194553180228</c:v>
                </c:pt>
                <c:pt idx="23" formatCode="0.0">
                  <c:v>3.8987196848401151</c:v>
                </c:pt>
                <c:pt idx="24" formatCode="0.0">
                  <c:v>3.3248663712336555</c:v>
                </c:pt>
                <c:pt idx="25" formatCode="0.0">
                  <c:v>2.788892725709994</c:v>
                </c:pt>
                <c:pt idx="26" formatCode="0.0">
                  <c:v>2.3718373240742774</c:v>
                </c:pt>
                <c:pt idx="27" formatCode="0.0">
                  <c:v>1.9931588386666177</c:v>
                </c:pt>
                <c:pt idx="28" formatCode="0.0">
                  <c:v>1.6966595175845463</c:v>
                </c:pt>
                <c:pt idx="29" formatCode="0.0">
                  <c:v>1.427090144390359</c:v>
                </c:pt>
                <c:pt idx="30" formatCode="0.0">
                  <c:v>1.2136808411739455</c:v>
                </c:pt>
                <c:pt idx="31" formatCode="0.0">
                  <c:v>1.0161614468793372</c:v>
                </c:pt>
                <c:pt idx="32" formatCode="0.0">
                  <c:v>0.86739037095460236</c:v>
                </c:pt>
                <c:pt idx="33" formatCode="0.0">
                  <c:v>0.72957728813537726</c:v>
                </c:pt>
                <c:pt idx="34" formatCode="0.0">
                  <c:v>0.61762647427921513</c:v>
                </c:pt>
                <c:pt idx="35" formatCode="0.0">
                  <c:v>0.52189255863554573</c:v>
                </c:pt>
                <c:pt idx="36" formatCode="0.0">
                  <c:v>0.4438479251342598</c:v>
                </c:pt>
                <c:pt idx="37" formatCode="0.0">
                  <c:v>0.37161429471241042</c:v>
                </c:pt>
                <c:pt idx="38" formatCode="0.0">
                  <c:v>0.26412184457158594</c:v>
                </c:pt>
                <c:pt idx="39" formatCode="0.0">
                  <c:v>0.18980716918351334</c:v>
                </c:pt>
                <c:pt idx="40" formatCode="0.0">
                  <c:v>0.13615121015085174</c:v>
                </c:pt>
                <c:pt idx="41" formatCode="0.0">
                  <c:v>9.6768367840979141E-2</c:v>
                </c:pt>
                <c:pt idx="42" formatCode="0.0">
                  <c:v>6.8335666991756958E-2</c:v>
                </c:pt>
                <c:pt idx="43" formatCode="0.0">
                  <c:v>4.9198869646106418E-2</c:v>
                </c:pt>
                <c:pt idx="44" formatCode="0.0">
                  <c:v>3.4935530038339914E-2</c:v>
                </c:pt>
                <c:pt idx="45" formatCode="0.0">
                  <c:v>2.5525261355306861E-2</c:v>
                </c:pt>
                <c:pt idx="46" formatCode="0.0">
                  <c:v>1.8108509740064452E-2</c:v>
                </c:pt>
                <c:pt idx="47" formatCode="0.0">
                  <c:v>1.2764309791328688E-2</c:v>
                </c:pt>
                <c:pt idx="48" formatCode="0.0">
                  <c:v>9.1560093978827368E-3</c:v>
                </c:pt>
                <c:pt idx="51">
                  <c:v>370</c:v>
                </c:pt>
                <c:pt idx="52">
                  <c:v>108</c:v>
                </c:pt>
                <c:pt idx="53">
                  <c:v>313</c:v>
                </c:pt>
                <c:pt idx="54">
                  <c:v>244</c:v>
                </c:pt>
                <c:pt idx="55">
                  <c:v>99</c:v>
                </c:pt>
                <c:pt idx="56">
                  <c:v>123</c:v>
                </c:pt>
                <c:pt idx="57">
                  <c:v>90</c:v>
                </c:pt>
                <c:pt idx="58">
                  <c:v>61.5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陸土!$P$276</c:f>
              <c:strCache>
                <c:ptCount val="1"/>
                <c:pt idx="0">
                  <c:v>Be-7</c:v>
                </c:pt>
              </c:strCache>
            </c:strRef>
          </c:tx>
          <c:spPr>
            <a:ln w="9525" cmpd="sng">
              <a:solidFill>
                <a:srgbClr val="0066FF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0066FF"/>
                </a:solidFill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陸土!$P$278:$P$347</c:f>
              <c:numCache>
                <c:formatCode>0.00</c:formatCode>
                <c:ptCount val="70"/>
                <c:pt idx="4">
                  <c:v>2.66</c:v>
                </c:pt>
                <c:pt idx="5">
                  <c:v>2.66</c:v>
                </c:pt>
                <c:pt idx="6">
                  <c:v>2.66</c:v>
                </c:pt>
                <c:pt idx="7">
                  <c:v>2.66</c:v>
                </c:pt>
                <c:pt idx="8">
                  <c:v>2.66</c:v>
                </c:pt>
                <c:pt idx="11">
                  <c:v>2.66</c:v>
                </c:pt>
                <c:pt idx="12" formatCode="0.0">
                  <c:v>13.052700277369881</c:v>
                </c:pt>
                <c:pt idx="13" formatCode="0.0">
                  <c:v>3.5273368606701938</c:v>
                </c:pt>
                <c:pt idx="14">
                  <c:v>2.66</c:v>
                </c:pt>
                <c:pt idx="15" formatCode="0.0">
                  <c:v>7.3770491803278695</c:v>
                </c:pt>
                <c:pt idx="16" formatCode="0.0">
                  <c:v>7.4433656957928811</c:v>
                </c:pt>
                <c:pt idx="17">
                  <c:v>2.66</c:v>
                </c:pt>
                <c:pt idx="18">
                  <c:v>2.66</c:v>
                </c:pt>
                <c:pt idx="19">
                  <c:v>2.66</c:v>
                </c:pt>
                <c:pt idx="20">
                  <c:v>2.66</c:v>
                </c:pt>
                <c:pt idx="21">
                  <c:v>2.66</c:v>
                </c:pt>
                <c:pt idx="22">
                  <c:v>2.66</c:v>
                </c:pt>
                <c:pt idx="23">
                  <c:v>2.66</c:v>
                </c:pt>
                <c:pt idx="24">
                  <c:v>2.66</c:v>
                </c:pt>
                <c:pt idx="25" formatCode="0.0">
                  <c:v>15.294117647058824</c:v>
                </c:pt>
                <c:pt idx="26">
                  <c:v>2.66</c:v>
                </c:pt>
                <c:pt idx="27" formatCode="0.0">
                  <c:v>9.8412698412698418</c:v>
                </c:pt>
                <c:pt idx="28">
                  <c:v>2.66</c:v>
                </c:pt>
                <c:pt idx="29">
                  <c:v>5.3156146179401986</c:v>
                </c:pt>
                <c:pt idx="30">
                  <c:v>2.66</c:v>
                </c:pt>
                <c:pt idx="31">
                  <c:v>2.66</c:v>
                </c:pt>
                <c:pt idx="32">
                  <c:v>2.66</c:v>
                </c:pt>
                <c:pt idx="33">
                  <c:v>2.66</c:v>
                </c:pt>
                <c:pt idx="34" formatCode="0.0">
                  <c:v>24.463519313304719</c:v>
                </c:pt>
                <c:pt idx="35">
                  <c:v>2.66</c:v>
                </c:pt>
                <c:pt idx="36">
                  <c:v>2.66</c:v>
                </c:pt>
                <c:pt idx="37">
                  <c:v>2.66</c:v>
                </c:pt>
                <c:pt idx="38">
                  <c:v>2.66</c:v>
                </c:pt>
                <c:pt idx="39">
                  <c:v>2.66</c:v>
                </c:pt>
                <c:pt idx="40" formatCode="&quot;(&quot;0.0&quot;)&quot;">
                  <c:v>13.389121338912135</c:v>
                </c:pt>
                <c:pt idx="41">
                  <c:v>2.66</c:v>
                </c:pt>
                <c:pt idx="42">
                  <c:v>2.66</c:v>
                </c:pt>
                <c:pt idx="43">
                  <c:v>2.66</c:v>
                </c:pt>
                <c:pt idx="44">
                  <c:v>2.66</c:v>
                </c:pt>
                <c:pt idx="45">
                  <c:v>2.66</c:v>
                </c:pt>
                <c:pt idx="46">
                  <c:v>2.66</c:v>
                </c:pt>
                <c:pt idx="47">
                  <c:v>2.66</c:v>
                </c:pt>
                <c:pt idx="48">
                  <c:v>2.66</c:v>
                </c:pt>
                <c:pt idx="51">
                  <c:v>2.66</c:v>
                </c:pt>
                <c:pt idx="52">
                  <c:v>2.66</c:v>
                </c:pt>
                <c:pt idx="53">
                  <c:v>2.66</c:v>
                </c:pt>
                <c:pt idx="54">
                  <c:v>2.66</c:v>
                </c:pt>
                <c:pt idx="55">
                  <c:v>2.66</c:v>
                </c:pt>
                <c:pt idx="56">
                  <c:v>2.66</c:v>
                </c:pt>
                <c:pt idx="57">
                  <c:v>2.66</c:v>
                </c:pt>
                <c:pt idx="58">
                  <c:v>2.66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陸土!$T$276</c:f>
              <c:strCache>
                <c:ptCount val="1"/>
                <c:pt idx="0">
                  <c:v>Sr-90</c:v>
                </c:pt>
              </c:strCache>
            </c:strRef>
          </c:tx>
          <c:spPr>
            <a:ln w="0">
              <a:solidFill>
                <a:srgbClr val="9900FF"/>
              </a:solidFill>
            </a:ln>
          </c:spPr>
          <c:marker>
            <c:symbol val="circle"/>
            <c:size val="4"/>
            <c:spPr>
              <a:ln w="0">
                <a:solidFill>
                  <a:srgbClr val="9900FF"/>
                </a:solidFill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陸土!$T$278:$T$347</c:f>
              <c:numCache>
                <c:formatCode>0.0</c:formatCode>
                <c:ptCount val="70"/>
                <c:pt idx="6">
                  <c:v>6.5552277941658463</c:v>
                </c:pt>
                <c:pt idx="8">
                  <c:v>4.2372881355932206</c:v>
                </c:pt>
                <c:pt idx="51">
                  <c:v>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陸土!$AG$173</c:f>
              <c:strCache>
                <c:ptCount val="1"/>
                <c:pt idx="0">
                  <c:v>Cs137崩壊</c:v>
                </c:pt>
              </c:strCache>
            </c:strRef>
          </c:tx>
          <c:spPr>
            <a:ln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陸土!$AG$174:$AG$243</c:f>
              <c:numCache>
                <c:formatCode>0.000</c:formatCode>
                <c:ptCount val="70"/>
                <c:pt idx="0">
                  <c:v>1</c:v>
                </c:pt>
                <c:pt idx="1">
                  <c:v>0.98857955908556994</c:v>
                </c:pt>
                <c:pt idx="2">
                  <c:v>0.97722786912022241</c:v>
                </c:pt>
                <c:pt idx="3">
                  <c:v>0.96527522096435681</c:v>
                </c:pt>
                <c:pt idx="4">
                  <c:v>0.95184544996398568</c:v>
                </c:pt>
                <c:pt idx="5">
                  <c:v>0.9410343427441259</c:v>
                </c:pt>
                <c:pt idx="6">
                  <c:v>0.93105087340780845</c:v>
                </c:pt>
                <c:pt idx="7">
                  <c:v>0.92047595200650678</c:v>
                </c:pt>
                <c:pt idx="8">
                  <c:v>0.90944700118137967</c:v>
                </c:pt>
                <c:pt idx="10">
                  <c:v>1</c:v>
                </c:pt>
                <c:pt idx="11">
                  <c:v>0.99678652647803434</c:v>
                </c:pt>
                <c:pt idx="12">
                  <c:v>0.98571378141565791</c:v>
                </c:pt>
                <c:pt idx="13">
                  <c:v>0.97408757323787776</c:v>
                </c:pt>
                <c:pt idx="14">
                  <c:v>0.96284152470686024</c:v>
                </c:pt>
                <c:pt idx="15">
                  <c:v>0.95244635628356111</c:v>
                </c:pt>
                <c:pt idx="16">
                  <c:v>0.9413907464694018</c:v>
                </c:pt>
                <c:pt idx="17">
                  <c:v>0.93081586582812192</c:v>
                </c:pt>
                <c:pt idx="18">
                  <c:v>0.91995327318178899</c:v>
                </c:pt>
                <c:pt idx="19">
                  <c:v>0.90927482985691499</c:v>
                </c:pt>
                <c:pt idx="20">
                  <c:v>0.8983800885405806</c:v>
                </c:pt>
                <c:pt idx="21">
                  <c:v>0.88767190560622822</c:v>
                </c:pt>
                <c:pt idx="22">
                  <c:v>0.87842085803842007</c:v>
                </c:pt>
                <c:pt idx="23">
                  <c:v>0.86806013877507415</c:v>
                </c:pt>
                <c:pt idx="24">
                  <c:v>0.85803819956065985</c:v>
                </c:pt>
                <c:pt idx="25">
                  <c:v>0.84818549369564344</c:v>
                </c:pt>
                <c:pt idx="26">
                  <c:v>0.83881641120452632</c:v>
                </c:pt>
                <c:pt idx="27">
                  <c:v>0.82897513048991878</c:v>
                </c:pt>
                <c:pt idx="28">
                  <c:v>0.81976650854415711</c:v>
                </c:pt>
                <c:pt idx="29">
                  <c:v>0.80979090323221903</c:v>
                </c:pt>
                <c:pt idx="30">
                  <c:v>0.80125036647479042</c:v>
                </c:pt>
                <c:pt idx="31">
                  <c:v>0.79164995174238806</c:v>
                </c:pt>
                <c:pt idx="32">
                  <c:v>0.78246080117435723</c:v>
                </c:pt>
                <c:pt idx="33">
                  <c:v>0.77347593764634259</c:v>
                </c:pt>
                <c:pt idx="34">
                  <c:v>0.76469076007976111</c:v>
                </c:pt>
                <c:pt idx="35">
                  <c:v>0.75595765443645968</c:v>
                </c:pt>
                <c:pt idx="36">
                  <c:v>0.74718280553464023</c:v>
                </c:pt>
                <c:pt idx="37">
                  <c:v>0.73841660158801603</c:v>
                </c:pt>
                <c:pt idx="38">
                  <c:v>0.72160128209285312</c:v>
                </c:pt>
                <c:pt idx="39">
                  <c:v>0.70521338838947789</c:v>
                </c:pt>
                <c:pt idx="40">
                  <c:v>0.68928466825692603</c:v>
                </c:pt>
                <c:pt idx="41">
                  <c:v>0.6739708921049028</c:v>
                </c:pt>
                <c:pt idx="42">
                  <c:v>0.65854001159775977</c:v>
                </c:pt>
                <c:pt idx="43">
                  <c:v>0.6436248864248757</c:v>
                </c:pt>
                <c:pt idx="44">
                  <c:v>0.62865069924149219</c:v>
                </c:pt>
                <c:pt idx="45">
                  <c:v>0.61417991826879514</c:v>
                </c:pt>
                <c:pt idx="46">
                  <c:v>0.60026949491057691</c:v>
                </c:pt>
                <c:pt idx="47">
                  <c:v>0.58637799686355641</c:v>
                </c:pt>
                <c:pt idx="48">
                  <c:v>0.57345905307522715</c:v>
                </c:pt>
                <c:pt idx="50">
                  <c:v>1</c:v>
                </c:pt>
                <c:pt idx="51">
                  <c:v>0.98422189248808789</c:v>
                </c:pt>
                <c:pt idx="52">
                  <c:v>0.9708960927073188</c:v>
                </c:pt>
                <c:pt idx="53">
                  <c:v>0.94848737387885407</c:v>
                </c:pt>
                <c:pt idx="54">
                  <c:v>0.92829327761039393</c:v>
                </c:pt>
                <c:pt idx="55">
                  <c:v>0.90721131456992443</c:v>
                </c:pt>
                <c:pt idx="56">
                  <c:v>0.88649623057900451</c:v>
                </c:pt>
                <c:pt idx="57">
                  <c:v>0.86565299005788776</c:v>
                </c:pt>
                <c:pt idx="58">
                  <c:v>0.84529981442417335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陸土!$AH$173</c:f>
              <c:strCache>
                <c:ptCount val="1"/>
                <c:pt idx="0">
                  <c:v>Sr90崩壊</c:v>
                </c:pt>
              </c:strCache>
            </c:strRef>
          </c:tx>
          <c:spPr>
            <a:ln w="38100">
              <a:solidFill>
                <a:srgbClr val="9900FF"/>
              </a:solidFill>
              <a:prstDash val="sysDot"/>
            </a:ln>
          </c:spPr>
          <c:marker>
            <c:symbol val="none"/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陸土!$AH$174:$AH$243</c:f>
              <c:numCache>
                <c:formatCode>0.000</c:formatCode>
                <c:ptCount val="70"/>
                <c:pt idx="0">
                  <c:v>0.5</c:v>
                </c:pt>
                <c:pt idx="1">
                  <c:v>0.49403536412263394</c:v>
                </c:pt>
                <c:pt idx="2">
                  <c:v>0.48810969521701536</c:v>
                </c:pt>
                <c:pt idx="3">
                  <c:v>0.48187365606029559</c:v>
                </c:pt>
                <c:pt idx="4">
                  <c:v>0.47487108974010067</c:v>
                </c:pt>
                <c:pt idx="5">
                  <c:v>0.46923716372532437</c:v>
                </c:pt>
                <c:pt idx="6">
                  <c:v>0.46403711476759962</c:v>
                </c:pt>
                <c:pt idx="7">
                  <c:v>0.45853172429596289</c:v>
                </c:pt>
                <c:pt idx="8">
                  <c:v>0.45279298234459525</c:v>
                </c:pt>
                <c:pt idx="10">
                  <c:v>0.5</c:v>
                </c:pt>
                <c:pt idx="11">
                  <c:v>0.49832136583400732</c:v>
                </c:pt>
                <c:pt idx="12">
                  <c:v>0.49253911709017478</c:v>
                </c:pt>
                <c:pt idx="13">
                  <c:v>0.48647097999472821</c:v>
                </c:pt>
                <c:pt idx="14">
                  <c:v>0.48060434963338355</c:v>
                </c:pt>
                <c:pt idx="15">
                  <c:v>0.47518432081832446</c:v>
                </c:pt>
                <c:pt idx="16">
                  <c:v>0.46942284815456337</c:v>
                </c:pt>
                <c:pt idx="17">
                  <c:v>0.46391473732948874</c:v>
                </c:pt>
                <c:pt idx="18">
                  <c:v>0.45825968668125433</c:v>
                </c:pt>
                <c:pt idx="19">
                  <c:v>0.45270342031882266</c:v>
                </c:pt>
                <c:pt idx="20">
                  <c:v>0.4470376223553334</c:v>
                </c:pt>
                <c:pt idx="21">
                  <c:v>0.44147184403102363</c:v>
                </c:pt>
                <c:pt idx="22">
                  <c:v>0.4366658602358145</c:v>
                </c:pt>
                <c:pt idx="23">
                  <c:v>0.43128608792358436</c:v>
                </c:pt>
                <c:pt idx="24">
                  <c:v>0.42608496357724518</c:v>
                </c:pt>
                <c:pt idx="25">
                  <c:v>0.42097432048734168</c:v>
                </c:pt>
                <c:pt idx="26">
                  <c:v>0.41611700223897707</c:v>
                </c:pt>
                <c:pt idx="27">
                  <c:v>0.41101749557065326</c:v>
                </c:pt>
                <c:pt idx="28">
                  <c:v>0.40624827321656243</c:v>
                </c:pt>
                <c:pt idx="29">
                  <c:v>0.40108453360807639</c:v>
                </c:pt>
                <c:pt idx="30">
                  <c:v>0.39666590178641092</c:v>
                </c:pt>
                <c:pt idx="31">
                  <c:v>0.39170143993864248</c:v>
                </c:pt>
                <c:pt idx="32">
                  <c:v>0.38695217309693375</c:v>
                </c:pt>
                <c:pt idx="33">
                  <c:v>0.38231090523111178</c:v>
                </c:pt>
                <c:pt idx="34">
                  <c:v>0.37777512404491009</c:v>
                </c:pt>
                <c:pt idx="35">
                  <c:v>0.37326854192800069</c:v>
                </c:pt>
                <c:pt idx="36">
                  <c:v>0.36874276865152428</c:v>
                </c:pt>
                <c:pt idx="37">
                  <c:v>0.36422383239677664</c:v>
                </c:pt>
                <c:pt idx="38">
                  <c:v>0.35556236764392785</c:v>
                </c:pt>
                <c:pt idx="39">
                  <c:v>0.34712976662554673</c:v>
                </c:pt>
                <c:pt idx="40">
                  <c:v>0.33894185155594936</c:v>
                </c:pt>
                <c:pt idx="41">
                  <c:v>0.33107802962936145</c:v>
                </c:pt>
                <c:pt idx="42">
                  <c:v>0.32316217112990453</c:v>
                </c:pt>
                <c:pt idx="43">
                  <c:v>0.31551878529603128</c:v>
                </c:pt>
                <c:pt idx="44">
                  <c:v>0.30785311586515668</c:v>
                </c:pt>
                <c:pt idx="45">
                  <c:v>0.30045292374935911</c:v>
                </c:pt>
                <c:pt idx="46">
                  <c:v>0.29334665381342501</c:v>
                </c:pt>
                <c:pt idx="47">
                  <c:v>0.28625741506914121</c:v>
                </c:pt>
                <c:pt idx="48">
                  <c:v>0.27967124844168656</c:v>
                </c:pt>
                <c:pt idx="50">
                  <c:v>0.5</c:v>
                </c:pt>
                <c:pt idx="51">
                  <c:v>0.49176026625548352</c:v>
                </c:pt>
                <c:pt idx="52">
                  <c:v>0.48480579745329611</c:v>
                </c:pt>
                <c:pt idx="53">
                  <c:v>0.47312080750669699</c:v>
                </c:pt>
                <c:pt idx="54">
                  <c:v>0.4626012164154632</c:v>
                </c:pt>
                <c:pt idx="55">
                  <c:v>0.45163005680006796</c:v>
                </c:pt>
                <c:pt idx="56">
                  <c:v>0.44086094762395894</c:v>
                </c:pt>
                <c:pt idx="57">
                  <c:v>0.43003659390529619</c:v>
                </c:pt>
                <c:pt idx="58">
                  <c:v>0.41947800796229651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533056"/>
        <c:axId val="237534592"/>
      </c:lineChart>
      <c:dateAx>
        <c:axId val="237533056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7534592"/>
        <c:crossesAt val="1.0000000000000002E-3"/>
        <c:auto val="0"/>
        <c:lblOffset val="100"/>
        <c:baseTimeUnit val="months"/>
        <c:majorUnit val="24"/>
        <c:majorTimeUnit val="months"/>
        <c:minorUnit val="3"/>
        <c:minorTimeUnit val="months"/>
      </c:dateAx>
      <c:valAx>
        <c:axId val="237534592"/>
        <c:scaling>
          <c:logBase val="10"/>
          <c:orientation val="minMax"/>
          <c:max val="10000"/>
          <c:min val="1.0000000000000002E-3"/>
        </c:scaling>
        <c:delete val="0"/>
        <c:axPos val="l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min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 sz="900"/>
                  <a:t>Bq/kg</a:t>
                </a:r>
                <a:r>
                  <a:rPr lang="ja-JP" altLang="en-US" sz="900"/>
                  <a:t>乾土</a:t>
                </a:r>
              </a:p>
            </c:rich>
          </c:tx>
          <c:layout>
            <c:manualLayout>
              <c:xMode val="edge"/>
              <c:yMode val="edge"/>
              <c:x val="4.5665740301407643E-3"/>
              <c:y val="0.3780733968871933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7533056"/>
        <c:crosses val="autoZero"/>
        <c:crossBetween val="between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4751865157369127"/>
          <c:y val="4.4034656261677189E-3"/>
          <c:w val="0.74857199665604734"/>
          <c:h val="0.11811076447124869"/>
        </c:manualLayout>
      </c:layout>
      <c:overlay val="0"/>
      <c:spPr>
        <a:solidFill>
          <a:sysClr val="window" lastClr="FFFFFF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陸土</a:t>
            </a:r>
            <a:r>
              <a:rPr lang="en-US" altLang="ja-JP"/>
              <a:t>(</a:t>
            </a:r>
            <a:r>
              <a:rPr lang="ja-JP" altLang="en-US"/>
              <a:t>岩出山</a:t>
            </a:r>
            <a:r>
              <a:rPr lang="en-US" altLang="ja-JP"/>
              <a:t>)</a:t>
            </a:r>
          </a:p>
        </c:rich>
      </c:tx>
      <c:layout>
        <c:manualLayout>
          <c:xMode val="edge"/>
          <c:yMode val="edge"/>
          <c:x val="2.0010369562179053E-2"/>
          <c:y val="5.7389657000338913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86048412994374E-2"/>
          <c:y val="3.2187195831915427E-2"/>
          <c:w val="0.90500463049134439"/>
          <c:h val="0.92739141162836658"/>
        </c:manualLayout>
      </c:layout>
      <c:lineChart>
        <c:grouping val="standard"/>
        <c:varyColors val="0"/>
        <c:ser>
          <c:idx val="0"/>
          <c:order val="0"/>
          <c:tx>
            <c:strRef>
              <c:f>陸土!$P$172</c:f>
              <c:strCache>
                <c:ptCount val="1"/>
                <c:pt idx="0">
                  <c:v>Be-7</c:v>
                </c:pt>
              </c:strCache>
            </c:strRef>
          </c:tx>
          <c:spPr>
            <a:ln w="6350">
              <a:solidFill>
                <a:srgbClr val="0066FF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0066FF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陸土!$P$174:$P$243</c:f>
              <c:numCache>
                <c:formatCode>0.00</c:formatCode>
                <c:ptCount val="70"/>
                <c:pt idx="4" formatCode="0.000">
                  <c:v>0.08</c:v>
                </c:pt>
                <c:pt idx="5" formatCode="0.000">
                  <c:v>0.08</c:v>
                </c:pt>
                <c:pt idx="6" formatCode="0.000">
                  <c:v>0.08</c:v>
                </c:pt>
                <c:pt idx="7" formatCode="0.000">
                  <c:v>0.08</c:v>
                </c:pt>
                <c:pt idx="8" formatCode="0.000">
                  <c:v>0.08</c:v>
                </c:pt>
                <c:pt idx="11" formatCode="0.000">
                  <c:v>0.08</c:v>
                </c:pt>
                <c:pt idx="12">
                  <c:v>0.29629629629629628</c:v>
                </c:pt>
                <c:pt idx="13">
                  <c:v>0.14814814814814814</c:v>
                </c:pt>
                <c:pt idx="14" formatCode="0.000">
                  <c:v>0.08</c:v>
                </c:pt>
                <c:pt idx="15">
                  <c:v>0.18</c:v>
                </c:pt>
                <c:pt idx="16">
                  <c:v>0.23</c:v>
                </c:pt>
                <c:pt idx="17" formatCode="0.000">
                  <c:v>0.08</c:v>
                </c:pt>
                <c:pt idx="18" formatCode="0.000">
                  <c:v>0.08</c:v>
                </c:pt>
                <c:pt idx="19" formatCode="0.000">
                  <c:v>0.08</c:v>
                </c:pt>
                <c:pt idx="20" formatCode="0.000">
                  <c:v>0.08</c:v>
                </c:pt>
                <c:pt idx="21" formatCode="0.000">
                  <c:v>0.08</c:v>
                </c:pt>
                <c:pt idx="22" formatCode="0.000">
                  <c:v>0.08</c:v>
                </c:pt>
                <c:pt idx="23" formatCode="0.000">
                  <c:v>0.08</c:v>
                </c:pt>
                <c:pt idx="24" formatCode="0.000">
                  <c:v>0.08</c:v>
                </c:pt>
                <c:pt idx="25">
                  <c:v>0.39</c:v>
                </c:pt>
                <c:pt idx="26" formatCode="0.000">
                  <c:v>0.08</c:v>
                </c:pt>
                <c:pt idx="27">
                  <c:v>0.31</c:v>
                </c:pt>
                <c:pt idx="28" formatCode="0.000">
                  <c:v>0.08</c:v>
                </c:pt>
                <c:pt idx="29">
                  <c:v>0.16</c:v>
                </c:pt>
                <c:pt idx="30" formatCode="0.000">
                  <c:v>0.08</c:v>
                </c:pt>
                <c:pt idx="31" formatCode="0.000">
                  <c:v>0.08</c:v>
                </c:pt>
                <c:pt idx="32" formatCode="0.000">
                  <c:v>0.08</c:v>
                </c:pt>
                <c:pt idx="33" formatCode="0.000">
                  <c:v>0.08</c:v>
                </c:pt>
                <c:pt idx="34">
                  <c:v>0.56999999999999995</c:v>
                </c:pt>
                <c:pt idx="35" formatCode="0.000">
                  <c:v>0.08</c:v>
                </c:pt>
                <c:pt idx="36" formatCode="0.000">
                  <c:v>0.08</c:v>
                </c:pt>
                <c:pt idx="37" formatCode="0.000">
                  <c:v>0.08</c:v>
                </c:pt>
                <c:pt idx="38" formatCode="0.000">
                  <c:v>0.08</c:v>
                </c:pt>
                <c:pt idx="39" formatCode="0.000">
                  <c:v>0.08</c:v>
                </c:pt>
                <c:pt idx="40" formatCode="&quot;(&quot;0.00&quot;)&quot;">
                  <c:v>0.32</c:v>
                </c:pt>
                <c:pt idx="41" formatCode="0.000">
                  <c:v>0.08</c:v>
                </c:pt>
                <c:pt idx="42" formatCode="0.000">
                  <c:v>0.08</c:v>
                </c:pt>
                <c:pt idx="43" formatCode="0.000">
                  <c:v>0.08</c:v>
                </c:pt>
                <c:pt idx="44" formatCode="0.000">
                  <c:v>0.08</c:v>
                </c:pt>
                <c:pt idx="45" formatCode="0.000">
                  <c:v>0.08</c:v>
                </c:pt>
                <c:pt idx="46" formatCode="0.000">
                  <c:v>0.08</c:v>
                </c:pt>
                <c:pt idx="47" formatCode="0.000">
                  <c:v>0.08</c:v>
                </c:pt>
                <c:pt idx="48" formatCode="0.000">
                  <c:v>0.08</c:v>
                </c:pt>
                <c:pt idx="51" formatCode="0.000">
                  <c:v>0.08</c:v>
                </c:pt>
                <c:pt idx="52" formatCode="0.000">
                  <c:v>0.08</c:v>
                </c:pt>
                <c:pt idx="53" formatCode="0.000">
                  <c:v>0.08</c:v>
                </c:pt>
                <c:pt idx="54" formatCode="0.000">
                  <c:v>0.08</c:v>
                </c:pt>
                <c:pt idx="55" formatCode="0.000">
                  <c:v>0.08</c:v>
                </c:pt>
                <c:pt idx="56" formatCode="0.000">
                  <c:v>0.08</c:v>
                </c:pt>
                <c:pt idx="57" formatCode="0.000">
                  <c:v>0.08</c:v>
                </c:pt>
                <c:pt idx="58" formatCode="0.000">
                  <c:v>0.08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陸土!$Q$172</c:f>
              <c:strCache>
                <c:ptCount val="1"/>
                <c:pt idx="0">
                  <c:v>K-40</c:v>
                </c:pt>
              </c:strCache>
            </c:strRef>
          </c:tx>
          <c:spPr>
            <a:ln w="12700">
              <a:solidFill>
                <a:srgbClr val="00B05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陸土!$Q$174:$Q$243</c:f>
              <c:numCache>
                <c:formatCode>0.0</c:formatCode>
                <c:ptCount val="70"/>
                <c:pt idx="4">
                  <c:v>11.666666666666666</c:v>
                </c:pt>
                <c:pt idx="5">
                  <c:v>9.8518518518518512</c:v>
                </c:pt>
                <c:pt idx="6">
                  <c:v>10.333333333333334</c:v>
                </c:pt>
                <c:pt idx="7">
                  <c:v>10.666666666666666</c:v>
                </c:pt>
                <c:pt idx="8">
                  <c:v>11.888888888888889</c:v>
                </c:pt>
                <c:pt idx="11">
                  <c:v>8.5555555555555554</c:v>
                </c:pt>
                <c:pt idx="12">
                  <c:v>11.592592592592593</c:v>
                </c:pt>
                <c:pt idx="13">
                  <c:v>6.5555555555555554</c:v>
                </c:pt>
                <c:pt idx="14">
                  <c:v>7.3703703703703702</c:v>
                </c:pt>
                <c:pt idx="15">
                  <c:v>10.6</c:v>
                </c:pt>
                <c:pt idx="16">
                  <c:v>8.5</c:v>
                </c:pt>
                <c:pt idx="17">
                  <c:v>9.4</c:v>
                </c:pt>
                <c:pt idx="18">
                  <c:v>10.3</c:v>
                </c:pt>
                <c:pt idx="19">
                  <c:v>9.1999999999999993</c:v>
                </c:pt>
                <c:pt idx="20">
                  <c:v>8.8000000000000007</c:v>
                </c:pt>
                <c:pt idx="21">
                  <c:v>8.8000000000000007</c:v>
                </c:pt>
                <c:pt idx="22">
                  <c:v>7.9</c:v>
                </c:pt>
                <c:pt idx="23">
                  <c:v>9.8000000000000007</c:v>
                </c:pt>
                <c:pt idx="24">
                  <c:v>8</c:v>
                </c:pt>
                <c:pt idx="25">
                  <c:v>9.1999999999999993</c:v>
                </c:pt>
                <c:pt idx="26">
                  <c:v>8.6999999999999993</c:v>
                </c:pt>
                <c:pt idx="27">
                  <c:v>7.3</c:v>
                </c:pt>
                <c:pt idx="28">
                  <c:v>8.1999999999999993</c:v>
                </c:pt>
                <c:pt idx="29">
                  <c:v>7.5</c:v>
                </c:pt>
                <c:pt idx="30">
                  <c:v>9.3000000000000007</c:v>
                </c:pt>
                <c:pt idx="31">
                  <c:v>9.1999999999999993</c:v>
                </c:pt>
                <c:pt idx="32">
                  <c:v>8.6999999999999993</c:v>
                </c:pt>
                <c:pt idx="33">
                  <c:v>8.1999999999999993</c:v>
                </c:pt>
                <c:pt idx="34">
                  <c:v>10.7</c:v>
                </c:pt>
                <c:pt idx="35">
                  <c:v>9.1</c:v>
                </c:pt>
                <c:pt idx="36">
                  <c:v>8.8000000000000007</c:v>
                </c:pt>
                <c:pt idx="37">
                  <c:v>8.4</c:v>
                </c:pt>
                <c:pt idx="38">
                  <c:v>7.2</c:v>
                </c:pt>
                <c:pt idx="39">
                  <c:v>9.9</c:v>
                </c:pt>
                <c:pt idx="40">
                  <c:v>9.8000000000000007</c:v>
                </c:pt>
                <c:pt idx="41">
                  <c:v>9.6</c:v>
                </c:pt>
                <c:pt idx="42">
                  <c:v>10.4</c:v>
                </c:pt>
                <c:pt idx="43">
                  <c:v>8.9</c:v>
                </c:pt>
                <c:pt idx="44">
                  <c:v>10.9</c:v>
                </c:pt>
                <c:pt idx="45">
                  <c:v>10.3</c:v>
                </c:pt>
                <c:pt idx="46">
                  <c:v>9.5</c:v>
                </c:pt>
                <c:pt idx="47">
                  <c:v>7.9870000000000001</c:v>
                </c:pt>
                <c:pt idx="48">
                  <c:v>8.8472999999999988</c:v>
                </c:pt>
                <c:pt idx="51">
                  <c:v>1.6104000000000001</c:v>
                </c:pt>
                <c:pt idx="52">
                  <c:v>11.6312</c:v>
                </c:pt>
                <c:pt idx="53">
                  <c:v>9.1125000000000007</c:v>
                </c:pt>
                <c:pt idx="54">
                  <c:v>7.4328000000000003</c:v>
                </c:pt>
                <c:pt idx="55">
                  <c:v>7.0724999999999998</c:v>
                </c:pt>
                <c:pt idx="56">
                  <c:v>8.5362000000000009</c:v>
                </c:pt>
                <c:pt idx="57">
                  <c:v>8.5679999999999996</c:v>
                </c:pt>
                <c:pt idx="58">
                  <c:v>7.6109999999999998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陸土!$S$172</c:f>
              <c:strCache>
                <c:ptCount val="1"/>
                <c:pt idx="0">
                  <c:v>Cs-137</c:v>
                </c:pt>
              </c:strCache>
            </c:strRef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陸土!$S$174:$S$243</c:f>
              <c:numCache>
                <c:formatCode>0.00</c:formatCode>
                <c:ptCount val="70"/>
                <c:pt idx="4">
                  <c:v>0.18148148148148149</c:v>
                </c:pt>
                <c:pt idx="5">
                  <c:v>0.18148148148148149</c:v>
                </c:pt>
                <c:pt idx="6">
                  <c:v>0.25555555555555559</c:v>
                </c:pt>
                <c:pt idx="7">
                  <c:v>0.3</c:v>
                </c:pt>
                <c:pt idx="8">
                  <c:v>0.24444444444444444</c:v>
                </c:pt>
                <c:pt idx="11">
                  <c:v>0.22222222222222221</c:v>
                </c:pt>
                <c:pt idx="12">
                  <c:v>0.33703703703703702</c:v>
                </c:pt>
                <c:pt idx="13">
                  <c:v>0.19259259259259259</c:v>
                </c:pt>
                <c:pt idx="14">
                  <c:v>0.17777777777777778</c:v>
                </c:pt>
                <c:pt idx="15">
                  <c:v>0.31</c:v>
                </c:pt>
                <c:pt idx="16">
                  <c:v>0.214</c:v>
                </c:pt>
                <c:pt idx="17">
                  <c:v>0.25</c:v>
                </c:pt>
                <c:pt idx="18">
                  <c:v>0.28999999999999998</c:v>
                </c:pt>
                <c:pt idx="19">
                  <c:v>0.23</c:v>
                </c:pt>
                <c:pt idx="20">
                  <c:v>0.2</c:v>
                </c:pt>
                <c:pt idx="21">
                  <c:v>0.23</c:v>
                </c:pt>
                <c:pt idx="22">
                  <c:v>0.23</c:v>
                </c:pt>
                <c:pt idx="23">
                  <c:v>0.26</c:v>
                </c:pt>
                <c:pt idx="24">
                  <c:v>0.22</c:v>
                </c:pt>
                <c:pt idx="25">
                  <c:v>0.28000000000000003</c:v>
                </c:pt>
                <c:pt idx="26">
                  <c:v>0.26</c:v>
                </c:pt>
                <c:pt idx="27">
                  <c:v>0.188</c:v>
                </c:pt>
                <c:pt idx="28">
                  <c:v>0.22</c:v>
                </c:pt>
                <c:pt idx="29">
                  <c:v>0.21</c:v>
                </c:pt>
                <c:pt idx="30">
                  <c:v>0.21</c:v>
                </c:pt>
                <c:pt idx="31">
                  <c:v>0.21</c:v>
                </c:pt>
                <c:pt idx="32">
                  <c:v>0.18</c:v>
                </c:pt>
                <c:pt idx="33">
                  <c:v>0.21</c:v>
                </c:pt>
                <c:pt idx="34">
                  <c:v>0.18</c:v>
                </c:pt>
                <c:pt idx="35">
                  <c:v>0.18</c:v>
                </c:pt>
                <c:pt idx="36">
                  <c:v>0.2</c:v>
                </c:pt>
                <c:pt idx="37">
                  <c:v>0.21</c:v>
                </c:pt>
                <c:pt idx="38">
                  <c:v>0.17</c:v>
                </c:pt>
                <c:pt idx="39">
                  <c:v>0.3</c:v>
                </c:pt>
                <c:pt idx="40">
                  <c:v>0.19</c:v>
                </c:pt>
                <c:pt idx="41">
                  <c:v>0.16</c:v>
                </c:pt>
                <c:pt idx="42">
                  <c:v>0.16</c:v>
                </c:pt>
                <c:pt idx="43">
                  <c:v>0.18</c:v>
                </c:pt>
                <c:pt idx="44">
                  <c:v>0.17</c:v>
                </c:pt>
                <c:pt idx="45">
                  <c:v>0.155</c:v>
                </c:pt>
                <c:pt idx="46">
                  <c:v>0.18</c:v>
                </c:pt>
                <c:pt idx="47" formatCode="&quot;(&quot;0.000&quot;)&quot;">
                  <c:v>0.14344000000000004</c:v>
                </c:pt>
                <c:pt idx="48">
                  <c:v>0.16085999999999998</c:v>
                </c:pt>
                <c:pt idx="51">
                  <c:v>3.2208000000000001</c:v>
                </c:pt>
                <c:pt idx="52">
                  <c:v>7.5508999999999995</c:v>
                </c:pt>
                <c:pt idx="53" formatCode="0.0">
                  <c:v>23.7</c:v>
                </c:pt>
                <c:pt idx="54" formatCode="0.0">
                  <c:v>22.461400000000001</c:v>
                </c:pt>
                <c:pt idx="55" formatCode="0.0">
                  <c:v>13.006500000000001</c:v>
                </c:pt>
                <c:pt idx="56" formatCode="0.0">
                  <c:v>22.242699999999999</c:v>
                </c:pt>
                <c:pt idx="57" formatCode="0.0">
                  <c:v>20.033999999999999</c:v>
                </c:pt>
                <c:pt idx="58" formatCode="0.0">
                  <c:v>20.956799999999998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陸土!$R$172</c:f>
              <c:strCache>
                <c:ptCount val="1"/>
                <c:pt idx="0">
                  <c:v>Cs-134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ysDot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陸土!$R$174:$R$243</c:f>
              <c:numCache>
                <c:formatCode>0.0</c:formatCode>
                <c:ptCount val="70"/>
                <c:pt idx="4" formatCode="0.000">
                  <c:v>5.3882874015921192E-2</c:v>
                </c:pt>
                <c:pt idx="5" formatCode="0.000">
                  <c:v>4.5614755343520712E-2</c:v>
                </c:pt>
                <c:pt idx="6" formatCode="0.000">
                  <c:v>3.8793453134607699E-2</c:v>
                </c:pt>
                <c:pt idx="7" formatCode="0.000">
                  <c:v>3.2450168660278583E-2</c:v>
                </c:pt>
                <c:pt idx="8" formatCode="0.000">
                  <c:v>2.7750335494231823E-2</c:v>
                </c:pt>
                <c:pt idx="11" formatCode="0.000">
                  <c:v>0.1036659860024967</c:v>
                </c:pt>
                <c:pt idx="12" formatCode="0.000">
                  <c:v>8.8488771474477715E-2</c:v>
                </c:pt>
                <c:pt idx="13" formatCode="0.000">
                  <c:v>7.4019591628619485E-2</c:v>
                </c:pt>
                <c:pt idx="14" formatCode="0.000">
                  <c:v>6.3299162551181315E-2</c:v>
                </c:pt>
                <c:pt idx="15" formatCode="0.000">
                  <c:v>5.3242038304513697E-2</c:v>
                </c:pt>
                <c:pt idx="16" formatCode="0.000">
                  <c:v>4.5280140213456672E-2</c:v>
                </c:pt>
                <c:pt idx="17" formatCode="0.000">
                  <c:v>3.8156090388718103E-2</c:v>
                </c:pt>
                <c:pt idx="18" formatCode="0.000">
                  <c:v>3.2420317227936687E-2</c:v>
                </c:pt>
                <c:pt idx="19" formatCode="0.000">
                  <c:v>2.7269298709893846E-2</c:v>
                </c:pt>
                <c:pt idx="20" formatCode="0.000">
                  <c:v>2.3234132162727416E-2</c:v>
                </c:pt>
                <c:pt idx="21" formatCode="0.000">
                  <c:v>1.9363603494483003E-2</c:v>
                </c:pt>
                <c:pt idx="22" formatCode="0.000">
                  <c:v>1.6604911136228483E-2</c:v>
                </c:pt>
                <c:pt idx="23" formatCode="0.000">
                  <c:v>1.3864227562187532E-2</c:v>
                </c:pt>
                <c:pt idx="24" formatCode="0.000">
                  <c:v>1.1823549193313829E-2</c:v>
                </c:pt>
                <c:pt idx="25" formatCode="0.000">
                  <c:v>9.9175746197199301E-3</c:v>
                </c:pt>
                <c:pt idx="26" formatCode="0.000">
                  <c:v>8.434484923171455E-3</c:v>
                </c:pt>
                <c:pt idx="27" formatCode="0.000">
                  <c:v>7.0878672848193377E-3</c:v>
                </c:pt>
                <c:pt idx="28" formatCode="0.000">
                  <c:v>6.03348677228846E-3</c:v>
                </c:pt>
                <c:pt idx="29" formatCode="0.000">
                  <c:v>5.0748717817588867E-3</c:v>
                </c:pt>
                <c:pt idx="30" formatCode="0.000">
                  <c:v>4.3159674791014941E-3</c:v>
                </c:pt>
                <c:pt idx="31" formatCode="0.000">
                  <c:v>3.6135692428050578E-3</c:v>
                </c:pt>
                <c:pt idx="32" formatCode="0.000">
                  <c:v>3.0845247825653909E-3</c:v>
                </c:pt>
                <c:pt idx="33" formatCode="0.000">
                  <c:v>2.5944480148814147E-3</c:v>
                </c:pt>
                <c:pt idx="34" formatCode="0.000">
                  <c:v>2.1963399987782821E-3</c:v>
                </c:pt>
                <c:pt idx="35" formatCode="0.000">
                  <c:v>1.8559008548551846E-3</c:v>
                </c:pt>
                <c:pt idx="36" formatCode="0.000">
                  <c:v>1.5783665240140263E-3</c:v>
                </c:pt>
                <c:pt idx="37" formatCode="0.000">
                  <c:v>1.3214966870504742E-3</c:v>
                </c:pt>
                <c:pt idx="38" formatCode="0.000">
                  <c:v>9.392430472813959E-4</c:v>
                </c:pt>
                <c:pt idx="39" formatCode="0.000">
                  <c:v>6.7497281138917669E-4</c:v>
                </c:pt>
                <c:pt idx="40" formatCode="0.000">
                  <c:v>4.8416698634132151E-4</c:v>
                </c:pt>
                <c:pt idx="41" formatCode="0.000">
                  <c:v>3.4411775685889659E-4</c:v>
                </c:pt>
                <c:pt idx="42" formatCode="0.000">
                  <c:v>2.430082987170284E-4</c:v>
                </c:pt>
                <c:pt idx="43" formatCode="0.000">
                  <c:v>1.7495598035127601E-4</c:v>
                </c:pt>
                <c:pt idx="44" formatCode="0.000">
                  <c:v>1.2423415316073071E-4</c:v>
                </c:pt>
                <c:pt idx="45" formatCode="0.000">
                  <c:v>9.0770319648871716E-5</c:v>
                </c:pt>
                <c:pt idx="46" formatCode="0.000">
                  <c:v>6.4395627319546281E-5</c:v>
                </c:pt>
                <c:pt idx="47" formatCode="0.000">
                  <c:v>4.5391130916481038E-5</c:v>
                </c:pt>
                <c:pt idx="48" formatCode="0.000">
                  <c:v>3.2559662688080562E-5</c:v>
                </c:pt>
                <c:pt idx="51" formatCode="0.00">
                  <c:v>2.4826999999999999</c:v>
                </c:pt>
                <c:pt idx="52" formatCode="0.00">
                  <c:v>5.0651999999999999</c:v>
                </c:pt>
                <c:pt idx="53">
                  <c:v>11.737500000000001</c:v>
                </c:pt>
                <c:pt idx="54">
                  <c:v>7.9544000000000006</c:v>
                </c:pt>
                <c:pt idx="55">
                  <c:v>3.4155000000000002</c:v>
                </c:pt>
                <c:pt idx="56">
                  <c:v>4.2681000000000004</c:v>
                </c:pt>
                <c:pt idx="57">
                  <c:v>2.835</c:v>
                </c:pt>
                <c:pt idx="58">
                  <c:v>2.1770999999999998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陸土!$T$172</c:f>
              <c:strCache>
                <c:ptCount val="1"/>
                <c:pt idx="0">
                  <c:v>Sr-90</c:v>
                </c:pt>
              </c:strCache>
            </c:strRef>
          </c:tx>
          <c:spPr>
            <a:ln w="0">
              <a:solidFill>
                <a:srgbClr val="9900FF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9900FF"/>
              </a:solidFill>
              <a:ln w="0">
                <a:solidFill>
                  <a:srgbClr val="9900FF"/>
                </a:solidFill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陸土!$T$174:$T$243</c:f>
              <c:numCache>
                <c:formatCode>0_);[Red]\(0\)</c:formatCode>
                <c:ptCount val="70"/>
                <c:pt idx="6" formatCode="0.000">
                  <c:v>0.14814814814814814</c:v>
                </c:pt>
                <c:pt idx="8" formatCode="0.000">
                  <c:v>0.1</c:v>
                </c:pt>
                <c:pt idx="51">
                  <c:v>0</c:v>
                </c:pt>
              </c:numCache>
            </c:numRef>
          </c:val>
          <c:smooth val="0"/>
        </c:ser>
        <c:ser>
          <c:idx val="4"/>
          <c:order val="5"/>
          <c:tx>
            <c:strRef>
              <c:f>陸土!$AF$173</c:f>
              <c:strCache>
                <c:ptCount val="1"/>
                <c:pt idx="0">
                  <c:v>Cs134崩壊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ysDot"/>
            </a:ln>
          </c:spPr>
          <c:marker>
            <c:symbol val="none"/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陸土!$AF$174:$AF$243</c:f>
              <c:numCache>
                <c:formatCode>0.00</c:formatCode>
                <c:ptCount val="70"/>
                <c:pt idx="0">
                  <c:v>1</c:v>
                </c:pt>
                <c:pt idx="1">
                  <c:v>0.8457751081090682</c:v>
                </c:pt>
                <c:pt idx="2">
                  <c:v>0.71467748482839222</c:v>
                </c:pt>
                <c:pt idx="3">
                  <c:v>0.59726755165113976</c:v>
                </c:pt>
                <c:pt idx="4">
                  <c:v>0.48689564064484403</c:v>
                </c:pt>
                <c:pt idx="5">
                  <c:v>0.41218338723504033</c:v>
                </c:pt>
                <c:pt idx="6">
                  <c:v>0.35281046759977075</c:v>
                </c:pt>
                <c:pt idx="7">
                  <c:v>0.29867306553546963</c:v>
                </c:pt>
                <c:pt idx="8">
                  <c:v>0.25052650146908373</c:v>
                </c:pt>
                <c:pt idx="10">
                  <c:v>1</c:v>
                </c:pt>
                <c:pt idx="11">
                  <c:v>0.9541472081475757</c:v>
                </c:pt>
                <c:pt idx="12">
                  <c:v>0.81071605751937692</c:v>
                </c:pt>
                <c:pt idx="13">
                  <c:v>0.68190752687494172</c:v>
                </c:pt>
                <c:pt idx="14">
                  <c:v>0.57567979475467801</c:v>
                </c:pt>
                <c:pt idx="15">
                  <c:v>0.49139741746433652</c:v>
                </c:pt>
                <c:pt idx="16">
                  <c:v>0.41446577500222781</c:v>
                </c:pt>
                <c:pt idx="17">
                  <c:v>0.35151403378085305</c:v>
                </c:pt>
                <c:pt idx="18">
                  <c:v>0.29620935762604256</c:v>
                </c:pt>
                <c:pt idx="19">
                  <c:v>0.24983574721432025</c:v>
                </c:pt>
                <c:pt idx="20">
                  <c:v>0.20956183504295589</c:v>
                </c:pt>
                <c:pt idx="21">
                  <c:v>0.17594199220706164</c:v>
                </c:pt>
                <c:pt idx="22">
                  <c:v>0.15101482309650682</c:v>
                </c:pt>
                <c:pt idx="23">
                  <c:v>0.12702122226897489</c:v>
                </c:pt>
                <c:pt idx="24">
                  <c:v>0.1072338231848</c:v>
                </c:pt>
                <c:pt idx="25">
                  <c:v>9.0612265964633371E-2</c:v>
                </c:pt>
                <c:pt idx="26">
                  <c:v>7.7061965292748641E-2</c:v>
                </c:pt>
                <c:pt idx="27">
                  <c:v>6.4877855798744694E-2</c:v>
                </c:pt>
                <c:pt idx="28">
                  <c:v>5.5125162055008378E-2</c:v>
                </c:pt>
                <c:pt idx="29">
                  <c:v>4.6111409569631792E-2</c:v>
                </c:pt>
                <c:pt idx="30">
                  <c:v>3.950563751961611E-2</c:v>
                </c:pt>
                <c:pt idx="31">
                  <c:v>3.3137267126351691E-2</c:v>
                </c:pt>
                <c:pt idx="32">
                  <c:v>2.7949400246850019E-2</c:v>
                </c:pt>
                <c:pt idx="33">
                  <c:v>2.3617161204400133E-2</c:v>
                </c:pt>
                <c:pt idx="34">
                  <c:v>1.9993199136499034E-2</c:v>
                </c:pt>
                <c:pt idx="35">
                  <c:v>1.6909750161118581E-2</c:v>
                </c:pt>
                <c:pt idx="36">
                  <c:v>1.4262412573893338E-2</c:v>
                </c:pt>
                <c:pt idx="37">
                  <c:v>1.2007411734129822E-2</c:v>
                </c:pt>
                <c:pt idx="38">
                  <c:v>8.5814268174468182E-3</c:v>
                </c:pt>
                <c:pt idx="39">
                  <c:v>6.1385995306229802E-3</c:v>
                </c:pt>
                <c:pt idx="40">
                  <c:v>4.3992485263423167E-3</c:v>
                </c:pt>
                <c:pt idx="41">
                  <c:v>3.1701943143749209E-3</c:v>
                </c:pt>
                <c:pt idx="42">
                  <c:v>2.2614999701815312E-3</c:v>
                </c:pt>
                <c:pt idx="43">
                  <c:v>1.6192208349758012E-3</c:v>
                </c:pt>
                <c:pt idx="44">
                  <c:v>1.1487316761745285E-3</c:v>
                </c:pt>
                <c:pt idx="45">
                  <c:v>8.1795592711930265E-4</c:v>
                </c:pt>
                <c:pt idx="46">
                  <c:v>5.8565168991676138E-4</c:v>
                </c:pt>
                <c:pt idx="47">
                  <c:v>4.1624718644633901E-4</c:v>
                </c:pt>
                <c:pt idx="48">
                  <c:v>3.0078612001915877E-4</c:v>
                </c:pt>
                <c:pt idx="50">
                  <c:v>1</c:v>
                </c:pt>
                <c:pt idx="51">
                  <c:v>0.79300516225143791</c:v>
                </c:pt>
                <c:pt idx="52">
                  <c:v>0.65004162862645021</c:v>
                </c:pt>
                <c:pt idx="53">
                  <c:v>0.46243721634093449</c:v>
                </c:pt>
                <c:pt idx="54">
                  <c:v>0.33787467356495948</c:v>
                </c:pt>
                <c:pt idx="55">
                  <c:v>0.24169375986968342</c:v>
                </c:pt>
                <c:pt idx="56">
                  <c:v>0.17257418845472336</c:v>
                </c:pt>
                <c:pt idx="57">
                  <c:v>0.12198026143130099</c:v>
                </c:pt>
                <c:pt idx="58">
                  <c:v>8.6219059246813376E-2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陸土!$AE$173</c:f>
              <c:strCache>
                <c:ptCount val="1"/>
                <c:pt idx="0">
                  <c:v>K40崩壊</c:v>
                </c:pt>
              </c:strCache>
            </c:strRef>
          </c:tx>
          <c:spPr>
            <a:ln>
              <a:solidFill>
                <a:srgbClr val="00B050"/>
              </a:solidFill>
              <a:prstDash val="sysDash"/>
            </a:ln>
          </c:spPr>
          <c:marker>
            <c:symbol val="none"/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陸土!$AE$174:$AE$243</c:f>
              <c:numCache>
                <c:formatCode>0.000</c:formatCode>
                <c:ptCount val="70"/>
                <c:pt idx="0">
                  <c:v>5</c:v>
                </c:pt>
                <c:pt idx="1">
                  <c:v>4.999999998647656</c:v>
                </c:pt>
                <c:pt idx="2">
                  <c:v>4.9999999972878815</c:v>
                </c:pt>
                <c:pt idx="3">
                  <c:v>4.9999999958389409</c:v>
                </c:pt>
                <c:pt idx="4">
                  <c:v>4.9999999941893787</c:v>
                </c:pt>
                <c:pt idx="5">
                  <c:v>4.9999999928444652</c:v>
                </c:pt>
                <c:pt idx="6">
                  <c:v>4.9999999915887177</c:v>
                </c:pt>
                <c:pt idx="7">
                  <c:v>4.9999999902438033</c:v>
                </c:pt>
                <c:pt idx="8">
                  <c:v>4.9999999888245847</c:v>
                </c:pt>
                <c:pt idx="10">
                  <c:v>5</c:v>
                </c:pt>
                <c:pt idx="11">
                  <c:v>4.9999999996210462</c:v>
                </c:pt>
                <c:pt idx="12">
                  <c:v>4.9999999983058547</c:v>
                </c:pt>
                <c:pt idx="13">
                  <c:v>4.9999999969089277</c:v>
                </c:pt>
                <c:pt idx="14">
                  <c:v>4.9999999955417227</c:v>
                </c:pt>
                <c:pt idx="15">
                  <c:v>4.9999999942636828</c:v>
                </c:pt>
                <c:pt idx="16">
                  <c:v>4.9999999928890482</c:v>
                </c:pt>
                <c:pt idx="17">
                  <c:v>4.9999999915589957</c:v>
                </c:pt>
                <c:pt idx="18">
                  <c:v>4.9999999901769288</c:v>
                </c:pt>
                <c:pt idx="19">
                  <c:v>4.9999999888022941</c:v>
                </c:pt>
                <c:pt idx="20">
                  <c:v>4.9999999873830756</c:v>
                </c:pt>
                <c:pt idx="21">
                  <c:v>4.9999999859712876</c:v>
                </c:pt>
                <c:pt idx="22">
                  <c:v>4.9999999847378307</c:v>
                </c:pt>
                <c:pt idx="23">
                  <c:v>4.9999999833409037</c:v>
                </c:pt>
                <c:pt idx="24">
                  <c:v>4.9999999819736995</c:v>
                </c:pt>
                <c:pt idx="25">
                  <c:v>4.999999980613925</c:v>
                </c:pt>
                <c:pt idx="26">
                  <c:v>4.9999999793061631</c:v>
                </c:pt>
                <c:pt idx="27">
                  <c:v>4.9999999779166675</c:v>
                </c:pt>
                <c:pt idx="28">
                  <c:v>4.9999999766014742</c:v>
                </c:pt>
                <c:pt idx="29">
                  <c:v>4.999999975159966</c:v>
                </c:pt>
                <c:pt idx="30">
                  <c:v>4.9999999739116472</c:v>
                </c:pt>
                <c:pt idx="31">
                  <c:v>4.9999999724924296</c:v>
                </c:pt>
                <c:pt idx="32">
                  <c:v>4.9999999711177949</c:v>
                </c:pt>
                <c:pt idx="33">
                  <c:v>4.9999999697580204</c:v>
                </c:pt>
                <c:pt idx="34">
                  <c:v>4.999999968413106</c:v>
                </c:pt>
                <c:pt idx="35">
                  <c:v>4.999999967060762</c:v>
                </c:pt>
                <c:pt idx="36">
                  <c:v>4.9999999656861256</c:v>
                </c:pt>
                <c:pt idx="37">
                  <c:v>4.99999996429663</c:v>
                </c:pt>
                <c:pt idx="38">
                  <c:v>4.9999999615845123</c:v>
                </c:pt>
                <c:pt idx="39">
                  <c:v>4.9999999588798234</c:v>
                </c:pt>
                <c:pt idx="40">
                  <c:v>4.9999999561899964</c:v>
                </c:pt>
                <c:pt idx="41">
                  <c:v>4.9999999535447524</c:v>
                </c:pt>
                <c:pt idx="42">
                  <c:v>4.9999999508177719</c:v>
                </c:pt>
                <c:pt idx="43">
                  <c:v>4.9999999481205144</c:v>
                </c:pt>
                <c:pt idx="44">
                  <c:v>4.9999999453489528</c:v>
                </c:pt>
                <c:pt idx="45">
                  <c:v>4.9999999426071113</c:v>
                </c:pt>
                <c:pt idx="46">
                  <c:v>4.9999999399098547</c:v>
                </c:pt>
                <c:pt idx="47">
                  <c:v>4.9999999371531532</c:v>
                </c:pt>
                <c:pt idx="48">
                  <c:v>4.9999999345302006</c:v>
                </c:pt>
                <c:pt idx="50">
                  <c:v>5</c:v>
                </c:pt>
                <c:pt idx="51">
                  <c:v>4.9999999981275236</c:v>
                </c:pt>
                <c:pt idx="52">
                  <c:v>4.9999999965225435</c:v>
                </c:pt>
                <c:pt idx="53">
                  <c:v>4.9999999937732733</c:v>
                </c:pt>
                <c:pt idx="54">
                  <c:v>4.9999999912394859</c:v>
                </c:pt>
                <c:pt idx="55">
                  <c:v>4.999999988534797</c:v>
                </c:pt>
                <c:pt idx="56">
                  <c:v>4.999999985815248</c:v>
                </c:pt>
                <c:pt idx="57">
                  <c:v>4.9999999830139643</c:v>
                </c:pt>
                <c:pt idx="58">
                  <c:v>4.9999999802126798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007616"/>
        <c:axId val="237009152"/>
      </c:lineChart>
      <c:dateAx>
        <c:axId val="237007616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7009152"/>
        <c:crossesAt val="1.0000000000000002E-3"/>
        <c:auto val="0"/>
        <c:lblOffset val="100"/>
        <c:baseTimeUnit val="months"/>
        <c:majorUnit val="24"/>
        <c:majorTimeUnit val="months"/>
        <c:minorUnit val="3"/>
        <c:minorTimeUnit val="months"/>
      </c:dateAx>
      <c:valAx>
        <c:axId val="237009152"/>
        <c:scaling>
          <c:logBase val="10"/>
          <c:orientation val="minMax"/>
          <c:max val="1000"/>
          <c:min val="1.0000000000000002E-3"/>
        </c:scaling>
        <c:delete val="0"/>
        <c:axPos val="l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min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 sz="900"/>
                  <a:t>kBq/m2</a:t>
                </a:r>
                <a:endParaRPr lang="ja-JP" altLang="en-US" sz="900"/>
              </a:p>
            </c:rich>
          </c:tx>
          <c:layout>
            <c:manualLayout>
              <c:xMode val="edge"/>
              <c:yMode val="edge"/>
              <c:x val="4.6816323440339183E-3"/>
              <c:y val="0.355871886120996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7007616"/>
        <c:crosses val="autoZero"/>
        <c:crossBetween val="between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4613274190165516"/>
          <c:y val="0.34199201388888889"/>
          <c:w val="0.75162554158419859"/>
          <c:h val="0.12447993882144377"/>
        </c:manualLayout>
      </c:layout>
      <c:overlay val="0"/>
      <c:spPr>
        <a:solidFill>
          <a:sysClr val="window" lastClr="FFFFFF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陸土の</a:t>
            </a:r>
            <a:r>
              <a:rPr lang="en-US" altLang="en-US"/>
              <a:t>Sr-90</a:t>
            </a:r>
          </a:p>
        </c:rich>
      </c:tx>
      <c:layout>
        <c:manualLayout>
          <c:xMode val="edge"/>
          <c:yMode val="edge"/>
          <c:x val="0.37129948663609624"/>
          <c:y val="1.6521961303509629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856219397705754E-2"/>
          <c:y val="7.1749036025600885E-2"/>
          <c:w val="0.93542610831202377"/>
          <c:h val="0.79849999999999999"/>
        </c:manualLayout>
      </c:layout>
      <c:lineChart>
        <c:grouping val="standard"/>
        <c:varyColors val="0"/>
        <c:ser>
          <c:idx val="1"/>
          <c:order val="0"/>
          <c:tx>
            <c:strRef>
              <c:f>陸土!$C$171</c:f>
              <c:strCache>
                <c:ptCount val="1"/>
                <c:pt idx="0">
                  <c:v>塚浜 /県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陸土!$F$174:$F$243</c:f>
              <c:numCache>
                <c:formatCode>0_);[Red]\(0\)</c:formatCode>
                <c:ptCount val="70"/>
                <c:pt idx="0" formatCode="0.000">
                  <c:v>0.42655555555555552</c:v>
                </c:pt>
                <c:pt idx="2" formatCode="0.000">
                  <c:v>6.3013888888888883E-2</c:v>
                </c:pt>
                <c:pt idx="4" formatCode="0.000">
                  <c:v>0.1111111111111111</c:v>
                </c:pt>
                <c:pt idx="6" formatCode="0.000">
                  <c:v>9.6296296296296297E-2</c:v>
                </c:pt>
                <c:pt idx="8" formatCode="0.000">
                  <c:v>8.5185185185185169E-2</c:v>
                </c:pt>
                <c:pt idx="11" formatCode="0.000">
                  <c:v>6.6666666666666666E-2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陸土!$I$171</c:f>
              <c:strCache>
                <c:ptCount val="1"/>
                <c:pt idx="0">
                  <c:v>谷川浜 /県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陸土!$M$174:$M$243</c:f>
              <c:numCache>
                <c:formatCode>0_);[Red]\(0\)</c:formatCode>
                <c:ptCount val="70"/>
                <c:pt idx="0" formatCode="0.000">
                  <c:v>0.1807037037037037</c:v>
                </c:pt>
                <c:pt idx="2" formatCode="0.000">
                  <c:v>0.14198148148148149</c:v>
                </c:pt>
                <c:pt idx="4" formatCode="0.000">
                  <c:v>0.18148148148148149</c:v>
                </c:pt>
                <c:pt idx="6" formatCode="0.000">
                  <c:v>0.19259259259259259</c:v>
                </c:pt>
                <c:pt idx="8" formatCode="0.000">
                  <c:v>0.13703703703703704</c:v>
                </c:pt>
                <c:pt idx="51">
                  <c:v>0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陸土!$P$171</c:f>
              <c:strCache>
                <c:ptCount val="1"/>
                <c:pt idx="0">
                  <c:v>岩出山 /県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陸土!$T$174:$T$243</c:f>
              <c:numCache>
                <c:formatCode>0_);[Red]\(0\)</c:formatCode>
                <c:ptCount val="70"/>
                <c:pt idx="6" formatCode="0.000">
                  <c:v>0.14814814814814814</c:v>
                </c:pt>
                <c:pt idx="8" formatCode="0.000">
                  <c:v>0.1</c:v>
                </c:pt>
                <c:pt idx="51">
                  <c:v>0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陸土!$W$171</c:f>
              <c:strCache>
                <c:ptCount val="1"/>
                <c:pt idx="0">
                  <c:v>牡鹿ゲート付近 /電力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陸土!$AA$174:$AA$243</c:f>
              <c:numCache>
                <c:formatCode>0.000</c:formatCode>
                <c:ptCount val="70"/>
                <c:pt idx="0">
                  <c:v>0.20941666666666667</c:v>
                </c:pt>
                <c:pt idx="1">
                  <c:v>3.8891666666666665E-2</c:v>
                </c:pt>
                <c:pt idx="4">
                  <c:v>8.5185185185185169E-2</c:v>
                </c:pt>
                <c:pt idx="5">
                  <c:v>9.6296296296296297E-2</c:v>
                </c:pt>
                <c:pt idx="8">
                  <c:v>0.1037037037037037</c:v>
                </c:pt>
                <c:pt idx="11">
                  <c:v>8.5185185185185169E-2</c:v>
                </c:pt>
                <c:pt idx="14">
                  <c:v>9.2592592592592587E-2</c:v>
                </c:pt>
                <c:pt idx="15">
                  <c:v>0.104</c:v>
                </c:pt>
                <c:pt idx="17">
                  <c:v>7.3999999999999996E-2</c:v>
                </c:pt>
                <c:pt idx="19">
                  <c:v>7.4999999999999997E-2</c:v>
                </c:pt>
                <c:pt idx="21">
                  <c:v>6.2E-2</c:v>
                </c:pt>
                <c:pt idx="23">
                  <c:v>8.5999999999999993E-2</c:v>
                </c:pt>
                <c:pt idx="25">
                  <c:v>7.8E-2</c:v>
                </c:pt>
                <c:pt idx="27">
                  <c:v>7.4999999999999997E-2</c:v>
                </c:pt>
                <c:pt idx="29">
                  <c:v>0.08</c:v>
                </c:pt>
                <c:pt idx="31">
                  <c:v>6.9000000000000006E-2</c:v>
                </c:pt>
                <c:pt idx="33">
                  <c:v>7.9000000000000001E-2</c:v>
                </c:pt>
                <c:pt idx="35">
                  <c:v>7.9000000000000001E-2</c:v>
                </c:pt>
                <c:pt idx="37">
                  <c:v>0.13400000000000001</c:v>
                </c:pt>
                <c:pt idx="38">
                  <c:v>0.112</c:v>
                </c:pt>
                <c:pt idx="39">
                  <c:v>0.115</c:v>
                </c:pt>
                <c:pt idx="40">
                  <c:v>9.9000000000000005E-2</c:v>
                </c:pt>
                <c:pt idx="41">
                  <c:v>0.1</c:v>
                </c:pt>
                <c:pt idx="42">
                  <c:v>8.8999999999999996E-2</c:v>
                </c:pt>
                <c:pt idx="43">
                  <c:v>9.8000000000000004E-2</c:v>
                </c:pt>
                <c:pt idx="44">
                  <c:v>7.9000000000000001E-2</c:v>
                </c:pt>
                <c:pt idx="45">
                  <c:v>9.0999999999999998E-2</c:v>
                </c:pt>
                <c:pt idx="46">
                  <c:v>5.7000000000000002E-2</c:v>
                </c:pt>
                <c:pt idx="47">
                  <c:v>6.2010000000000003E-2</c:v>
                </c:pt>
                <c:pt idx="48">
                  <c:v>6.7040000000000002E-2</c:v>
                </c:pt>
                <c:pt idx="51">
                  <c:v>6.6092000000000012E-2</c:v>
                </c:pt>
                <c:pt idx="52">
                  <c:v>3.9360000000000006E-2</c:v>
                </c:pt>
                <c:pt idx="53">
                  <c:v>5.5710000000000003E-2</c:v>
                </c:pt>
                <c:pt idx="54">
                  <c:v>4.7655000000000003E-2</c:v>
                </c:pt>
                <c:pt idx="55">
                  <c:v>6.040800000000001E-2</c:v>
                </c:pt>
                <c:pt idx="56">
                  <c:v>4.8510000000000005E-2</c:v>
                </c:pt>
                <c:pt idx="57">
                  <c:v>4.4484000000000003E-2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陸土!$AH$173</c:f>
              <c:strCache>
                <c:ptCount val="1"/>
                <c:pt idx="0">
                  <c:v>Sr90崩壊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陸土!$AH$174:$AH$243</c:f>
              <c:numCache>
                <c:formatCode>0.000</c:formatCode>
                <c:ptCount val="70"/>
                <c:pt idx="0">
                  <c:v>0.5</c:v>
                </c:pt>
                <c:pt idx="1">
                  <c:v>0.49403536412263394</c:v>
                </c:pt>
                <c:pt idx="2">
                  <c:v>0.48810969521701536</c:v>
                </c:pt>
                <c:pt idx="3">
                  <c:v>0.48187365606029559</c:v>
                </c:pt>
                <c:pt idx="4">
                  <c:v>0.47487108974010067</c:v>
                </c:pt>
                <c:pt idx="5">
                  <c:v>0.46923716372532437</c:v>
                </c:pt>
                <c:pt idx="6">
                  <c:v>0.46403711476759962</c:v>
                </c:pt>
                <c:pt idx="7">
                  <c:v>0.45853172429596289</c:v>
                </c:pt>
                <c:pt idx="8">
                  <c:v>0.45279298234459525</c:v>
                </c:pt>
                <c:pt idx="10">
                  <c:v>0.5</c:v>
                </c:pt>
                <c:pt idx="11">
                  <c:v>0.49832136583400732</c:v>
                </c:pt>
                <c:pt idx="12">
                  <c:v>0.49253911709017478</c:v>
                </c:pt>
                <c:pt idx="13">
                  <c:v>0.48647097999472821</c:v>
                </c:pt>
                <c:pt idx="14">
                  <c:v>0.48060434963338355</c:v>
                </c:pt>
                <c:pt idx="15">
                  <c:v>0.47518432081832446</c:v>
                </c:pt>
                <c:pt idx="16">
                  <c:v>0.46942284815456337</c:v>
                </c:pt>
                <c:pt idx="17">
                  <c:v>0.46391473732948874</c:v>
                </c:pt>
                <c:pt idx="18">
                  <c:v>0.45825968668125433</c:v>
                </c:pt>
                <c:pt idx="19">
                  <c:v>0.45270342031882266</c:v>
                </c:pt>
                <c:pt idx="20">
                  <c:v>0.4470376223553334</c:v>
                </c:pt>
                <c:pt idx="21">
                  <c:v>0.44147184403102363</c:v>
                </c:pt>
                <c:pt idx="22">
                  <c:v>0.4366658602358145</c:v>
                </c:pt>
                <c:pt idx="23">
                  <c:v>0.43128608792358436</c:v>
                </c:pt>
                <c:pt idx="24">
                  <c:v>0.42608496357724518</c:v>
                </c:pt>
                <c:pt idx="25">
                  <c:v>0.42097432048734168</c:v>
                </c:pt>
                <c:pt idx="26">
                  <c:v>0.41611700223897707</c:v>
                </c:pt>
                <c:pt idx="27">
                  <c:v>0.41101749557065326</c:v>
                </c:pt>
                <c:pt idx="28">
                  <c:v>0.40624827321656243</c:v>
                </c:pt>
                <c:pt idx="29">
                  <c:v>0.40108453360807639</c:v>
                </c:pt>
                <c:pt idx="30">
                  <c:v>0.39666590178641092</c:v>
                </c:pt>
                <c:pt idx="31">
                  <c:v>0.39170143993864248</c:v>
                </c:pt>
                <c:pt idx="32">
                  <c:v>0.38695217309693375</c:v>
                </c:pt>
                <c:pt idx="33">
                  <c:v>0.38231090523111178</c:v>
                </c:pt>
                <c:pt idx="34">
                  <c:v>0.37777512404491009</c:v>
                </c:pt>
                <c:pt idx="35">
                  <c:v>0.37326854192800069</c:v>
                </c:pt>
                <c:pt idx="36">
                  <c:v>0.36874276865152428</c:v>
                </c:pt>
                <c:pt idx="37">
                  <c:v>0.36422383239677664</c:v>
                </c:pt>
                <c:pt idx="38">
                  <c:v>0.35556236764392785</c:v>
                </c:pt>
                <c:pt idx="39">
                  <c:v>0.34712976662554673</c:v>
                </c:pt>
                <c:pt idx="40">
                  <c:v>0.33894185155594936</c:v>
                </c:pt>
                <c:pt idx="41">
                  <c:v>0.33107802962936145</c:v>
                </c:pt>
                <c:pt idx="42">
                  <c:v>0.32316217112990453</c:v>
                </c:pt>
                <c:pt idx="43">
                  <c:v>0.31551878529603128</c:v>
                </c:pt>
                <c:pt idx="44">
                  <c:v>0.30785311586515668</c:v>
                </c:pt>
                <c:pt idx="45">
                  <c:v>0.30045292374935911</c:v>
                </c:pt>
                <c:pt idx="46">
                  <c:v>0.29334665381342501</c:v>
                </c:pt>
                <c:pt idx="47">
                  <c:v>0.28625741506914121</c:v>
                </c:pt>
                <c:pt idx="48">
                  <c:v>0.27967124844168656</c:v>
                </c:pt>
                <c:pt idx="50">
                  <c:v>0.5</c:v>
                </c:pt>
                <c:pt idx="51">
                  <c:v>0.49176026625548352</c:v>
                </c:pt>
                <c:pt idx="52">
                  <c:v>0.48480579745329611</c:v>
                </c:pt>
                <c:pt idx="53">
                  <c:v>0.47312080750669699</c:v>
                </c:pt>
                <c:pt idx="54">
                  <c:v>0.4626012164154632</c:v>
                </c:pt>
                <c:pt idx="55">
                  <c:v>0.45163005680006796</c:v>
                </c:pt>
                <c:pt idx="56">
                  <c:v>0.44086094762395894</c:v>
                </c:pt>
                <c:pt idx="57">
                  <c:v>0.43003659390529619</c:v>
                </c:pt>
                <c:pt idx="58">
                  <c:v>0.41947800796229651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752832"/>
        <c:axId val="235758720"/>
      </c:lineChart>
      <c:dateAx>
        <c:axId val="235752832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758720"/>
        <c:crossesAt val="0.01"/>
        <c:auto val="0"/>
        <c:lblOffset val="100"/>
        <c:baseTimeUnit val="months"/>
        <c:majorUnit val="24"/>
        <c:majorTimeUnit val="months"/>
        <c:minorUnit val="6"/>
        <c:minorTimeUnit val="months"/>
      </c:dateAx>
      <c:valAx>
        <c:axId val="235758720"/>
        <c:scaling>
          <c:logBase val="10"/>
          <c:orientation val="minMax"/>
        </c:scaling>
        <c:delete val="0"/>
        <c:axPos val="l"/>
        <c:min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in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 sz="900"/>
                  <a:t>kBq/m2</a:t>
                </a:r>
                <a:endParaRPr lang="ja-JP" altLang="en-US" sz="900"/>
              </a:p>
            </c:rich>
          </c:tx>
          <c:layout>
            <c:manualLayout>
              <c:xMode val="edge"/>
              <c:yMode val="edge"/>
              <c:x val="1.3888668851042379E-2"/>
              <c:y val="0.687964280540904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75283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1869837612069276"/>
          <c:y val="0.6396111077974419"/>
          <c:w val="0.56699132250747131"/>
          <c:h val="0.1940984500549595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200"/>
              <a:t>陸土</a:t>
            </a:r>
            <a:r>
              <a:rPr lang="en-US" altLang="ja-JP" sz="1200"/>
              <a:t>(</a:t>
            </a:r>
            <a:r>
              <a:rPr lang="ja-JP" altLang="en-US" sz="1200"/>
              <a:t>谷川浜←寄磯</a:t>
            </a:r>
            <a:r>
              <a:rPr lang="en-US" altLang="ja-JP" sz="1200"/>
              <a:t>)</a:t>
            </a:r>
          </a:p>
        </c:rich>
      </c:tx>
      <c:layout>
        <c:manualLayout>
          <c:xMode val="edge"/>
          <c:yMode val="edge"/>
          <c:x val="0.10520633426830979"/>
          <c:y val="0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86048412994374E-2"/>
          <c:y val="5.6939501779359428E-2"/>
          <c:w val="0.9031014633970299"/>
          <c:h val="0.81352981918926803"/>
        </c:manualLayout>
      </c:layout>
      <c:lineChart>
        <c:grouping val="standard"/>
        <c:varyColors val="0"/>
        <c:ser>
          <c:idx val="0"/>
          <c:order val="0"/>
          <c:tx>
            <c:strRef>
              <c:f>陸土!$I$172</c:f>
              <c:strCache>
                <c:ptCount val="1"/>
                <c:pt idx="0">
                  <c:v>Be-7</c:v>
                </c:pt>
              </c:strCache>
            </c:strRef>
          </c:tx>
          <c:spPr>
            <a:ln w="6350">
              <a:solidFill>
                <a:srgbClr val="0066FF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0066FF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陸土!$I$174:$I$243</c:f>
              <c:numCache>
                <c:formatCode>0.000</c:formatCode>
                <c:ptCount val="70"/>
                <c:pt idx="0" formatCode="0.00_);[Red]\(0.00\)">
                  <c:v>0.1677962962962963</c:v>
                </c:pt>
                <c:pt idx="1">
                  <c:v>0.06</c:v>
                </c:pt>
                <c:pt idx="2" formatCode="0.00_);[Red]\(0.00\)">
                  <c:v>0.42594444444444446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 formatCode="0.00_);[Red]\(0.00\)">
                  <c:v>0.21481481481481482</c:v>
                </c:pt>
                <c:pt idx="11">
                  <c:v>0.06</c:v>
                </c:pt>
                <c:pt idx="12" formatCode="0.00_);[Red]\(0.00\)">
                  <c:v>0.25925925925925924</c:v>
                </c:pt>
                <c:pt idx="13" formatCode="&quot;(&quot;0.00&quot;)&quot;">
                  <c:v>0.10740740740740741</c:v>
                </c:pt>
                <c:pt idx="14">
                  <c:v>0.06</c:v>
                </c:pt>
                <c:pt idx="15">
                  <c:v>0.06</c:v>
                </c:pt>
                <c:pt idx="16" formatCode="0.00">
                  <c:v>0.18</c:v>
                </c:pt>
                <c:pt idx="17">
                  <c:v>0.06</c:v>
                </c:pt>
                <c:pt idx="18" formatCode="0.00">
                  <c:v>0.32</c:v>
                </c:pt>
                <c:pt idx="19">
                  <c:v>0.06</c:v>
                </c:pt>
                <c:pt idx="20">
                  <c:v>0.06</c:v>
                </c:pt>
                <c:pt idx="21">
                  <c:v>0.06</c:v>
                </c:pt>
                <c:pt idx="22" formatCode="0.00">
                  <c:v>0.2</c:v>
                </c:pt>
                <c:pt idx="23">
                  <c:v>0.06</c:v>
                </c:pt>
                <c:pt idx="24">
                  <c:v>0.06</c:v>
                </c:pt>
                <c:pt idx="25" formatCode="0.00">
                  <c:v>0.22</c:v>
                </c:pt>
                <c:pt idx="26" formatCode="0.00">
                  <c:v>0.56000000000000005</c:v>
                </c:pt>
                <c:pt idx="27" formatCode="0.00">
                  <c:v>0.12</c:v>
                </c:pt>
                <c:pt idx="28">
                  <c:v>0.06</c:v>
                </c:pt>
                <c:pt idx="29" formatCode="0.00">
                  <c:v>0.21</c:v>
                </c:pt>
                <c:pt idx="30" formatCode="0.00">
                  <c:v>0.24</c:v>
                </c:pt>
                <c:pt idx="31">
                  <c:v>0.06</c:v>
                </c:pt>
                <c:pt idx="32">
                  <c:v>0.06</c:v>
                </c:pt>
                <c:pt idx="33">
                  <c:v>0.06</c:v>
                </c:pt>
                <c:pt idx="34" formatCode="0.00">
                  <c:v>0.2</c:v>
                </c:pt>
                <c:pt idx="35" formatCode="0.00">
                  <c:v>0.5</c:v>
                </c:pt>
                <c:pt idx="36">
                  <c:v>0.06</c:v>
                </c:pt>
                <c:pt idx="37" formatCode="0.00">
                  <c:v>0.3</c:v>
                </c:pt>
                <c:pt idx="38" formatCode="&quot;(&quot;0.00&quot;)&quot;">
                  <c:v>0.24</c:v>
                </c:pt>
                <c:pt idx="39">
                  <c:v>0.06</c:v>
                </c:pt>
                <c:pt idx="40">
                  <c:v>0.06</c:v>
                </c:pt>
                <c:pt idx="41">
                  <c:v>0.06</c:v>
                </c:pt>
                <c:pt idx="42">
                  <c:v>0.06</c:v>
                </c:pt>
                <c:pt idx="43">
                  <c:v>0.06</c:v>
                </c:pt>
                <c:pt idx="44">
                  <c:v>0.06</c:v>
                </c:pt>
                <c:pt idx="45">
                  <c:v>0.06</c:v>
                </c:pt>
                <c:pt idx="46">
                  <c:v>0.06</c:v>
                </c:pt>
                <c:pt idx="47" formatCode="&quot;(&quot;0.00&quot;)&quot;">
                  <c:v>0.16124000000000002</c:v>
                </c:pt>
                <c:pt idx="48" formatCode="0.00">
                  <c:v>0.19182000000000002</c:v>
                </c:pt>
                <c:pt idx="51">
                  <c:v>0.06</c:v>
                </c:pt>
                <c:pt idx="52">
                  <c:v>0.06</c:v>
                </c:pt>
                <c:pt idx="53">
                  <c:v>0.06</c:v>
                </c:pt>
                <c:pt idx="54">
                  <c:v>0.06</c:v>
                </c:pt>
                <c:pt idx="55">
                  <c:v>0.06</c:v>
                </c:pt>
                <c:pt idx="56">
                  <c:v>0.06</c:v>
                </c:pt>
                <c:pt idx="57">
                  <c:v>0.06</c:v>
                </c:pt>
                <c:pt idx="58">
                  <c:v>0.06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陸土!$J$172</c:f>
              <c:strCache>
                <c:ptCount val="1"/>
                <c:pt idx="0">
                  <c:v>K-40</c:v>
                </c:pt>
              </c:strCache>
            </c:strRef>
          </c:tx>
          <c:spPr>
            <a:ln w="12700">
              <a:solidFill>
                <a:srgbClr val="00B05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陸土!$J$174:$J$243</c:f>
              <c:numCache>
                <c:formatCode>0.0</c:formatCode>
                <c:ptCount val="70"/>
                <c:pt idx="0">
                  <c:v>15.230740740740742</c:v>
                </c:pt>
                <c:pt idx="1">
                  <c:v>13.423703703703705</c:v>
                </c:pt>
                <c:pt idx="2">
                  <c:v>16.005185185185187</c:v>
                </c:pt>
                <c:pt idx="3">
                  <c:v>12.444444444444445</c:v>
                </c:pt>
                <c:pt idx="4">
                  <c:v>13.25925925925926</c:v>
                </c:pt>
                <c:pt idx="5">
                  <c:v>11.962962962962964</c:v>
                </c:pt>
                <c:pt idx="6">
                  <c:v>12.962962962962964</c:v>
                </c:pt>
                <c:pt idx="7">
                  <c:v>14.333333333333334</c:v>
                </c:pt>
                <c:pt idx="8">
                  <c:v>14.555555555555555</c:v>
                </c:pt>
                <c:pt idx="11">
                  <c:v>13.074074074074074</c:v>
                </c:pt>
                <c:pt idx="12">
                  <c:v>16.925925925925927</c:v>
                </c:pt>
                <c:pt idx="13">
                  <c:v>13.185185185185185</c:v>
                </c:pt>
                <c:pt idx="14">
                  <c:v>11.62962962962963</c:v>
                </c:pt>
                <c:pt idx="15">
                  <c:v>16.3</c:v>
                </c:pt>
                <c:pt idx="16">
                  <c:v>16.7</c:v>
                </c:pt>
                <c:pt idx="17">
                  <c:v>12.8</c:v>
                </c:pt>
                <c:pt idx="18">
                  <c:v>12.3</c:v>
                </c:pt>
                <c:pt idx="19">
                  <c:v>14.7</c:v>
                </c:pt>
                <c:pt idx="20">
                  <c:v>13.6</c:v>
                </c:pt>
                <c:pt idx="21">
                  <c:v>11</c:v>
                </c:pt>
                <c:pt idx="22">
                  <c:v>10.8</c:v>
                </c:pt>
                <c:pt idx="23">
                  <c:v>15</c:v>
                </c:pt>
                <c:pt idx="24">
                  <c:v>14</c:v>
                </c:pt>
                <c:pt idx="25">
                  <c:v>18.600000000000001</c:v>
                </c:pt>
                <c:pt idx="26">
                  <c:v>26.5</c:v>
                </c:pt>
                <c:pt idx="27">
                  <c:v>15.3</c:v>
                </c:pt>
                <c:pt idx="28">
                  <c:v>18.3</c:v>
                </c:pt>
                <c:pt idx="29">
                  <c:v>11.5</c:v>
                </c:pt>
                <c:pt idx="30">
                  <c:v>13.7</c:v>
                </c:pt>
                <c:pt idx="31">
                  <c:v>11.8</c:v>
                </c:pt>
                <c:pt idx="32">
                  <c:v>13.3</c:v>
                </c:pt>
                <c:pt idx="33">
                  <c:v>14</c:v>
                </c:pt>
                <c:pt idx="34">
                  <c:v>15.3</c:v>
                </c:pt>
                <c:pt idx="35">
                  <c:v>15.7</c:v>
                </c:pt>
                <c:pt idx="36">
                  <c:v>15.7</c:v>
                </c:pt>
                <c:pt idx="37">
                  <c:v>18.3</c:v>
                </c:pt>
                <c:pt idx="38">
                  <c:v>20.8</c:v>
                </c:pt>
                <c:pt idx="39">
                  <c:v>21.6</c:v>
                </c:pt>
                <c:pt idx="40">
                  <c:v>21.4</c:v>
                </c:pt>
                <c:pt idx="41">
                  <c:v>24.1</c:v>
                </c:pt>
                <c:pt idx="42">
                  <c:v>25</c:v>
                </c:pt>
                <c:pt idx="43">
                  <c:v>19.7</c:v>
                </c:pt>
                <c:pt idx="44">
                  <c:v>22.7</c:v>
                </c:pt>
                <c:pt idx="45">
                  <c:v>16.899999999999999</c:v>
                </c:pt>
                <c:pt idx="46" formatCode="&quot;(&quot;0.0&quot;)&quot;">
                  <c:v>15.1</c:v>
                </c:pt>
                <c:pt idx="47">
                  <c:v>14.872999999999999</c:v>
                </c:pt>
                <c:pt idx="48">
                  <c:v>14.539399999999999</c:v>
                </c:pt>
                <c:pt idx="51">
                  <c:v>3.9615</c:v>
                </c:pt>
                <c:pt idx="52">
                  <c:v>28.462199999999996</c:v>
                </c:pt>
                <c:pt idx="53">
                  <c:v>27.121200000000002</c:v>
                </c:pt>
                <c:pt idx="54">
                  <c:v>24.659399999999998</c:v>
                </c:pt>
                <c:pt idx="55">
                  <c:v>24.523899999999998</c:v>
                </c:pt>
                <c:pt idx="56">
                  <c:v>28.231600000000004</c:v>
                </c:pt>
                <c:pt idx="57">
                  <c:v>21.902000000000001</c:v>
                </c:pt>
                <c:pt idx="58">
                  <c:v>16.645499999999998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陸土!$L$172</c:f>
              <c:strCache>
                <c:ptCount val="1"/>
                <c:pt idx="0">
                  <c:v>Cs-137</c:v>
                </c:pt>
              </c:strCache>
            </c:strRef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陸土!$L$174:$L$243</c:f>
              <c:numCache>
                <c:formatCode>0.00</c:formatCode>
                <c:ptCount val="70"/>
                <c:pt idx="0">
                  <c:v>0.55889074074074074</c:v>
                </c:pt>
                <c:pt idx="1">
                  <c:v>0.65827777777777785</c:v>
                </c:pt>
                <c:pt idx="2">
                  <c:v>0.56792592592592595</c:v>
                </c:pt>
                <c:pt idx="3">
                  <c:v>0.56296296296296289</c:v>
                </c:pt>
                <c:pt idx="4">
                  <c:v>0.52962962962962967</c:v>
                </c:pt>
                <c:pt idx="5">
                  <c:v>0.52592592592592591</c:v>
                </c:pt>
                <c:pt idx="6">
                  <c:v>0.50740740740740742</c:v>
                </c:pt>
                <c:pt idx="7">
                  <c:v>0.47407407407407409</c:v>
                </c:pt>
                <c:pt idx="8">
                  <c:v>0.48888888888888887</c:v>
                </c:pt>
                <c:pt idx="11">
                  <c:v>0.51111111111111118</c:v>
                </c:pt>
                <c:pt idx="12">
                  <c:v>0.64444444444444438</c:v>
                </c:pt>
                <c:pt idx="13">
                  <c:v>0.44814814814814813</c:v>
                </c:pt>
                <c:pt idx="14">
                  <c:v>0.43333333333333329</c:v>
                </c:pt>
                <c:pt idx="15">
                  <c:v>0.55000000000000004</c:v>
                </c:pt>
                <c:pt idx="16">
                  <c:v>0.52</c:v>
                </c:pt>
                <c:pt idx="17">
                  <c:v>0.56000000000000005</c:v>
                </c:pt>
                <c:pt idx="18">
                  <c:v>0.55000000000000004</c:v>
                </c:pt>
                <c:pt idx="19">
                  <c:v>0.56999999999999995</c:v>
                </c:pt>
                <c:pt idx="20">
                  <c:v>0.48</c:v>
                </c:pt>
                <c:pt idx="21">
                  <c:v>0.46</c:v>
                </c:pt>
                <c:pt idx="22">
                  <c:v>0.38</c:v>
                </c:pt>
                <c:pt idx="23">
                  <c:v>0.48</c:v>
                </c:pt>
                <c:pt idx="24">
                  <c:v>0.28000000000000003</c:v>
                </c:pt>
                <c:pt idx="25">
                  <c:v>0.4</c:v>
                </c:pt>
                <c:pt idx="26">
                  <c:v>0.46</c:v>
                </c:pt>
                <c:pt idx="27">
                  <c:v>0.41</c:v>
                </c:pt>
                <c:pt idx="28">
                  <c:v>0.45</c:v>
                </c:pt>
                <c:pt idx="29">
                  <c:v>0.34</c:v>
                </c:pt>
                <c:pt idx="30">
                  <c:v>0.45</c:v>
                </c:pt>
                <c:pt idx="31">
                  <c:v>0.33</c:v>
                </c:pt>
                <c:pt idx="32">
                  <c:v>0.37</c:v>
                </c:pt>
                <c:pt idx="33">
                  <c:v>0.39</c:v>
                </c:pt>
                <c:pt idx="34">
                  <c:v>0.4</c:v>
                </c:pt>
                <c:pt idx="35">
                  <c:v>0.44</c:v>
                </c:pt>
                <c:pt idx="36">
                  <c:v>0.37</c:v>
                </c:pt>
                <c:pt idx="37">
                  <c:v>0.45</c:v>
                </c:pt>
                <c:pt idx="38">
                  <c:v>0.35</c:v>
                </c:pt>
                <c:pt idx="39">
                  <c:v>0.3</c:v>
                </c:pt>
                <c:pt idx="40">
                  <c:v>0.21</c:v>
                </c:pt>
                <c:pt idx="41">
                  <c:v>0.27</c:v>
                </c:pt>
                <c:pt idx="42">
                  <c:v>0.35299999999999998</c:v>
                </c:pt>
                <c:pt idx="43">
                  <c:v>0.24</c:v>
                </c:pt>
                <c:pt idx="44">
                  <c:v>0.25</c:v>
                </c:pt>
                <c:pt idx="45">
                  <c:v>0.16</c:v>
                </c:pt>
                <c:pt idx="46" formatCode="&quot;(&quot;0.000&quot;)&quot;">
                  <c:v>3.7999999999999999E-2</c:v>
                </c:pt>
                <c:pt idx="47" formatCode="&quot;(&quot;0.000&quot;)&quot;">
                  <c:v>2.0572E-2</c:v>
                </c:pt>
                <c:pt idx="48" formatCode="&quot;(&quot;0.000&quot;)&quot;">
                  <c:v>1.9737999999999999E-2</c:v>
                </c:pt>
                <c:pt idx="51">
                  <c:v>2.5019999999999998</c:v>
                </c:pt>
                <c:pt idx="52">
                  <c:v>10.5534</c:v>
                </c:pt>
                <c:pt idx="53">
                  <c:v>3.8761199999999998</c:v>
                </c:pt>
                <c:pt idx="54">
                  <c:v>3.5412699999999995</c:v>
                </c:pt>
                <c:pt idx="55">
                  <c:v>3.8293699999999999</c:v>
                </c:pt>
                <c:pt idx="56">
                  <c:v>2.13856</c:v>
                </c:pt>
                <c:pt idx="57">
                  <c:v>3.6236999999999999</c:v>
                </c:pt>
                <c:pt idx="58">
                  <c:v>2.06955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陸土!$K$172</c:f>
              <c:strCache>
                <c:ptCount val="1"/>
                <c:pt idx="0">
                  <c:v>Cs-134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ysDot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陸土!$K$174:$K$243</c:f>
              <c:numCache>
                <c:formatCode>0.000</c:formatCode>
                <c:ptCount val="70"/>
                <c:pt idx="0">
                  <c:v>0.10935</c:v>
                </c:pt>
                <c:pt idx="1">
                  <c:v>9.2485508071726605E-2</c:v>
                </c:pt>
                <c:pt idx="2">
                  <c:v>7.8149982965984688E-2</c:v>
                </c:pt>
                <c:pt idx="3">
                  <c:v>6.5311206773052133E-2</c:v>
                </c:pt>
                <c:pt idx="4">
                  <c:v>5.3242038304513697E-2</c:v>
                </c:pt>
                <c:pt idx="5">
                  <c:v>4.5072253394151662E-2</c:v>
                </c:pt>
                <c:pt idx="6">
                  <c:v>3.857982463203493E-2</c:v>
                </c:pt>
                <c:pt idx="7">
                  <c:v>3.2659899716303606E-2</c:v>
                </c:pt>
                <c:pt idx="8">
                  <c:v>2.7395072935644308E-2</c:v>
                </c:pt>
                <c:pt idx="11">
                  <c:v>0.10433599721093741</c:v>
                </c:pt>
                <c:pt idx="12">
                  <c:v>8.8651800889743865E-2</c:v>
                </c:pt>
                <c:pt idx="13">
                  <c:v>7.4566588063774877E-2</c:v>
                </c:pt>
                <c:pt idx="14">
                  <c:v>6.2950585556424035E-2</c:v>
                </c:pt>
                <c:pt idx="15">
                  <c:v>5.3734307599725202E-2</c:v>
                </c:pt>
                <c:pt idx="16">
                  <c:v>4.532183249649361E-2</c:v>
                </c:pt>
                <c:pt idx="17">
                  <c:v>3.8438059593936286E-2</c:v>
                </c:pt>
                <c:pt idx="18">
                  <c:v>3.2390493256407756E-2</c:v>
                </c:pt>
                <c:pt idx="19">
                  <c:v>2.7319538957885921E-2</c:v>
                </c:pt>
                <c:pt idx="20">
                  <c:v>2.2915586661947228E-2</c:v>
                </c:pt>
                <c:pt idx="21">
                  <c:v>1.9239256847842192E-2</c:v>
                </c:pt>
                <c:pt idx="22">
                  <c:v>1.6513470905603022E-2</c:v>
                </c:pt>
                <c:pt idx="23">
                  <c:v>1.3889770655112404E-2</c:v>
                </c:pt>
                <c:pt idx="24">
                  <c:v>1.172601856525788E-2</c:v>
                </c:pt>
                <c:pt idx="25">
                  <c:v>9.90845128323266E-3</c:v>
                </c:pt>
                <c:pt idx="26">
                  <c:v>8.4267259047620634E-3</c:v>
                </c:pt>
                <c:pt idx="27">
                  <c:v>7.0943935315927326E-3</c:v>
                </c:pt>
                <c:pt idx="28">
                  <c:v>6.0279364707151667E-3</c:v>
                </c:pt>
                <c:pt idx="29">
                  <c:v>5.0422826364392367E-3</c:v>
                </c:pt>
                <c:pt idx="30">
                  <c:v>4.3199414627700218E-3</c:v>
                </c:pt>
                <c:pt idx="31">
                  <c:v>3.6235601602665575E-3</c:v>
                </c:pt>
                <c:pt idx="32">
                  <c:v>3.0562669169930498E-3</c:v>
                </c:pt>
                <c:pt idx="33">
                  <c:v>2.5825365777011546E-3</c:v>
                </c:pt>
                <c:pt idx="34">
                  <c:v>2.1862563255761695E-3</c:v>
                </c:pt>
                <c:pt idx="35">
                  <c:v>1.849081180118317E-3</c:v>
                </c:pt>
                <c:pt idx="36">
                  <c:v>1.5595948149552366E-3</c:v>
                </c:pt>
                <c:pt idx="37">
                  <c:v>1.313010473127096E-3</c:v>
                </c:pt>
                <c:pt idx="38">
                  <c:v>9.3837902248780961E-4</c:v>
                </c:pt>
                <c:pt idx="39">
                  <c:v>6.7125585867362292E-4</c:v>
                </c:pt>
                <c:pt idx="40">
                  <c:v>4.8105782635553235E-4</c:v>
                </c:pt>
                <c:pt idx="41">
                  <c:v>3.4666074827689763E-4</c:v>
                </c:pt>
                <c:pt idx="42">
                  <c:v>2.4729502173935041E-4</c:v>
                </c:pt>
                <c:pt idx="43">
                  <c:v>1.7706179830460385E-4</c:v>
                </c:pt>
                <c:pt idx="44">
                  <c:v>1.256138087896847E-4</c:v>
                </c:pt>
                <c:pt idx="45">
                  <c:v>8.9443480630495748E-5</c:v>
                </c:pt>
                <c:pt idx="46">
                  <c:v>6.4041012292397859E-5</c:v>
                </c:pt>
                <c:pt idx="47">
                  <c:v>4.5516629837907173E-5</c:v>
                </c:pt>
                <c:pt idx="48">
                  <c:v>3.2890962224095011E-5</c:v>
                </c:pt>
                <c:pt idx="51" formatCode="0.00">
                  <c:v>1.946</c:v>
                </c:pt>
                <c:pt idx="52" formatCode="0.00">
                  <c:v>6.6624999999999996</c:v>
                </c:pt>
                <c:pt idx="53" formatCode="0.00">
                  <c:v>1.7518200000000002</c:v>
                </c:pt>
                <c:pt idx="54" formatCode="0.00">
                  <c:v>1.1879300000000002</c:v>
                </c:pt>
                <c:pt idx="55" formatCode="0.00">
                  <c:v>0.99575000000000002</c:v>
                </c:pt>
                <c:pt idx="56" formatCode="0.00">
                  <c:v>0.38468000000000008</c:v>
                </c:pt>
                <c:pt idx="57" formatCode="0.00">
                  <c:v>0.48880000000000001</c:v>
                </c:pt>
                <c:pt idx="58" formatCode="0.00">
                  <c:v>0.21870000000000001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陸土!$F$172</c:f>
              <c:strCache>
                <c:ptCount val="1"/>
                <c:pt idx="0">
                  <c:v>Sr-90</c:v>
                </c:pt>
              </c:strCache>
            </c:strRef>
          </c:tx>
          <c:spPr>
            <a:ln w="0">
              <a:solidFill>
                <a:srgbClr val="9900FF"/>
              </a:solidFill>
            </a:ln>
          </c:spPr>
          <c:marker>
            <c:symbol val="circle"/>
            <c:size val="4"/>
            <c:spPr>
              <a:solidFill>
                <a:srgbClr val="7030A0"/>
              </a:solidFill>
              <a:ln>
                <a:solidFill>
                  <a:srgbClr val="9900FF"/>
                </a:solidFill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陸土!$F$174:$F$243</c:f>
              <c:numCache>
                <c:formatCode>0_);[Red]\(0\)</c:formatCode>
                <c:ptCount val="70"/>
                <c:pt idx="0" formatCode="0.000">
                  <c:v>0.42655555555555552</c:v>
                </c:pt>
                <c:pt idx="2" formatCode="0.000">
                  <c:v>6.3013888888888883E-2</c:v>
                </c:pt>
                <c:pt idx="4" formatCode="0.000">
                  <c:v>0.1111111111111111</c:v>
                </c:pt>
                <c:pt idx="6" formatCode="0.000">
                  <c:v>9.6296296296296297E-2</c:v>
                </c:pt>
                <c:pt idx="8" formatCode="0.000">
                  <c:v>8.5185185185185169E-2</c:v>
                </c:pt>
                <c:pt idx="11" formatCode="0.000">
                  <c:v>6.6666666666666666E-2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陸土!$AG$173</c:f>
              <c:strCache>
                <c:ptCount val="1"/>
                <c:pt idx="0">
                  <c:v>Cs137崩壊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陸土!$AG$174:$AG$243</c:f>
              <c:numCache>
                <c:formatCode>0.000</c:formatCode>
                <c:ptCount val="70"/>
                <c:pt idx="0">
                  <c:v>1</c:v>
                </c:pt>
                <c:pt idx="1">
                  <c:v>0.98857955908556994</c:v>
                </c:pt>
                <c:pt idx="2">
                  <c:v>0.97722786912022241</c:v>
                </c:pt>
                <c:pt idx="3">
                  <c:v>0.96527522096435681</c:v>
                </c:pt>
                <c:pt idx="4">
                  <c:v>0.95184544996398568</c:v>
                </c:pt>
                <c:pt idx="5">
                  <c:v>0.9410343427441259</c:v>
                </c:pt>
                <c:pt idx="6">
                  <c:v>0.93105087340780845</c:v>
                </c:pt>
                <c:pt idx="7">
                  <c:v>0.92047595200650678</c:v>
                </c:pt>
                <c:pt idx="8">
                  <c:v>0.90944700118137967</c:v>
                </c:pt>
                <c:pt idx="10">
                  <c:v>1</c:v>
                </c:pt>
                <c:pt idx="11">
                  <c:v>0.99678652647803434</c:v>
                </c:pt>
                <c:pt idx="12">
                  <c:v>0.98571378141565791</c:v>
                </c:pt>
                <c:pt idx="13">
                  <c:v>0.97408757323787776</c:v>
                </c:pt>
                <c:pt idx="14">
                  <c:v>0.96284152470686024</c:v>
                </c:pt>
                <c:pt idx="15">
                  <c:v>0.95244635628356111</c:v>
                </c:pt>
                <c:pt idx="16">
                  <c:v>0.9413907464694018</c:v>
                </c:pt>
                <c:pt idx="17">
                  <c:v>0.93081586582812192</c:v>
                </c:pt>
                <c:pt idx="18">
                  <c:v>0.91995327318178899</c:v>
                </c:pt>
                <c:pt idx="19">
                  <c:v>0.90927482985691499</c:v>
                </c:pt>
                <c:pt idx="20">
                  <c:v>0.8983800885405806</c:v>
                </c:pt>
                <c:pt idx="21">
                  <c:v>0.88767190560622822</c:v>
                </c:pt>
                <c:pt idx="22">
                  <c:v>0.87842085803842007</c:v>
                </c:pt>
                <c:pt idx="23">
                  <c:v>0.86806013877507415</c:v>
                </c:pt>
                <c:pt idx="24">
                  <c:v>0.85803819956065985</c:v>
                </c:pt>
                <c:pt idx="25">
                  <c:v>0.84818549369564344</c:v>
                </c:pt>
                <c:pt idx="26">
                  <c:v>0.83881641120452632</c:v>
                </c:pt>
                <c:pt idx="27">
                  <c:v>0.82897513048991878</c:v>
                </c:pt>
                <c:pt idx="28">
                  <c:v>0.81976650854415711</c:v>
                </c:pt>
                <c:pt idx="29">
                  <c:v>0.80979090323221903</c:v>
                </c:pt>
                <c:pt idx="30">
                  <c:v>0.80125036647479042</c:v>
                </c:pt>
                <c:pt idx="31">
                  <c:v>0.79164995174238806</c:v>
                </c:pt>
                <c:pt idx="32">
                  <c:v>0.78246080117435723</c:v>
                </c:pt>
                <c:pt idx="33">
                  <c:v>0.77347593764634259</c:v>
                </c:pt>
                <c:pt idx="34">
                  <c:v>0.76469076007976111</c:v>
                </c:pt>
                <c:pt idx="35">
                  <c:v>0.75595765443645968</c:v>
                </c:pt>
                <c:pt idx="36">
                  <c:v>0.74718280553464023</c:v>
                </c:pt>
                <c:pt idx="37">
                  <c:v>0.73841660158801603</c:v>
                </c:pt>
                <c:pt idx="38">
                  <c:v>0.72160128209285312</c:v>
                </c:pt>
                <c:pt idx="39">
                  <c:v>0.70521338838947789</c:v>
                </c:pt>
                <c:pt idx="40">
                  <c:v>0.68928466825692603</c:v>
                </c:pt>
                <c:pt idx="41">
                  <c:v>0.6739708921049028</c:v>
                </c:pt>
                <c:pt idx="42">
                  <c:v>0.65854001159775977</c:v>
                </c:pt>
                <c:pt idx="43">
                  <c:v>0.6436248864248757</c:v>
                </c:pt>
                <c:pt idx="44">
                  <c:v>0.62865069924149219</c:v>
                </c:pt>
                <c:pt idx="45">
                  <c:v>0.61417991826879514</c:v>
                </c:pt>
                <c:pt idx="46">
                  <c:v>0.60026949491057691</c:v>
                </c:pt>
                <c:pt idx="47">
                  <c:v>0.58637799686355641</c:v>
                </c:pt>
                <c:pt idx="48">
                  <c:v>0.57345905307522715</c:v>
                </c:pt>
                <c:pt idx="50">
                  <c:v>1</c:v>
                </c:pt>
                <c:pt idx="51">
                  <c:v>0.98422189248808789</c:v>
                </c:pt>
                <c:pt idx="52">
                  <c:v>0.9708960927073188</c:v>
                </c:pt>
                <c:pt idx="53">
                  <c:v>0.94848737387885407</c:v>
                </c:pt>
                <c:pt idx="54">
                  <c:v>0.92829327761039393</c:v>
                </c:pt>
                <c:pt idx="55">
                  <c:v>0.90721131456992443</c:v>
                </c:pt>
                <c:pt idx="56">
                  <c:v>0.88649623057900451</c:v>
                </c:pt>
                <c:pt idx="57">
                  <c:v>0.86565299005788776</c:v>
                </c:pt>
                <c:pt idx="58">
                  <c:v>0.84529981442417335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496960"/>
        <c:axId val="235498496"/>
      </c:lineChart>
      <c:dateAx>
        <c:axId val="235496960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498496"/>
        <c:crossesAt val="1.0000000000000002E-3"/>
        <c:auto val="0"/>
        <c:lblOffset val="100"/>
        <c:baseTimeUnit val="months"/>
        <c:majorUnit val="24"/>
        <c:majorTimeUnit val="months"/>
        <c:minorUnit val="3"/>
        <c:minorTimeUnit val="months"/>
      </c:dateAx>
      <c:valAx>
        <c:axId val="235498496"/>
        <c:scaling>
          <c:logBase val="10"/>
          <c:orientation val="minMax"/>
          <c:max val="1000"/>
          <c:min val="1.0000000000000002E-3"/>
        </c:scaling>
        <c:delete val="0"/>
        <c:axPos val="l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min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 sz="900"/>
                  <a:t>kBq/m2</a:t>
                </a:r>
                <a:endParaRPr lang="ja-JP" altLang="en-US" sz="900"/>
              </a:p>
            </c:rich>
          </c:tx>
          <c:layout>
            <c:manualLayout>
              <c:xMode val="edge"/>
              <c:yMode val="edge"/>
              <c:x val="7.3297302749973271E-5"/>
              <c:y val="0.391270294752978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496960"/>
        <c:crosses val="autoZero"/>
        <c:crossBetween val="between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635739255704737"/>
          <c:y val="3.5670564781631345E-2"/>
          <c:w val="0.61239203747577931"/>
          <c:h val="0.10856827274074274"/>
        </c:manualLayout>
      </c:layout>
      <c:overlay val="0"/>
      <c:spPr>
        <a:solidFill>
          <a:sysClr val="window" lastClr="FFFFFF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200"/>
              <a:t>陸土</a:t>
            </a:r>
            <a:r>
              <a:rPr lang="en-US" altLang="ja-JP" sz="1200"/>
              <a:t>(</a:t>
            </a:r>
            <a:r>
              <a:rPr lang="ja-JP" altLang="en-US" sz="1200"/>
              <a:t>塚浜</a:t>
            </a:r>
            <a:r>
              <a:rPr lang="en-US" altLang="ja-JP" sz="1200"/>
              <a:t>/</a:t>
            </a:r>
            <a:r>
              <a:rPr lang="ja-JP" altLang="en-US" sz="1200"/>
              <a:t>電力</a:t>
            </a:r>
            <a:r>
              <a:rPr lang="en-US" altLang="ja-JP" sz="1200"/>
              <a:t>)</a:t>
            </a:r>
          </a:p>
        </c:rich>
      </c:tx>
      <c:layout>
        <c:manualLayout>
          <c:xMode val="edge"/>
          <c:yMode val="edge"/>
          <c:x val="8.518763440860215E-2"/>
          <c:y val="2.0833333333333297E-4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231551739316379E-2"/>
          <c:y val="4.2496296873781869E-2"/>
          <c:w val="0.9025438928887205"/>
          <c:h val="0.82116551025181261"/>
        </c:manualLayout>
      </c:layout>
      <c:lineChart>
        <c:grouping val="standard"/>
        <c:varyColors val="0"/>
        <c:ser>
          <c:idx val="0"/>
          <c:order val="0"/>
          <c:tx>
            <c:strRef>
              <c:f>陸土!$W$172</c:f>
              <c:strCache>
                <c:ptCount val="1"/>
                <c:pt idx="0">
                  <c:v>Be-7</c:v>
                </c:pt>
              </c:strCache>
            </c:strRef>
          </c:tx>
          <c:spPr>
            <a:ln w="3175">
              <a:solidFill>
                <a:srgbClr val="0066FF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0066FF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陸土!$W$174:$W$243</c:f>
              <c:numCache>
                <c:formatCode>0.000</c:formatCode>
                <c:ptCount val="70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 formatCode="&quot;(&quot;0.00&quot;)&quot;">
                  <c:v>0.62962962962962965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 formatCode="&quot;(&quot;0.00&quot;)&quot;">
                  <c:v>0.29629629629629628</c:v>
                </c:pt>
                <c:pt idx="11" formatCode="&quot;(&quot;0.00&quot;)&quot;">
                  <c:v>0.48148148148148145</c:v>
                </c:pt>
                <c:pt idx="12" formatCode="&quot;(&quot;0.00&quot;)&quot;">
                  <c:v>0.37037037037037035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  <c:pt idx="24">
                  <c:v>0.1</c:v>
                </c:pt>
                <c:pt idx="25">
                  <c:v>0.1</c:v>
                </c:pt>
                <c:pt idx="26" formatCode="0.00">
                  <c:v>0.22</c:v>
                </c:pt>
                <c:pt idx="27">
                  <c:v>0.1</c:v>
                </c:pt>
                <c:pt idx="28">
                  <c:v>0.1</c:v>
                </c:pt>
                <c:pt idx="29">
                  <c:v>0.1</c:v>
                </c:pt>
                <c:pt idx="30" formatCode="0.00">
                  <c:v>0.25</c:v>
                </c:pt>
                <c:pt idx="31">
                  <c:v>0.1</c:v>
                </c:pt>
                <c:pt idx="32" formatCode="0.00">
                  <c:v>0.2</c:v>
                </c:pt>
                <c:pt idx="33">
                  <c:v>0.1</c:v>
                </c:pt>
                <c:pt idx="34">
                  <c:v>0.1</c:v>
                </c:pt>
                <c:pt idx="35">
                  <c:v>0.1</c:v>
                </c:pt>
                <c:pt idx="36">
                  <c:v>0.1</c:v>
                </c:pt>
                <c:pt idx="37">
                  <c:v>0.1</c:v>
                </c:pt>
                <c:pt idx="38" formatCode="0.00">
                  <c:v>0.28999999999999998</c:v>
                </c:pt>
                <c:pt idx="39">
                  <c:v>0.1</c:v>
                </c:pt>
                <c:pt idx="40" formatCode="0.00">
                  <c:v>0.24</c:v>
                </c:pt>
                <c:pt idx="41" formatCode="0.00">
                  <c:v>0.37</c:v>
                </c:pt>
                <c:pt idx="42" formatCode="0.00">
                  <c:v>0.36</c:v>
                </c:pt>
                <c:pt idx="43">
                  <c:v>0.1</c:v>
                </c:pt>
                <c:pt idx="44" formatCode="0.00">
                  <c:v>0.56000000000000005</c:v>
                </c:pt>
                <c:pt idx="45" formatCode="&quot;(&quot;0.00&quot;)&quot;">
                  <c:v>0.21</c:v>
                </c:pt>
                <c:pt idx="47">
                  <c:v>0.1</c:v>
                </c:pt>
                <c:pt idx="48">
                  <c:v>0.1</c:v>
                </c:pt>
                <c:pt idx="51">
                  <c:v>0.1</c:v>
                </c:pt>
                <c:pt idx="52">
                  <c:v>0.1</c:v>
                </c:pt>
                <c:pt idx="53">
                  <c:v>0.1</c:v>
                </c:pt>
                <c:pt idx="54">
                  <c:v>0.1</c:v>
                </c:pt>
                <c:pt idx="55">
                  <c:v>0.1</c:v>
                </c:pt>
                <c:pt idx="56">
                  <c:v>0.1</c:v>
                </c:pt>
                <c:pt idx="57">
                  <c:v>0.1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陸土!$X$172</c:f>
              <c:strCache>
                <c:ptCount val="1"/>
                <c:pt idx="0">
                  <c:v>K-40</c:v>
                </c:pt>
              </c:strCache>
            </c:strRef>
          </c:tx>
          <c:spPr>
            <a:ln w="12700">
              <a:solidFill>
                <a:srgbClr val="00B05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陸土!$X$174:$X$243</c:f>
              <c:numCache>
                <c:formatCode>0.0</c:formatCode>
                <c:ptCount val="70"/>
                <c:pt idx="0">
                  <c:v>18.648055555555555</c:v>
                </c:pt>
                <c:pt idx="1">
                  <c:v>16.653611111111111</c:v>
                </c:pt>
                <c:pt idx="2">
                  <c:v>16.553888888888888</c:v>
                </c:pt>
                <c:pt idx="3">
                  <c:v>25.555555555555557</c:v>
                </c:pt>
                <c:pt idx="4">
                  <c:v>29.62962962962963</c:v>
                </c:pt>
                <c:pt idx="5">
                  <c:v>28.888888888888889</c:v>
                </c:pt>
                <c:pt idx="6">
                  <c:v>33.333333333333336</c:v>
                </c:pt>
                <c:pt idx="7">
                  <c:v>25.185185185185187</c:v>
                </c:pt>
                <c:pt idx="8">
                  <c:v>19.555555555555557</c:v>
                </c:pt>
                <c:pt idx="11">
                  <c:v>22.444444444444443</c:v>
                </c:pt>
                <c:pt idx="12">
                  <c:v>16.37037037037037</c:v>
                </c:pt>
                <c:pt idx="13">
                  <c:v>20.222222222222221</c:v>
                </c:pt>
                <c:pt idx="14">
                  <c:v>21.407407407407408</c:v>
                </c:pt>
                <c:pt idx="15">
                  <c:v>24.9</c:v>
                </c:pt>
                <c:pt idx="16">
                  <c:v>24.6</c:v>
                </c:pt>
                <c:pt idx="17">
                  <c:v>20.399999999999999</c:v>
                </c:pt>
                <c:pt idx="18">
                  <c:v>28.1</c:v>
                </c:pt>
                <c:pt idx="19">
                  <c:v>22.8</c:v>
                </c:pt>
                <c:pt idx="20">
                  <c:v>28</c:v>
                </c:pt>
                <c:pt idx="21">
                  <c:v>18.7</c:v>
                </c:pt>
                <c:pt idx="22">
                  <c:v>23.9</c:v>
                </c:pt>
                <c:pt idx="23">
                  <c:v>23.8</c:v>
                </c:pt>
                <c:pt idx="24">
                  <c:v>20.7</c:v>
                </c:pt>
                <c:pt idx="25">
                  <c:v>17.8</c:v>
                </c:pt>
                <c:pt idx="26">
                  <c:v>22.2</c:v>
                </c:pt>
                <c:pt idx="27">
                  <c:v>18.899999999999999</c:v>
                </c:pt>
                <c:pt idx="28">
                  <c:v>26.4</c:v>
                </c:pt>
                <c:pt idx="29">
                  <c:v>20.2</c:v>
                </c:pt>
                <c:pt idx="30">
                  <c:v>21.6</c:v>
                </c:pt>
                <c:pt idx="31">
                  <c:v>19.399999999999999</c:v>
                </c:pt>
                <c:pt idx="32">
                  <c:v>23.1</c:v>
                </c:pt>
                <c:pt idx="33">
                  <c:v>24.1</c:v>
                </c:pt>
                <c:pt idx="34">
                  <c:v>21.5</c:v>
                </c:pt>
                <c:pt idx="35">
                  <c:v>24.6</c:v>
                </c:pt>
                <c:pt idx="36">
                  <c:v>29.9</c:v>
                </c:pt>
                <c:pt idx="37">
                  <c:v>15.2</c:v>
                </c:pt>
                <c:pt idx="38">
                  <c:v>19.600000000000001</c:v>
                </c:pt>
                <c:pt idx="39">
                  <c:v>24.8</c:v>
                </c:pt>
                <c:pt idx="40">
                  <c:v>18.600000000000001</c:v>
                </c:pt>
                <c:pt idx="41">
                  <c:v>21.8</c:v>
                </c:pt>
                <c:pt idx="42">
                  <c:v>30.3</c:v>
                </c:pt>
                <c:pt idx="43">
                  <c:v>26.6</c:v>
                </c:pt>
                <c:pt idx="44">
                  <c:v>24.3</c:v>
                </c:pt>
                <c:pt idx="45">
                  <c:v>23.3</c:v>
                </c:pt>
                <c:pt idx="46" formatCode="&quot;(&quot;0.0&quot;)&quot;">
                  <c:v>14.1</c:v>
                </c:pt>
                <c:pt idx="47">
                  <c:v>22.085100000000001</c:v>
                </c:pt>
                <c:pt idx="48">
                  <c:v>19.693000000000001</c:v>
                </c:pt>
                <c:pt idx="51">
                  <c:v>11.64236</c:v>
                </c:pt>
                <c:pt idx="52">
                  <c:v>10.9716</c:v>
                </c:pt>
                <c:pt idx="53">
                  <c:v>15.71022</c:v>
                </c:pt>
                <c:pt idx="54">
                  <c:v>14.105879999999999</c:v>
                </c:pt>
                <c:pt idx="55">
                  <c:v>14.79996</c:v>
                </c:pt>
                <c:pt idx="56">
                  <c:v>24.034500000000001</c:v>
                </c:pt>
                <c:pt idx="57">
                  <c:v>18.57207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陸土!$Z$172</c:f>
              <c:strCache>
                <c:ptCount val="1"/>
                <c:pt idx="0">
                  <c:v>Cs-137</c:v>
                </c:pt>
              </c:strCache>
            </c:strRef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陸土!$Z$174:$Z$243</c:f>
              <c:numCache>
                <c:formatCode>0.00;[Red]0.00</c:formatCode>
                <c:ptCount val="70"/>
                <c:pt idx="0">
                  <c:v>1.3263055555555556</c:v>
                </c:pt>
                <c:pt idx="1">
                  <c:v>0.65816666666666668</c:v>
                </c:pt>
                <c:pt idx="2">
                  <c:v>0.59833333333333338</c:v>
                </c:pt>
                <c:pt idx="3">
                  <c:v>0.80740740740740746</c:v>
                </c:pt>
                <c:pt idx="4">
                  <c:v>1.0592592592592593</c:v>
                </c:pt>
                <c:pt idx="5">
                  <c:v>0.82592592592592595</c:v>
                </c:pt>
                <c:pt idx="6">
                  <c:v>1</c:v>
                </c:pt>
                <c:pt idx="7">
                  <c:v>0.87777777777777777</c:v>
                </c:pt>
                <c:pt idx="8">
                  <c:v>0.74814814814814812</c:v>
                </c:pt>
                <c:pt idx="11">
                  <c:v>0.7</c:v>
                </c:pt>
                <c:pt idx="12">
                  <c:v>0.63333333333333341</c:v>
                </c:pt>
                <c:pt idx="13">
                  <c:v>0.73333333333333339</c:v>
                </c:pt>
                <c:pt idx="14">
                  <c:v>0.77777777777777779</c:v>
                </c:pt>
                <c:pt idx="15" formatCode="0.00">
                  <c:v>0.82</c:v>
                </c:pt>
                <c:pt idx="16" formatCode="0.00">
                  <c:v>0.81</c:v>
                </c:pt>
                <c:pt idx="17" formatCode="0.00">
                  <c:v>0.68799999999999994</c:v>
                </c:pt>
                <c:pt idx="18" formatCode="0.00">
                  <c:v>0.99</c:v>
                </c:pt>
                <c:pt idx="19" formatCode="0.00">
                  <c:v>0.68</c:v>
                </c:pt>
                <c:pt idx="20" formatCode="0.00">
                  <c:v>0.81</c:v>
                </c:pt>
                <c:pt idx="21" formatCode="0.00">
                  <c:v>0.54</c:v>
                </c:pt>
                <c:pt idx="22" formatCode="0.00">
                  <c:v>0.68</c:v>
                </c:pt>
                <c:pt idx="23" formatCode="0.00">
                  <c:v>0.74</c:v>
                </c:pt>
                <c:pt idx="24" formatCode="0.00">
                  <c:v>0.6</c:v>
                </c:pt>
                <c:pt idx="25" formatCode="0.00">
                  <c:v>0.47</c:v>
                </c:pt>
                <c:pt idx="26" formatCode="0.00">
                  <c:v>0.63</c:v>
                </c:pt>
                <c:pt idx="27" formatCode="0.00">
                  <c:v>0.5</c:v>
                </c:pt>
                <c:pt idx="28" formatCode="0.00">
                  <c:v>0.65</c:v>
                </c:pt>
                <c:pt idx="29" formatCode="0.00">
                  <c:v>0.57999999999999996</c:v>
                </c:pt>
                <c:pt idx="30" formatCode="0.00">
                  <c:v>0.5</c:v>
                </c:pt>
                <c:pt idx="31" formatCode="0.00">
                  <c:v>0.49</c:v>
                </c:pt>
                <c:pt idx="32" formatCode="0.00">
                  <c:v>0.68</c:v>
                </c:pt>
                <c:pt idx="33" formatCode="0.00">
                  <c:v>0.57999999999999996</c:v>
                </c:pt>
                <c:pt idx="34" formatCode="0.00">
                  <c:v>0.5</c:v>
                </c:pt>
                <c:pt idx="35" formatCode="0.00">
                  <c:v>0.63</c:v>
                </c:pt>
                <c:pt idx="36" formatCode="0.00">
                  <c:v>0.72</c:v>
                </c:pt>
                <c:pt idx="37" formatCode="0.00">
                  <c:v>0.41</c:v>
                </c:pt>
                <c:pt idx="38" formatCode="0.00">
                  <c:v>0.41</c:v>
                </c:pt>
                <c:pt idx="39" formatCode="0.00">
                  <c:v>0.36</c:v>
                </c:pt>
                <c:pt idx="40" formatCode="0.00">
                  <c:v>0.25</c:v>
                </c:pt>
                <c:pt idx="41" formatCode="0.00">
                  <c:v>0.28999999999999998</c:v>
                </c:pt>
                <c:pt idx="42" formatCode="0.00">
                  <c:v>0.33</c:v>
                </c:pt>
                <c:pt idx="43" formatCode="0.00">
                  <c:v>0.23</c:v>
                </c:pt>
                <c:pt idx="44" formatCode="0.00">
                  <c:v>0.26</c:v>
                </c:pt>
                <c:pt idx="45" formatCode="0.00">
                  <c:v>0.24</c:v>
                </c:pt>
                <c:pt idx="46" formatCode="&quot;(&quot;0.000&quot;)&quot;">
                  <c:v>0.114</c:v>
                </c:pt>
                <c:pt idx="47" formatCode="0.00">
                  <c:v>0.56762999999999997</c:v>
                </c:pt>
                <c:pt idx="48" formatCode="0.00">
                  <c:v>0.54888999999999999</c:v>
                </c:pt>
                <c:pt idx="51" formatCode="0.00">
                  <c:v>2.5725040000000003</c:v>
                </c:pt>
                <c:pt idx="52" formatCode="0.00">
                  <c:v>4.4526000000000003</c:v>
                </c:pt>
                <c:pt idx="53" formatCode="0.00">
                  <c:v>7.0194600000000005</c:v>
                </c:pt>
                <c:pt idx="54" formatCode="0.00">
                  <c:v>9.8487000000000009</c:v>
                </c:pt>
                <c:pt idx="55" formatCode="0.00">
                  <c:v>8.4906800000000011</c:v>
                </c:pt>
                <c:pt idx="56" formatCode="0.00">
                  <c:v>8.7759</c:v>
                </c:pt>
                <c:pt idx="57" formatCode="0.00">
                  <c:v>9.4157799999999998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陸土!$Y$172</c:f>
              <c:strCache>
                <c:ptCount val="1"/>
                <c:pt idx="0">
                  <c:v>Cs-134</c:v>
                </c:pt>
              </c:strCache>
            </c:strRef>
          </c:tx>
          <c:spPr>
            <a:ln w="0">
              <a:solidFill>
                <a:srgbClr val="FF0000"/>
              </a:solidFill>
              <a:prstDash val="sysDot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陸土!$Y$174:$Y$243</c:f>
              <c:numCache>
                <c:formatCode>0.000</c:formatCode>
                <c:ptCount val="70"/>
                <c:pt idx="0">
                  <c:v>0.10965233454820057</c:v>
                </c:pt>
                <c:pt idx="1">
                  <c:v>9.2485508071726605E-2</c:v>
                </c:pt>
                <c:pt idx="2">
                  <c:v>7.7434037441534431E-2</c:v>
                </c:pt>
                <c:pt idx="3">
                  <c:v>6.5311206773052133E-2</c:v>
                </c:pt>
                <c:pt idx="4">
                  <c:v>5.6058023518594569E-2</c:v>
                </c:pt>
                <c:pt idx="5">
                  <c:v>4.3925601501772625E-2</c:v>
                </c:pt>
                <c:pt idx="6">
                  <c:v>3.958692817551604E-2</c:v>
                </c:pt>
                <c:pt idx="7">
                  <c:v>3.3420066195029262E-2</c:v>
                </c:pt>
                <c:pt idx="8">
                  <c:v>2.8500960109629513E-2</c:v>
                </c:pt>
                <c:pt idx="11">
                  <c:v>0.10755341808652111</c:v>
                </c:pt>
                <c:pt idx="12">
                  <c:v>9.146971089912867E-2</c:v>
                </c:pt>
                <c:pt idx="13">
                  <c:v>7.7434037441534431E-2</c:v>
                </c:pt>
                <c:pt idx="14">
                  <c:v>6.5131130039861526E-2</c:v>
                </c:pt>
                <c:pt idx="15">
                  <c:v>5.5086288550729667E-2</c:v>
                </c:pt>
                <c:pt idx="16">
                  <c:v>4.6891734840625539E-2</c:v>
                </c:pt>
                <c:pt idx="17">
                  <c:v>3.9116115923142507E-2</c:v>
                </c:pt>
                <c:pt idx="18">
                  <c:v>3.3358607163230143E-2</c:v>
                </c:pt>
                <c:pt idx="19">
                  <c:v>2.821387957984892E-2</c:v>
                </c:pt>
                <c:pt idx="20">
                  <c:v>2.3405829779362564E-2</c:v>
                </c:pt>
                <c:pt idx="21">
                  <c:v>2.0163824495377552E-2</c:v>
                </c:pt>
                <c:pt idx="22">
                  <c:v>1.7054060842470235E-2</c:v>
                </c:pt>
                <c:pt idx="23">
                  <c:v>1.43973748031785E-2</c:v>
                </c:pt>
                <c:pt idx="24">
                  <c:v>1.2021050816337538E-2</c:v>
                </c:pt>
                <c:pt idx="25">
                  <c:v>1.0157752669763501E-2</c:v>
                </c:pt>
                <c:pt idx="26">
                  <c:v>8.702585731620565E-3</c:v>
                </c:pt>
                <c:pt idx="27">
                  <c:v>7.2395011140027775E-3</c:v>
                </c:pt>
                <c:pt idx="28">
                  <c:v>6.1966878149892768E-3</c:v>
                </c:pt>
                <c:pt idx="29">
                  <c:v>5.2506601969110889E-3</c:v>
                </c:pt>
                <c:pt idx="30">
                  <c:v>4.4613603622841473E-3</c:v>
                </c:pt>
                <c:pt idx="31">
                  <c:v>3.7215745951635951E-3</c:v>
                </c:pt>
                <c:pt idx="32">
                  <c:v>3.1650444808301041E-3</c:v>
                </c:pt>
                <c:pt idx="33">
                  <c:v>2.6843170646513206E-3</c:v>
                </c:pt>
                <c:pt idx="34">
                  <c:v>2.2682400437818813E-3</c:v>
                </c:pt>
                <c:pt idx="35">
                  <c:v>1.9096132562721768E-3</c:v>
                </c:pt>
                <c:pt idx="36">
                  <c:v>1.6255420507917369E-3</c:v>
                </c:pt>
                <c:pt idx="37">
                  <c:v>1.1311418133986128E-3</c:v>
                </c:pt>
                <c:pt idx="38">
                  <c:v>8.0469011281657948E-4</c:v>
                </c:pt>
                <c:pt idx="39">
                  <c:v>5.7562343115133321E-4</c:v>
                </c:pt>
                <c:pt idx="40">
                  <c:v>4.1176389421595865E-4</c:v>
                </c:pt>
                <c:pt idx="41">
                  <c:v>2.9400767284016639E-4</c:v>
                </c:pt>
                <c:pt idx="42">
                  <c:v>2.0915597374643354E-4</c:v>
                </c:pt>
                <c:pt idx="43">
                  <c:v>1.4961670006397013E-4</c:v>
                </c:pt>
                <c:pt idx="44">
                  <c:v>1.0712468768436843E-4</c:v>
                </c:pt>
                <c:pt idx="45">
                  <c:v>7.6489173947078332E-5</c:v>
                </c:pt>
                <c:pt idx="46">
                  <c:v>5.4715424052170948E-5</c:v>
                </c:pt>
                <c:pt idx="47">
                  <c:v>3.9175925619269203E-5</c:v>
                </c:pt>
                <c:pt idx="48">
                  <c:v>2.8023931653095033E-5</c:v>
                </c:pt>
                <c:pt idx="51" formatCode="0.00">
                  <c:v>1.5709560000000002</c:v>
                </c:pt>
                <c:pt idx="52" formatCode="0.00">
                  <c:v>2.2533600000000003</c:v>
                </c:pt>
                <c:pt idx="53" formatCode="0.00">
                  <c:v>2.5403760000000002</c:v>
                </c:pt>
                <c:pt idx="54" formatCode="0.00">
                  <c:v>2.7417509999999998</c:v>
                </c:pt>
                <c:pt idx="55" formatCode="0.00">
                  <c:v>1.6779999999999999</c:v>
                </c:pt>
                <c:pt idx="56" formatCode="0.00">
                  <c:v>1.32741</c:v>
                </c:pt>
                <c:pt idx="57" formatCode="0.00">
                  <c:v>1.0083039999999999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陸土!$AA$172</c:f>
              <c:strCache>
                <c:ptCount val="1"/>
                <c:pt idx="0">
                  <c:v>Sr-90</c:v>
                </c:pt>
              </c:strCache>
            </c:strRef>
          </c:tx>
          <c:spPr>
            <a:ln w="0">
              <a:solidFill>
                <a:srgbClr val="9900FF"/>
              </a:solidFill>
            </a:ln>
          </c:spPr>
          <c:marker>
            <c:symbol val="circle"/>
            <c:size val="4"/>
            <c:spPr>
              <a:solidFill>
                <a:srgbClr val="7030A0"/>
              </a:solidFill>
              <a:ln w="0">
                <a:solidFill>
                  <a:srgbClr val="9900FF"/>
                </a:solidFill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陸土!$AA$174:$AA$242</c:f>
              <c:numCache>
                <c:formatCode>0.000</c:formatCode>
                <c:ptCount val="69"/>
                <c:pt idx="0">
                  <c:v>0.20941666666666667</c:v>
                </c:pt>
                <c:pt idx="1">
                  <c:v>3.8891666666666665E-2</c:v>
                </c:pt>
                <c:pt idx="4">
                  <c:v>8.5185185185185169E-2</c:v>
                </c:pt>
                <c:pt idx="5">
                  <c:v>9.6296296296296297E-2</c:v>
                </c:pt>
                <c:pt idx="8">
                  <c:v>0.1037037037037037</c:v>
                </c:pt>
                <c:pt idx="11">
                  <c:v>8.5185185185185169E-2</c:v>
                </c:pt>
                <c:pt idx="14">
                  <c:v>9.2592592592592587E-2</c:v>
                </c:pt>
                <c:pt idx="15">
                  <c:v>0.104</c:v>
                </c:pt>
                <c:pt idx="17">
                  <c:v>7.3999999999999996E-2</c:v>
                </c:pt>
                <c:pt idx="19">
                  <c:v>7.4999999999999997E-2</c:v>
                </c:pt>
                <c:pt idx="21">
                  <c:v>6.2E-2</c:v>
                </c:pt>
                <c:pt idx="23">
                  <c:v>8.5999999999999993E-2</c:v>
                </c:pt>
                <c:pt idx="25">
                  <c:v>7.8E-2</c:v>
                </c:pt>
                <c:pt idx="27">
                  <c:v>7.4999999999999997E-2</c:v>
                </c:pt>
                <c:pt idx="29">
                  <c:v>0.08</c:v>
                </c:pt>
                <c:pt idx="31">
                  <c:v>6.9000000000000006E-2</c:v>
                </c:pt>
                <c:pt idx="33">
                  <c:v>7.9000000000000001E-2</c:v>
                </c:pt>
                <c:pt idx="35">
                  <c:v>7.9000000000000001E-2</c:v>
                </c:pt>
                <c:pt idx="37">
                  <c:v>0.13400000000000001</c:v>
                </c:pt>
                <c:pt idx="38">
                  <c:v>0.112</c:v>
                </c:pt>
                <c:pt idx="39">
                  <c:v>0.115</c:v>
                </c:pt>
                <c:pt idx="40">
                  <c:v>9.9000000000000005E-2</c:v>
                </c:pt>
                <c:pt idx="41">
                  <c:v>0.1</c:v>
                </c:pt>
                <c:pt idx="42">
                  <c:v>8.8999999999999996E-2</c:v>
                </c:pt>
                <c:pt idx="43">
                  <c:v>9.8000000000000004E-2</c:v>
                </c:pt>
                <c:pt idx="44">
                  <c:v>7.9000000000000001E-2</c:v>
                </c:pt>
                <c:pt idx="45">
                  <c:v>9.0999999999999998E-2</c:v>
                </c:pt>
                <c:pt idx="46">
                  <c:v>5.7000000000000002E-2</c:v>
                </c:pt>
                <c:pt idx="47">
                  <c:v>6.2010000000000003E-2</c:v>
                </c:pt>
                <c:pt idx="48">
                  <c:v>6.7040000000000002E-2</c:v>
                </c:pt>
                <c:pt idx="51">
                  <c:v>6.6092000000000012E-2</c:v>
                </c:pt>
                <c:pt idx="52">
                  <c:v>3.9360000000000006E-2</c:v>
                </c:pt>
                <c:pt idx="53">
                  <c:v>5.5710000000000003E-2</c:v>
                </c:pt>
                <c:pt idx="54">
                  <c:v>4.7655000000000003E-2</c:v>
                </c:pt>
                <c:pt idx="55">
                  <c:v>6.040800000000001E-2</c:v>
                </c:pt>
                <c:pt idx="56">
                  <c:v>4.8510000000000005E-2</c:v>
                </c:pt>
                <c:pt idx="57">
                  <c:v>4.4484000000000003E-2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陸土!$AH$173</c:f>
              <c:strCache>
                <c:ptCount val="1"/>
                <c:pt idx="0">
                  <c:v>Sr90崩壊</c:v>
                </c:pt>
              </c:strCache>
            </c:strRef>
          </c:tx>
          <c:spPr>
            <a:ln w="25400">
              <a:solidFill>
                <a:srgbClr val="9900FF"/>
              </a:solidFill>
              <a:prstDash val="sysDash"/>
            </a:ln>
          </c:spPr>
          <c:marker>
            <c:symbol val="none"/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陸土!$AH$174:$AH$243</c:f>
              <c:numCache>
                <c:formatCode>0.000</c:formatCode>
                <c:ptCount val="70"/>
                <c:pt idx="0">
                  <c:v>0.5</c:v>
                </c:pt>
                <c:pt idx="1">
                  <c:v>0.49403536412263394</c:v>
                </c:pt>
                <c:pt idx="2">
                  <c:v>0.48810969521701536</c:v>
                </c:pt>
                <c:pt idx="3">
                  <c:v>0.48187365606029559</c:v>
                </c:pt>
                <c:pt idx="4">
                  <c:v>0.47487108974010067</c:v>
                </c:pt>
                <c:pt idx="5">
                  <c:v>0.46923716372532437</c:v>
                </c:pt>
                <c:pt idx="6">
                  <c:v>0.46403711476759962</c:v>
                </c:pt>
                <c:pt idx="7">
                  <c:v>0.45853172429596289</c:v>
                </c:pt>
                <c:pt idx="8">
                  <c:v>0.45279298234459525</c:v>
                </c:pt>
                <c:pt idx="10">
                  <c:v>0.5</c:v>
                </c:pt>
                <c:pt idx="11">
                  <c:v>0.49832136583400732</c:v>
                </c:pt>
                <c:pt idx="12">
                  <c:v>0.49253911709017478</c:v>
                </c:pt>
                <c:pt idx="13">
                  <c:v>0.48647097999472821</c:v>
                </c:pt>
                <c:pt idx="14">
                  <c:v>0.48060434963338355</c:v>
                </c:pt>
                <c:pt idx="15">
                  <c:v>0.47518432081832446</c:v>
                </c:pt>
                <c:pt idx="16">
                  <c:v>0.46942284815456337</c:v>
                </c:pt>
                <c:pt idx="17">
                  <c:v>0.46391473732948874</c:v>
                </c:pt>
                <c:pt idx="18">
                  <c:v>0.45825968668125433</c:v>
                </c:pt>
                <c:pt idx="19">
                  <c:v>0.45270342031882266</c:v>
                </c:pt>
                <c:pt idx="20">
                  <c:v>0.4470376223553334</c:v>
                </c:pt>
                <c:pt idx="21">
                  <c:v>0.44147184403102363</c:v>
                </c:pt>
                <c:pt idx="22">
                  <c:v>0.4366658602358145</c:v>
                </c:pt>
                <c:pt idx="23">
                  <c:v>0.43128608792358436</c:v>
                </c:pt>
                <c:pt idx="24">
                  <c:v>0.42608496357724518</c:v>
                </c:pt>
                <c:pt idx="25">
                  <c:v>0.42097432048734168</c:v>
                </c:pt>
                <c:pt idx="26">
                  <c:v>0.41611700223897707</c:v>
                </c:pt>
                <c:pt idx="27">
                  <c:v>0.41101749557065326</c:v>
                </c:pt>
                <c:pt idx="28">
                  <c:v>0.40624827321656243</c:v>
                </c:pt>
                <c:pt idx="29">
                  <c:v>0.40108453360807639</c:v>
                </c:pt>
                <c:pt idx="30">
                  <c:v>0.39666590178641092</c:v>
                </c:pt>
                <c:pt idx="31">
                  <c:v>0.39170143993864248</c:v>
                </c:pt>
                <c:pt idx="32">
                  <c:v>0.38695217309693375</c:v>
                </c:pt>
                <c:pt idx="33">
                  <c:v>0.38231090523111178</c:v>
                </c:pt>
                <c:pt idx="34">
                  <c:v>0.37777512404491009</c:v>
                </c:pt>
                <c:pt idx="35">
                  <c:v>0.37326854192800069</c:v>
                </c:pt>
                <c:pt idx="36">
                  <c:v>0.36874276865152428</c:v>
                </c:pt>
                <c:pt idx="37">
                  <c:v>0.36422383239677664</c:v>
                </c:pt>
                <c:pt idx="38">
                  <c:v>0.35556236764392785</c:v>
                </c:pt>
                <c:pt idx="39">
                  <c:v>0.34712976662554673</c:v>
                </c:pt>
                <c:pt idx="40">
                  <c:v>0.33894185155594936</c:v>
                </c:pt>
                <c:pt idx="41">
                  <c:v>0.33107802962936145</c:v>
                </c:pt>
                <c:pt idx="42">
                  <c:v>0.32316217112990453</c:v>
                </c:pt>
                <c:pt idx="43">
                  <c:v>0.31551878529603128</c:v>
                </c:pt>
                <c:pt idx="44">
                  <c:v>0.30785311586515668</c:v>
                </c:pt>
                <c:pt idx="45">
                  <c:v>0.30045292374935911</c:v>
                </c:pt>
                <c:pt idx="46">
                  <c:v>0.29334665381342501</c:v>
                </c:pt>
                <c:pt idx="47">
                  <c:v>0.28625741506914121</c:v>
                </c:pt>
                <c:pt idx="48">
                  <c:v>0.27967124844168656</c:v>
                </c:pt>
                <c:pt idx="50">
                  <c:v>0.5</c:v>
                </c:pt>
                <c:pt idx="51">
                  <c:v>0.49176026625548352</c:v>
                </c:pt>
                <c:pt idx="52">
                  <c:v>0.48480579745329611</c:v>
                </c:pt>
                <c:pt idx="53">
                  <c:v>0.47312080750669699</c:v>
                </c:pt>
                <c:pt idx="54">
                  <c:v>0.4626012164154632</c:v>
                </c:pt>
                <c:pt idx="55">
                  <c:v>0.45163005680006796</c:v>
                </c:pt>
                <c:pt idx="56">
                  <c:v>0.44086094762395894</c:v>
                </c:pt>
                <c:pt idx="57">
                  <c:v>0.43003659390529619</c:v>
                </c:pt>
                <c:pt idx="58">
                  <c:v>0.41947800796229651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564416"/>
        <c:axId val="235574400"/>
      </c:lineChart>
      <c:dateAx>
        <c:axId val="235564416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574400"/>
        <c:crossesAt val="1.0000000000000002E-3"/>
        <c:auto val="0"/>
        <c:lblOffset val="100"/>
        <c:baseTimeUnit val="months"/>
        <c:majorUnit val="24"/>
        <c:majorTimeUnit val="months"/>
        <c:minorUnit val="3"/>
        <c:minorTimeUnit val="months"/>
      </c:dateAx>
      <c:valAx>
        <c:axId val="235574400"/>
        <c:scaling>
          <c:logBase val="10"/>
          <c:orientation val="minMax"/>
          <c:max val="1000"/>
          <c:min val="1.0000000000000002E-3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kBq/m2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4.9262166206770286E-3"/>
              <c:y val="0.471120547211786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564416"/>
        <c:crosses val="autoZero"/>
        <c:crossBetween val="between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1521885969073143"/>
          <c:y val="4.3747563732751465E-3"/>
          <c:w val="0.65965069727729819"/>
          <c:h val="0.11177204334606688"/>
        </c:manualLayout>
      </c:layout>
      <c:overlay val="0"/>
      <c:spPr>
        <a:solidFill>
          <a:sysClr val="window" lastClr="FFFFFF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陸土の</a:t>
            </a:r>
            <a:r>
              <a:rPr lang="en-US" altLang="en-US"/>
              <a:t>Cs-137</a:t>
            </a:r>
          </a:p>
        </c:rich>
      </c:tx>
      <c:layout>
        <c:manualLayout>
          <c:xMode val="edge"/>
          <c:yMode val="edge"/>
          <c:x val="0.17012869154067606"/>
          <c:y val="2.2421404372911537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856219397705754E-2"/>
          <c:y val="7.1749036025600885E-2"/>
          <c:w val="0.95250909573677833"/>
          <c:h val="0.81040381420212382"/>
        </c:manualLayout>
      </c:layout>
      <c:lineChart>
        <c:grouping val="standard"/>
        <c:varyColors val="0"/>
        <c:ser>
          <c:idx val="1"/>
          <c:order val="0"/>
          <c:tx>
            <c:strRef>
              <c:f>陸土!$C$171</c:f>
              <c:strCache>
                <c:ptCount val="1"/>
                <c:pt idx="0">
                  <c:v>塚浜 /県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陸土!$E$174:$E$243</c:f>
              <c:numCache>
                <c:formatCode>0.00</c:formatCode>
                <c:ptCount val="70"/>
                <c:pt idx="0">
                  <c:v>2.3363611111111107</c:v>
                </c:pt>
                <c:pt idx="1">
                  <c:v>0.54288888888888887</c:v>
                </c:pt>
                <c:pt idx="2">
                  <c:v>0.60105555555555545</c:v>
                </c:pt>
                <c:pt idx="3">
                  <c:v>0.94814814814814818</c:v>
                </c:pt>
                <c:pt idx="4">
                  <c:v>0.97777777777777775</c:v>
                </c:pt>
                <c:pt idx="5">
                  <c:v>0.81481481481481477</c:v>
                </c:pt>
                <c:pt idx="6">
                  <c:v>0.79629629629629628</c:v>
                </c:pt>
                <c:pt idx="7">
                  <c:v>0.8925925925925926</c:v>
                </c:pt>
                <c:pt idx="8">
                  <c:v>0.8925925925925926</c:v>
                </c:pt>
                <c:pt idx="11">
                  <c:v>0.67037037037037039</c:v>
                </c:pt>
                <c:pt idx="12">
                  <c:v>0.87037037037037035</c:v>
                </c:pt>
                <c:pt idx="13">
                  <c:v>0.63333333333333341</c:v>
                </c:pt>
                <c:pt idx="14">
                  <c:v>0.77407407407407403</c:v>
                </c:pt>
                <c:pt idx="15">
                  <c:v>0.98</c:v>
                </c:pt>
                <c:pt idx="16">
                  <c:v>0.85</c:v>
                </c:pt>
                <c:pt idx="17">
                  <c:v>0.87</c:v>
                </c:pt>
                <c:pt idx="18">
                  <c:v>0.75</c:v>
                </c:pt>
                <c:pt idx="19">
                  <c:v>0.8</c:v>
                </c:pt>
                <c:pt idx="20">
                  <c:v>0.56000000000000005</c:v>
                </c:pt>
                <c:pt idx="21">
                  <c:v>0.57999999999999996</c:v>
                </c:pt>
                <c:pt idx="22">
                  <c:v>0.67</c:v>
                </c:pt>
                <c:pt idx="23">
                  <c:v>0.66</c:v>
                </c:pt>
                <c:pt idx="24">
                  <c:v>0.35</c:v>
                </c:pt>
                <c:pt idx="25">
                  <c:v>0.71</c:v>
                </c:pt>
                <c:pt idx="26">
                  <c:v>0.6</c:v>
                </c:pt>
                <c:pt idx="27">
                  <c:v>0.53</c:v>
                </c:pt>
                <c:pt idx="28">
                  <c:v>0.62</c:v>
                </c:pt>
                <c:pt idx="29">
                  <c:v>0.56399999999999995</c:v>
                </c:pt>
                <c:pt idx="30">
                  <c:v>0.48</c:v>
                </c:pt>
                <c:pt idx="31">
                  <c:v>0.41</c:v>
                </c:pt>
                <c:pt idx="32">
                  <c:v>0.47</c:v>
                </c:pt>
                <c:pt idx="33">
                  <c:v>0.45</c:v>
                </c:pt>
                <c:pt idx="34">
                  <c:v>0.5</c:v>
                </c:pt>
                <c:pt idx="35">
                  <c:v>0.59</c:v>
                </c:pt>
                <c:pt idx="36">
                  <c:v>0.48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陸土!$I$171</c:f>
              <c:strCache>
                <c:ptCount val="1"/>
                <c:pt idx="0">
                  <c:v>谷川浜 /県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陸土!$L$174:$L$243</c:f>
              <c:numCache>
                <c:formatCode>0.00</c:formatCode>
                <c:ptCount val="70"/>
                <c:pt idx="0">
                  <c:v>0.55889074074074074</c:v>
                </c:pt>
                <c:pt idx="1">
                  <c:v>0.65827777777777785</c:v>
                </c:pt>
                <c:pt idx="2">
                  <c:v>0.56792592592592595</c:v>
                </c:pt>
                <c:pt idx="3">
                  <c:v>0.56296296296296289</c:v>
                </c:pt>
                <c:pt idx="4">
                  <c:v>0.52962962962962967</c:v>
                </c:pt>
                <c:pt idx="5">
                  <c:v>0.52592592592592591</c:v>
                </c:pt>
                <c:pt idx="6">
                  <c:v>0.50740740740740742</c:v>
                </c:pt>
                <c:pt idx="7">
                  <c:v>0.47407407407407409</c:v>
                </c:pt>
                <c:pt idx="8">
                  <c:v>0.48888888888888887</c:v>
                </c:pt>
                <c:pt idx="11">
                  <c:v>0.51111111111111118</c:v>
                </c:pt>
                <c:pt idx="12">
                  <c:v>0.64444444444444438</c:v>
                </c:pt>
                <c:pt idx="13">
                  <c:v>0.44814814814814813</c:v>
                </c:pt>
                <c:pt idx="14">
                  <c:v>0.43333333333333329</c:v>
                </c:pt>
                <c:pt idx="15">
                  <c:v>0.55000000000000004</c:v>
                </c:pt>
                <c:pt idx="16">
                  <c:v>0.52</c:v>
                </c:pt>
                <c:pt idx="17">
                  <c:v>0.56000000000000005</c:v>
                </c:pt>
                <c:pt idx="18">
                  <c:v>0.55000000000000004</c:v>
                </c:pt>
                <c:pt idx="19">
                  <c:v>0.56999999999999995</c:v>
                </c:pt>
                <c:pt idx="20">
                  <c:v>0.48</c:v>
                </c:pt>
                <c:pt idx="21">
                  <c:v>0.46</c:v>
                </c:pt>
                <c:pt idx="22">
                  <c:v>0.38</c:v>
                </c:pt>
                <c:pt idx="23">
                  <c:v>0.48</c:v>
                </c:pt>
                <c:pt idx="24">
                  <c:v>0.28000000000000003</c:v>
                </c:pt>
                <c:pt idx="25">
                  <c:v>0.4</c:v>
                </c:pt>
                <c:pt idx="26">
                  <c:v>0.46</c:v>
                </c:pt>
                <c:pt idx="27">
                  <c:v>0.41</c:v>
                </c:pt>
                <c:pt idx="28">
                  <c:v>0.45</c:v>
                </c:pt>
                <c:pt idx="29">
                  <c:v>0.34</c:v>
                </c:pt>
                <c:pt idx="30">
                  <c:v>0.45</c:v>
                </c:pt>
                <c:pt idx="31">
                  <c:v>0.33</c:v>
                </c:pt>
                <c:pt idx="32">
                  <c:v>0.37</c:v>
                </c:pt>
                <c:pt idx="33">
                  <c:v>0.39</c:v>
                </c:pt>
                <c:pt idx="34">
                  <c:v>0.4</c:v>
                </c:pt>
                <c:pt idx="35">
                  <c:v>0.44</c:v>
                </c:pt>
                <c:pt idx="36">
                  <c:v>0.37</c:v>
                </c:pt>
                <c:pt idx="37">
                  <c:v>0.45</c:v>
                </c:pt>
                <c:pt idx="38">
                  <c:v>0.35</c:v>
                </c:pt>
                <c:pt idx="39">
                  <c:v>0.3</c:v>
                </c:pt>
                <c:pt idx="40">
                  <c:v>0.21</c:v>
                </c:pt>
                <c:pt idx="41">
                  <c:v>0.27</c:v>
                </c:pt>
                <c:pt idx="42">
                  <c:v>0.35299999999999998</c:v>
                </c:pt>
                <c:pt idx="43">
                  <c:v>0.24</c:v>
                </c:pt>
                <c:pt idx="44">
                  <c:v>0.25</c:v>
                </c:pt>
                <c:pt idx="45">
                  <c:v>0.16</c:v>
                </c:pt>
                <c:pt idx="46" formatCode="&quot;(&quot;0.000&quot;)&quot;">
                  <c:v>3.7999999999999999E-2</c:v>
                </c:pt>
                <c:pt idx="47" formatCode="&quot;(&quot;0.000&quot;)&quot;">
                  <c:v>2.0572E-2</c:v>
                </c:pt>
                <c:pt idx="48" formatCode="&quot;(&quot;0.000&quot;)&quot;">
                  <c:v>1.9737999999999999E-2</c:v>
                </c:pt>
                <c:pt idx="51">
                  <c:v>2.5019999999999998</c:v>
                </c:pt>
                <c:pt idx="52">
                  <c:v>10.5534</c:v>
                </c:pt>
                <c:pt idx="53">
                  <c:v>3.8761199999999998</c:v>
                </c:pt>
                <c:pt idx="54">
                  <c:v>3.5412699999999995</c:v>
                </c:pt>
                <c:pt idx="55">
                  <c:v>3.8293699999999999</c:v>
                </c:pt>
                <c:pt idx="56">
                  <c:v>2.13856</c:v>
                </c:pt>
                <c:pt idx="57">
                  <c:v>3.6236999999999999</c:v>
                </c:pt>
                <c:pt idx="58">
                  <c:v>2.06955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陸土!$P$171</c:f>
              <c:strCache>
                <c:ptCount val="1"/>
                <c:pt idx="0">
                  <c:v>岩出山 /県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陸土!$S$174:$S$243</c:f>
              <c:numCache>
                <c:formatCode>0.00</c:formatCode>
                <c:ptCount val="70"/>
                <c:pt idx="4">
                  <c:v>0.18148148148148149</c:v>
                </c:pt>
                <c:pt idx="5">
                  <c:v>0.18148148148148149</c:v>
                </c:pt>
                <c:pt idx="6">
                  <c:v>0.25555555555555559</c:v>
                </c:pt>
                <c:pt idx="7">
                  <c:v>0.3</c:v>
                </c:pt>
                <c:pt idx="8">
                  <c:v>0.24444444444444444</c:v>
                </c:pt>
                <c:pt idx="11">
                  <c:v>0.22222222222222221</c:v>
                </c:pt>
                <c:pt idx="12">
                  <c:v>0.33703703703703702</c:v>
                </c:pt>
                <c:pt idx="13">
                  <c:v>0.19259259259259259</c:v>
                </c:pt>
                <c:pt idx="14">
                  <c:v>0.17777777777777778</c:v>
                </c:pt>
                <c:pt idx="15">
                  <c:v>0.31</c:v>
                </c:pt>
                <c:pt idx="16">
                  <c:v>0.214</c:v>
                </c:pt>
                <c:pt idx="17">
                  <c:v>0.25</c:v>
                </c:pt>
                <c:pt idx="18">
                  <c:v>0.28999999999999998</c:v>
                </c:pt>
                <c:pt idx="19">
                  <c:v>0.23</c:v>
                </c:pt>
                <c:pt idx="20">
                  <c:v>0.2</c:v>
                </c:pt>
                <c:pt idx="21">
                  <c:v>0.23</c:v>
                </c:pt>
                <c:pt idx="22">
                  <c:v>0.23</c:v>
                </c:pt>
                <c:pt idx="23">
                  <c:v>0.26</c:v>
                </c:pt>
                <c:pt idx="24">
                  <c:v>0.22</c:v>
                </c:pt>
                <c:pt idx="25">
                  <c:v>0.28000000000000003</c:v>
                </c:pt>
                <c:pt idx="26">
                  <c:v>0.26</c:v>
                </c:pt>
                <c:pt idx="27">
                  <c:v>0.188</c:v>
                </c:pt>
                <c:pt idx="28">
                  <c:v>0.22</c:v>
                </c:pt>
                <c:pt idx="29">
                  <c:v>0.21</c:v>
                </c:pt>
                <c:pt idx="30">
                  <c:v>0.21</c:v>
                </c:pt>
                <c:pt idx="31">
                  <c:v>0.21</c:v>
                </c:pt>
                <c:pt idx="32">
                  <c:v>0.18</c:v>
                </c:pt>
                <c:pt idx="33">
                  <c:v>0.21</c:v>
                </c:pt>
                <c:pt idx="34">
                  <c:v>0.18</c:v>
                </c:pt>
                <c:pt idx="35">
                  <c:v>0.18</c:v>
                </c:pt>
                <c:pt idx="36">
                  <c:v>0.2</c:v>
                </c:pt>
                <c:pt idx="37">
                  <c:v>0.21</c:v>
                </c:pt>
                <c:pt idx="38">
                  <c:v>0.17</c:v>
                </c:pt>
                <c:pt idx="39">
                  <c:v>0.3</c:v>
                </c:pt>
                <c:pt idx="40">
                  <c:v>0.19</c:v>
                </c:pt>
                <c:pt idx="41">
                  <c:v>0.16</c:v>
                </c:pt>
                <c:pt idx="42">
                  <c:v>0.16</c:v>
                </c:pt>
                <c:pt idx="43">
                  <c:v>0.18</c:v>
                </c:pt>
                <c:pt idx="44">
                  <c:v>0.17</c:v>
                </c:pt>
                <c:pt idx="45">
                  <c:v>0.155</c:v>
                </c:pt>
                <c:pt idx="46">
                  <c:v>0.18</c:v>
                </c:pt>
                <c:pt idx="47" formatCode="&quot;(&quot;0.000&quot;)&quot;">
                  <c:v>0.14344000000000004</c:v>
                </c:pt>
                <c:pt idx="48">
                  <c:v>0.16085999999999998</c:v>
                </c:pt>
                <c:pt idx="51">
                  <c:v>3.2208000000000001</c:v>
                </c:pt>
                <c:pt idx="52">
                  <c:v>7.5508999999999995</c:v>
                </c:pt>
                <c:pt idx="53" formatCode="0.0">
                  <c:v>23.7</c:v>
                </c:pt>
                <c:pt idx="54" formatCode="0.0">
                  <c:v>22.461400000000001</c:v>
                </c:pt>
                <c:pt idx="55" formatCode="0.0">
                  <c:v>13.006500000000001</c:v>
                </c:pt>
                <c:pt idx="56" formatCode="0.0">
                  <c:v>22.242699999999999</c:v>
                </c:pt>
                <c:pt idx="57" formatCode="0.0">
                  <c:v>20.033999999999999</c:v>
                </c:pt>
                <c:pt idx="58" formatCode="0.0">
                  <c:v>20.956799999999998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陸土!$W$171</c:f>
              <c:strCache>
                <c:ptCount val="1"/>
                <c:pt idx="0">
                  <c:v>牡鹿ゲート付近 /電力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陸土!$Z$174:$Z$243</c:f>
              <c:numCache>
                <c:formatCode>0.00;[Red]0.00</c:formatCode>
                <c:ptCount val="70"/>
                <c:pt idx="0">
                  <c:v>1.3263055555555556</c:v>
                </c:pt>
                <c:pt idx="1">
                  <c:v>0.65816666666666668</c:v>
                </c:pt>
                <c:pt idx="2">
                  <c:v>0.59833333333333338</c:v>
                </c:pt>
                <c:pt idx="3">
                  <c:v>0.80740740740740746</c:v>
                </c:pt>
                <c:pt idx="4">
                  <c:v>1.0592592592592593</c:v>
                </c:pt>
                <c:pt idx="5">
                  <c:v>0.82592592592592595</c:v>
                </c:pt>
                <c:pt idx="6">
                  <c:v>1</c:v>
                </c:pt>
                <c:pt idx="7">
                  <c:v>0.87777777777777777</c:v>
                </c:pt>
                <c:pt idx="8">
                  <c:v>0.74814814814814812</c:v>
                </c:pt>
                <c:pt idx="11">
                  <c:v>0.7</c:v>
                </c:pt>
                <c:pt idx="12">
                  <c:v>0.63333333333333341</c:v>
                </c:pt>
                <c:pt idx="13">
                  <c:v>0.73333333333333339</c:v>
                </c:pt>
                <c:pt idx="14">
                  <c:v>0.77777777777777779</c:v>
                </c:pt>
                <c:pt idx="15" formatCode="0.00">
                  <c:v>0.82</c:v>
                </c:pt>
                <c:pt idx="16" formatCode="0.00">
                  <c:v>0.81</c:v>
                </c:pt>
                <c:pt idx="17" formatCode="0.00">
                  <c:v>0.68799999999999994</c:v>
                </c:pt>
                <c:pt idx="18" formatCode="0.00">
                  <c:v>0.99</c:v>
                </c:pt>
                <c:pt idx="19" formatCode="0.00">
                  <c:v>0.68</c:v>
                </c:pt>
                <c:pt idx="20" formatCode="0.00">
                  <c:v>0.81</c:v>
                </c:pt>
                <c:pt idx="21" formatCode="0.00">
                  <c:v>0.54</c:v>
                </c:pt>
                <c:pt idx="22" formatCode="0.00">
                  <c:v>0.68</c:v>
                </c:pt>
                <c:pt idx="23" formatCode="0.00">
                  <c:v>0.74</c:v>
                </c:pt>
                <c:pt idx="24" formatCode="0.00">
                  <c:v>0.6</c:v>
                </c:pt>
                <c:pt idx="25" formatCode="0.00">
                  <c:v>0.47</c:v>
                </c:pt>
                <c:pt idx="26" formatCode="0.00">
                  <c:v>0.63</c:v>
                </c:pt>
                <c:pt idx="27" formatCode="0.00">
                  <c:v>0.5</c:v>
                </c:pt>
                <c:pt idx="28" formatCode="0.00">
                  <c:v>0.65</c:v>
                </c:pt>
                <c:pt idx="29" formatCode="0.00">
                  <c:v>0.57999999999999996</c:v>
                </c:pt>
                <c:pt idx="30" formatCode="0.00">
                  <c:v>0.5</c:v>
                </c:pt>
                <c:pt idx="31" formatCode="0.00">
                  <c:v>0.49</c:v>
                </c:pt>
                <c:pt idx="32" formatCode="0.00">
                  <c:v>0.68</c:v>
                </c:pt>
                <c:pt idx="33" formatCode="0.00">
                  <c:v>0.57999999999999996</c:v>
                </c:pt>
                <c:pt idx="34" formatCode="0.00">
                  <c:v>0.5</c:v>
                </c:pt>
                <c:pt idx="35" formatCode="0.00">
                  <c:v>0.63</c:v>
                </c:pt>
                <c:pt idx="36" formatCode="0.00">
                  <c:v>0.72</c:v>
                </c:pt>
                <c:pt idx="37" formatCode="0.00">
                  <c:v>0.41</c:v>
                </c:pt>
                <c:pt idx="38" formatCode="0.00">
                  <c:v>0.41</c:v>
                </c:pt>
                <c:pt idx="39" formatCode="0.00">
                  <c:v>0.36</c:v>
                </c:pt>
                <c:pt idx="40" formatCode="0.00">
                  <c:v>0.25</c:v>
                </c:pt>
                <c:pt idx="41" formatCode="0.00">
                  <c:v>0.28999999999999998</c:v>
                </c:pt>
                <c:pt idx="42" formatCode="0.00">
                  <c:v>0.33</c:v>
                </c:pt>
                <c:pt idx="43" formatCode="0.00">
                  <c:v>0.23</c:v>
                </c:pt>
                <c:pt idx="44" formatCode="0.00">
                  <c:v>0.26</c:v>
                </c:pt>
                <c:pt idx="45" formatCode="0.00">
                  <c:v>0.24</c:v>
                </c:pt>
                <c:pt idx="46" formatCode="&quot;(&quot;0.000&quot;)&quot;">
                  <c:v>0.114</c:v>
                </c:pt>
                <c:pt idx="47" formatCode="0.00">
                  <c:v>0.56762999999999997</c:v>
                </c:pt>
                <c:pt idx="48" formatCode="0.00">
                  <c:v>0.54888999999999999</c:v>
                </c:pt>
                <c:pt idx="51" formatCode="0.00">
                  <c:v>2.5725040000000003</c:v>
                </c:pt>
                <c:pt idx="52" formatCode="0.00">
                  <c:v>4.4526000000000003</c:v>
                </c:pt>
                <c:pt idx="53" formatCode="0.00">
                  <c:v>7.0194600000000005</c:v>
                </c:pt>
                <c:pt idx="54" formatCode="0.00">
                  <c:v>9.8487000000000009</c:v>
                </c:pt>
                <c:pt idx="55" formatCode="0.00">
                  <c:v>8.4906800000000011</c:v>
                </c:pt>
                <c:pt idx="56" formatCode="0.00">
                  <c:v>8.7759</c:v>
                </c:pt>
                <c:pt idx="57" formatCode="0.00">
                  <c:v>9.4157799999999998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陸土!$AG$173</c:f>
              <c:strCache>
                <c:ptCount val="1"/>
                <c:pt idx="0">
                  <c:v>Cs137崩壊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陸土!$AG$174:$AG$243</c:f>
              <c:numCache>
                <c:formatCode>0.000</c:formatCode>
                <c:ptCount val="70"/>
                <c:pt idx="0">
                  <c:v>1</c:v>
                </c:pt>
                <c:pt idx="1">
                  <c:v>0.98857955908556994</c:v>
                </c:pt>
                <c:pt idx="2">
                  <c:v>0.97722786912022241</c:v>
                </c:pt>
                <c:pt idx="3">
                  <c:v>0.96527522096435681</c:v>
                </c:pt>
                <c:pt idx="4">
                  <c:v>0.95184544996398568</c:v>
                </c:pt>
                <c:pt idx="5">
                  <c:v>0.9410343427441259</c:v>
                </c:pt>
                <c:pt idx="6">
                  <c:v>0.93105087340780845</c:v>
                </c:pt>
                <c:pt idx="7">
                  <c:v>0.92047595200650678</c:v>
                </c:pt>
                <c:pt idx="8">
                  <c:v>0.90944700118137967</c:v>
                </c:pt>
                <c:pt idx="10">
                  <c:v>1</c:v>
                </c:pt>
                <c:pt idx="11">
                  <c:v>0.99678652647803434</c:v>
                </c:pt>
                <c:pt idx="12">
                  <c:v>0.98571378141565791</c:v>
                </c:pt>
                <c:pt idx="13">
                  <c:v>0.97408757323787776</c:v>
                </c:pt>
                <c:pt idx="14">
                  <c:v>0.96284152470686024</c:v>
                </c:pt>
                <c:pt idx="15">
                  <c:v>0.95244635628356111</c:v>
                </c:pt>
                <c:pt idx="16">
                  <c:v>0.9413907464694018</c:v>
                </c:pt>
                <c:pt idx="17">
                  <c:v>0.93081586582812192</c:v>
                </c:pt>
                <c:pt idx="18">
                  <c:v>0.91995327318178899</c:v>
                </c:pt>
                <c:pt idx="19">
                  <c:v>0.90927482985691499</c:v>
                </c:pt>
                <c:pt idx="20">
                  <c:v>0.8983800885405806</c:v>
                </c:pt>
                <c:pt idx="21">
                  <c:v>0.88767190560622822</c:v>
                </c:pt>
                <c:pt idx="22">
                  <c:v>0.87842085803842007</c:v>
                </c:pt>
                <c:pt idx="23">
                  <c:v>0.86806013877507415</c:v>
                </c:pt>
                <c:pt idx="24">
                  <c:v>0.85803819956065985</c:v>
                </c:pt>
                <c:pt idx="25">
                  <c:v>0.84818549369564344</c:v>
                </c:pt>
                <c:pt idx="26">
                  <c:v>0.83881641120452632</c:v>
                </c:pt>
                <c:pt idx="27">
                  <c:v>0.82897513048991878</c:v>
                </c:pt>
                <c:pt idx="28">
                  <c:v>0.81976650854415711</c:v>
                </c:pt>
                <c:pt idx="29">
                  <c:v>0.80979090323221903</c:v>
                </c:pt>
                <c:pt idx="30">
                  <c:v>0.80125036647479042</c:v>
                </c:pt>
                <c:pt idx="31">
                  <c:v>0.79164995174238806</c:v>
                </c:pt>
                <c:pt idx="32">
                  <c:v>0.78246080117435723</c:v>
                </c:pt>
                <c:pt idx="33">
                  <c:v>0.77347593764634259</c:v>
                </c:pt>
                <c:pt idx="34">
                  <c:v>0.76469076007976111</c:v>
                </c:pt>
                <c:pt idx="35">
                  <c:v>0.75595765443645968</c:v>
                </c:pt>
                <c:pt idx="36">
                  <c:v>0.74718280553464023</c:v>
                </c:pt>
                <c:pt idx="37">
                  <c:v>0.73841660158801603</c:v>
                </c:pt>
                <c:pt idx="38">
                  <c:v>0.72160128209285312</c:v>
                </c:pt>
                <c:pt idx="39">
                  <c:v>0.70521338838947789</c:v>
                </c:pt>
                <c:pt idx="40">
                  <c:v>0.68928466825692603</c:v>
                </c:pt>
                <c:pt idx="41">
                  <c:v>0.6739708921049028</c:v>
                </c:pt>
                <c:pt idx="42">
                  <c:v>0.65854001159775977</c:v>
                </c:pt>
                <c:pt idx="43">
                  <c:v>0.6436248864248757</c:v>
                </c:pt>
                <c:pt idx="44">
                  <c:v>0.62865069924149219</c:v>
                </c:pt>
                <c:pt idx="45">
                  <c:v>0.61417991826879514</c:v>
                </c:pt>
                <c:pt idx="46">
                  <c:v>0.60026949491057691</c:v>
                </c:pt>
                <c:pt idx="47">
                  <c:v>0.58637799686355641</c:v>
                </c:pt>
                <c:pt idx="48">
                  <c:v>0.57345905307522715</c:v>
                </c:pt>
                <c:pt idx="50">
                  <c:v>1</c:v>
                </c:pt>
                <c:pt idx="51">
                  <c:v>0.98422189248808789</c:v>
                </c:pt>
                <c:pt idx="52">
                  <c:v>0.9708960927073188</c:v>
                </c:pt>
                <c:pt idx="53">
                  <c:v>0.94848737387885407</c:v>
                </c:pt>
                <c:pt idx="54">
                  <c:v>0.92829327761039393</c:v>
                </c:pt>
                <c:pt idx="55">
                  <c:v>0.90721131456992443</c:v>
                </c:pt>
                <c:pt idx="56">
                  <c:v>0.88649623057900451</c:v>
                </c:pt>
                <c:pt idx="57">
                  <c:v>0.86565299005788776</c:v>
                </c:pt>
                <c:pt idx="58">
                  <c:v>0.84529981442417335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639936"/>
        <c:axId val="235641472"/>
      </c:lineChart>
      <c:dateAx>
        <c:axId val="235639936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641472"/>
        <c:crossesAt val="0.01"/>
        <c:auto val="0"/>
        <c:lblOffset val="100"/>
        <c:baseTimeUnit val="months"/>
        <c:majorUnit val="24"/>
        <c:majorTimeUnit val="months"/>
        <c:minorUnit val="6"/>
        <c:minorTimeUnit val="months"/>
      </c:dateAx>
      <c:valAx>
        <c:axId val="235641472"/>
        <c:scaling>
          <c:logBase val="10"/>
          <c:orientation val="minMax"/>
        </c:scaling>
        <c:delete val="0"/>
        <c:axPos val="l"/>
        <c:min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in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 sz="900"/>
                  <a:t>kBq/m2</a:t>
                </a:r>
                <a:endParaRPr lang="ja-JP" altLang="en-US" sz="900"/>
              </a:p>
            </c:rich>
          </c:tx>
          <c:layout>
            <c:manualLayout>
              <c:xMode val="edge"/>
              <c:yMode val="edge"/>
              <c:x val="8.6457836838191825E-3"/>
              <c:y val="0.134021991744424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63993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567781658445254"/>
          <c:y val="0.15648236164369586"/>
          <c:w val="0.58756886184423729"/>
          <c:h val="0.1634445171877258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陸土</a:t>
            </a:r>
            <a:r>
              <a:rPr lang="en-US" altLang="ja-JP"/>
              <a:t>(</a:t>
            </a:r>
            <a:r>
              <a:rPr lang="ja-JP" altLang="en-US"/>
              <a:t>谷川浜←寄磯</a:t>
            </a:r>
            <a:r>
              <a:rPr lang="en-US" altLang="ja-JP"/>
              <a:t>)</a:t>
            </a:r>
            <a:endParaRPr lang="ja-JP" altLang="en-US"/>
          </a:p>
        </c:rich>
      </c:tx>
      <c:layout>
        <c:manualLayout>
          <c:xMode val="edge"/>
          <c:yMode val="edge"/>
          <c:x val="0.11624504768229273"/>
          <c:y val="0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86048412994374E-2"/>
          <c:y val="5.6939501779359428E-2"/>
          <c:w val="0.90548189158848169"/>
          <c:h val="0.81352981918926803"/>
        </c:manualLayout>
      </c:layout>
      <c:lineChart>
        <c:grouping val="standard"/>
        <c:varyColors val="0"/>
        <c:ser>
          <c:idx val="0"/>
          <c:order val="0"/>
          <c:tx>
            <c:strRef>
              <c:f>陸土!$I$276</c:f>
              <c:strCache>
                <c:ptCount val="1"/>
                <c:pt idx="0">
                  <c:v>Be-7</c:v>
                </c:pt>
              </c:strCache>
            </c:strRef>
          </c:tx>
          <c:spPr>
            <a:ln w="6350">
              <a:solidFill>
                <a:srgbClr val="0066FF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0066FF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陸土!$I$278:$I$347</c:f>
              <c:numCache>
                <c:formatCode>0.00</c:formatCode>
                <c:ptCount val="70"/>
                <c:pt idx="0" formatCode="0.0_);[Red]\(0.0\)">
                  <c:v>4.8148148148148149</c:v>
                </c:pt>
                <c:pt idx="1">
                  <c:v>2</c:v>
                </c:pt>
                <c:pt idx="2" formatCode="0.0_);[Red]\(0.0\)">
                  <c:v>12.222222222222223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 formatCode="0.0_);[Red]\(0.0\)">
                  <c:v>5.7591103167510678</c:v>
                </c:pt>
                <c:pt idx="11">
                  <c:v>2</c:v>
                </c:pt>
                <c:pt idx="12" formatCode="0.0_);[Red]\(0.0\)">
                  <c:v>9.1611045674649922</c:v>
                </c:pt>
                <c:pt idx="13" formatCode="&quot;(&quot;0.0&quot;)&quot;">
                  <c:v>2.5213006433663714</c:v>
                </c:pt>
                <c:pt idx="14">
                  <c:v>2</c:v>
                </c:pt>
                <c:pt idx="15">
                  <c:v>2</c:v>
                </c:pt>
                <c:pt idx="16" formatCode="0.0_);[Red]\(0.0\)">
                  <c:v>6</c:v>
                </c:pt>
                <c:pt idx="17">
                  <c:v>2</c:v>
                </c:pt>
                <c:pt idx="18" formatCode="0.0_);[Red]\(0.0\)">
                  <c:v>9.5808383233532926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 formatCode="0.0_);[Red]\(0.0\)">
                  <c:v>5.0251256281407048</c:v>
                </c:pt>
                <c:pt idx="23">
                  <c:v>2</c:v>
                </c:pt>
                <c:pt idx="24">
                  <c:v>2</c:v>
                </c:pt>
                <c:pt idx="25" formatCode="0.0_);[Red]\(0.0\)">
                  <c:v>8.2706766917293226</c:v>
                </c:pt>
                <c:pt idx="26" formatCode="0.0_);[Red]\(0.0\)">
                  <c:v>25.000000000000004</c:v>
                </c:pt>
                <c:pt idx="27" formatCode="0.0_);[Red]\(0.0\)">
                  <c:v>3.986710963455149</c:v>
                </c:pt>
                <c:pt idx="28">
                  <c:v>2</c:v>
                </c:pt>
                <c:pt idx="29" formatCode="0.0_);[Red]\(0.0\)">
                  <c:v>5.7065217391304346</c:v>
                </c:pt>
                <c:pt idx="30" formatCode="0.0_);[Red]\(0.0\)">
                  <c:v>7.8175895765472312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 formatCode="0.0_);[Red]\(0.0\)">
                  <c:v>6.756756756756757</c:v>
                </c:pt>
                <c:pt idx="35" formatCode="0.0_);[Red]\(0.0\)">
                  <c:v>16.835016835016834</c:v>
                </c:pt>
                <c:pt idx="36">
                  <c:v>2</c:v>
                </c:pt>
                <c:pt idx="37" formatCode="0.0_);[Red]\(0.0\)">
                  <c:v>11.538461538461537</c:v>
                </c:pt>
                <c:pt idx="38" formatCode="&quot;(&quot;0.0&quot;)&quot;">
                  <c:v>10.389610389610388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 formatCode="&quot;(&quot;0.0&quot;)&quot;">
                  <c:v>5.8</c:v>
                </c:pt>
                <c:pt idx="48" formatCode="0.0_ ">
                  <c:v>6.9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陸土!$J$276</c:f>
              <c:strCache>
                <c:ptCount val="1"/>
                <c:pt idx="0">
                  <c:v>K-40</c:v>
                </c:pt>
              </c:strCache>
            </c:strRef>
          </c:tx>
          <c:spPr>
            <a:ln w="12700">
              <a:solidFill>
                <a:srgbClr val="00B05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陸土!$J$278:$J$347</c:f>
              <c:numCache>
                <c:formatCode>0</c:formatCode>
                <c:ptCount val="70"/>
                <c:pt idx="0">
                  <c:v>437.03703703703707</c:v>
                </c:pt>
                <c:pt idx="1">
                  <c:v>385.18518518518516</c:v>
                </c:pt>
                <c:pt idx="2">
                  <c:v>459.2592592592593</c:v>
                </c:pt>
                <c:pt idx="3">
                  <c:v>361.75710594315245</c:v>
                </c:pt>
                <c:pt idx="4">
                  <c:v>407.97720797720797</c:v>
                </c:pt>
                <c:pt idx="5">
                  <c:v>359.24813702591484</c:v>
                </c:pt>
                <c:pt idx="6">
                  <c:v>422.24635058511285</c:v>
                </c:pt>
                <c:pt idx="7">
                  <c:v>427.86069651741292</c:v>
                </c:pt>
                <c:pt idx="8">
                  <c:v>390.22937146261546</c:v>
                </c:pt>
                <c:pt idx="11">
                  <c:v>309.07976534454082</c:v>
                </c:pt>
                <c:pt idx="12">
                  <c:v>598.08925533307172</c:v>
                </c:pt>
                <c:pt idx="13">
                  <c:v>309.51138932359589</c:v>
                </c:pt>
                <c:pt idx="14">
                  <c:v>269.82899372690554</c:v>
                </c:pt>
                <c:pt idx="15">
                  <c:v>539.73509933774835</c:v>
                </c:pt>
                <c:pt idx="16">
                  <c:v>556.66666666666663</c:v>
                </c:pt>
                <c:pt idx="17">
                  <c:v>373.1778425655977</c:v>
                </c:pt>
                <c:pt idx="18">
                  <c:v>368.26347305389226</c:v>
                </c:pt>
                <c:pt idx="19">
                  <c:v>483.55263157894734</c:v>
                </c:pt>
                <c:pt idx="20">
                  <c:v>434.50479233226838</c:v>
                </c:pt>
                <c:pt idx="21">
                  <c:v>350.31847133757964</c:v>
                </c:pt>
                <c:pt idx="22">
                  <c:v>271.35678391959806</c:v>
                </c:pt>
                <c:pt idx="23">
                  <c:v>498.33887043189367</c:v>
                </c:pt>
                <c:pt idx="24">
                  <c:v>403.4582132564841</c:v>
                </c:pt>
                <c:pt idx="25">
                  <c:v>699.24812030075191</c:v>
                </c:pt>
                <c:pt idx="26">
                  <c:v>1183.0357142857144</c:v>
                </c:pt>
                <c:pt idx="27">
                  <c:v>508.30564784053155</c:v>
                </c:pt>
                <c:pt idx="28">
                  <c:v>693.18181818181824</c:v>
                </c:pt>
                <c:pt idx="29">
                  <c:v>312.5</c:v>
                </c:pt>
                <c:pt idx="30">
                  <c:v>446.25407166123779</c:v>
                </c:pt>
                <c:pt idx="31">
                  <c:v>320.6521739130435</c:v>
                </c:pt>
                <c:pt idx="32">
                  <c:v>397.01492537313436</c:v>
                </c:pt>
                <c:pt idx="33">
                  <c:v>451.61290322580646</c:v>
                </c:pt>
                <c:pt idx="34">
                  <c:v>516.89189189189187</c:v>
                </c:pt>
                <c:pt idx="35">
                  <c:v>528.61952861952864</c:v>
                </c:pt>
                <c:pt idx="36">
                  <c:v>532.2033898305084</c:v>
                </c:pt>
                <c:pt idx="37">
                  <c:v>703.84615384615392</c:v>
                </c:pt>
                <c:pt idx="38">
                  <c:v>900.4329004329004</c:v>
                </c:pt>
                <c:pt idx="39">
                  <c:v>986.30136986301386</c:v>
                </c:pt>
                <c:pt idx="40">
                  <c:v>995.34883720930225</c:v>
                </c:pt>
                <c:pt idx="41">
                  <c:v>1110.5990783410141</c:v>
                </c:pt>
                <c:pt idx="42">
                  <c:v>1344.0860215053763</c:v>
                </c:pt>
                <c:pt idx="43">
                  <c:v>751.90839694656484</c:v>
                </c:pt>
                <c:pt idx="44">
                  <c:v>986.95652173913038</c:v>
                </c:pt>
                <c:pt idx="45">
                  <c:v>637.7358490566038</c:v>
                </c:pt>
                <c:pt idx="46" formatCode="&quot;(&quot;0&quot;)&quot;">
                  <c:v>829.67032967032969</c:v>
                </c:pt>
                <c:pt idx="47" formatCode="General">
                  <c:v>535</c:v>
                </c:pt>
                <c:pt idx="48" formatCode="General">
                  <c:v>523</c:v>
                </c:pt>
                <c:pt idx="51">
                  <c:v>570</c:v>
                </c:pt>
                <c:pt idx="52">
                  <c:v>534</c:v>
                </c:pt>
                <c:pt idx="53">
                  <c:v>466</c:v>
                </c:pt>
                <c:pt idx="54">
                  <c:v>438</c:v>
                </c:pt>
                <c:pt idx="55">
                  <c:v>431</c:v>
                </c:pt>
                <c:pt idx="56">
                  <c:v>433</c:v>
                </c:pt>
                <c:pt idx="57">
                  <c:v>466</c:v>
                </c:pt>
                <c:pt idx="58">
                  <c:v>411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陸土!$L$276</c:f>
              <c:strCache>
                <c:ptCount val="1"/>
                <c:pt idx="0">
                  <c:v>Cs-137</c:v>
                </c:pt>
              </c:strCache>
            </c:strRef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陸土!$L$278:$L$347</c:f>
              <c:numCache>
                <c:formatCode>0.0</c:formatCode>
                <c:ptCount val="70"/>
                <c:pt idx="0">
                  <c:v>16.037037037037038</c:v>
                </c:pt>
                <c:pt idx="1">
                  <c:v>18.888888888888889</c:v>
                </c:pt>
                <c:pt idx="2">
                  <c:v>16.296296296296294</c:v>
                </c:pt>
                <c:pt idx="3">
                  <c:v>16.365202411714037</c:v>
                </c:pt>
                <c:pt idx="4">
                  <c:v>16.296296296296298</c:v>
                </c:pt>
                <c:pt idx="5">
                  <c:v>15.793571349126903</c:v>
                </c:pt>
                <c:pt idx="6">
                  <c:v>16.527928580045845</c:v>
                </c:pt>
                <c:pt idx="7">
                  <c:v>14.151464897733556</c:v>
                </c:pt>
                <c:pt idx="8">
                  <c:v>13.10694072088174</c:v>
                </c:pt>
                <c:pt idx="11">
                  <c:v>12.083004990806412</c:v>
                </c:pt>
                <c:pt idx="12">
                  <c:v>22.771888496270119</c:v>
                </c:pt>
                <c:pt idx="13">
                  <c:v>10.519909580942445</c:v>
                </c:pt>
                <c:pt idx="14">
                  <c:v>10.054137664346481</c:v>
                </c:pt>
                <c:pt idx="15">
                  <c:v>18.211920529801326</c:v>
                </c:pt>
                <c:pt idx="16">
                  <c:v>17.333333333333332</c:v>
                </c:pt>
                <c:pt idx="17">
                  <c:v>16.326530612244898</c:v>
                </c:pt>
                <c:pt idx="18">
                  <c:v>16.467065868263475</c:v>
                </c:pt>
                <c:pt idx="19">
                  <c:v>18.75</c:v>
                </c:pt>
                <c:pt idx="20">
                  <c:v>15.335463258785941</c:v>
                </c:pt>
                <c:pt idx="21">
                  <c:v>14.649681528662422</c:v>
                </c:pt>
                <c:pt idx="22">
                  <c:v>9.5477386934673376</c:v>
                </c:pt>
                <c:pt idx="23">
                  <c:v>15.946843853820596</c:v>
                </c:pt>
                <c:pt idx="24">
                  <c:v>8.0691642651296824</c:v>
                </c:pt>
                <c:pt idx="25">
                  <c:v>15.037593984962406</c:v>
                </c:pt>
                <c:pt idx="26">
                  <c:v>20.535714285714288</c:v>
                </c:pt>
                <c:pt idx="27">
                  <c:v>13.62126245847176</c:v>
                </c:pt>
                <c:pt idx="28">
                  <c:v>17.045454545454547</c:v>
                </c:pt>
                <c:pt idx="29">
                  <c:v>9.2391304347826111</c:v>
                </c:pt>
                <c:pt idx="30">
                  <c:v>14.65798045602606</c:v>
                </c:pt>
                <c:pt idx="31">
                  <c:v>8.9673913043478262</c:v>
                </c:pt>
                <c:pt idx="32">
                  <c:v>11.044776119402984</c:v>
                </c:pt>
                <c:pt idx="33">
                  <c:v>12.580645161290322</c:v>
                </c:pt>
                <c:pt idx="34">
                  <c:v>13.513513513513514</c:v>
                </c:pt>
                <c:pt idx="35">
                  <c:v>14.814814814814815</c:v>
                </c:pt>
                <c:pt idx="36">
                  <c:v>12.542372881355933</c:v>
                </c:pt>
                <c:pt idx="37">
                  <c:v>17.30769230769231</c:v>
                </c:pt>
                <c:pt idx="38">
                  <c:v>15.15151515151515</c:v>
                </c:pt>
                <c:pt idx="39">
                  <c:v>13.698630136986303</c:v>
                </c:pt>
                <c:pt idx="40">
                  <c:v>9.7674418604651159</c:v>
                </c:pt>
                <c:pt idx="41">
                  <c:v>12.442396313364057</c:v>
                </c:pt>
                <c:pt idx="42">
                  <c:v>18.978494623655909</c:v>
                </c:pt>
                <c:pt idx="43">
                  <c:v>9.1603053435114514</c:v>
                </c:pt>
                <c:pt idx="44">
                  <c:v>10.869565217391305</c:v>
                </c:pt>
                <c:pt idx="45">
                  <c:v>6.0377358490566033</c:v>
                </c:pt>
                <c:pt idx="46" formatCode="&quot;(&quot;0.0&quot;)&quot;">
                  <c:v>2.087912087912088</c:v>
                </c:pt>
                <c:pt idx="47" formatCode="&quot;(&quot;0.00&quot;)&quot;">
                  <c:v>0.74</c:v>
                </c:pt>
                <c:pt idx="48" formatCode="&quot;(&quot;0.00&quot;)&quot;">
                  <c:v>0.71</c:v>
                </c:pt>
                <c:pt idx="51" formatCode="0">
                  <c:v>360</c:v>
                </c:pt>
                <c:pt idx="52" formatCode="0">
                  <c:v>198</c:v>
                </c:pt>
                <c:pt idx="53" formatCode="0">
                  <c:v>66.599999999999994</c:v>
                </c:pt>
                <c:pt idx="54" formatCode="0">
                  <c:v>62.9</c:v>
                </c:pt>
                <c:pt idx="55" formatCode="0">
                  <c:v>67.3</c:v>
                </c:pt>
                <c:pt idx="56" formatCode="0">
                  <c:v>32.799999999999997</c:v>
                </c:pt>
                <c:pt idx="57" formatCode="0">
                  <c:v>77.099999999999994</c:v>
                </c:pt>
                <c:pt idx="58" formatCode="0">
                  <c:v>51.1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陸土!$K$276</c:f>
              <c:strCache>
                <c:ptCount val="1"/>
                <c:pt idx="0">
                  <c:v>Cs-134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ysDot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陸土!$K$278:$K$347</c:f>
              <c:numCache>
                <c:formatCode>0.00</c:formatCode>
                <c:ptCount val="70"/>
                <c:pt idx="0">
                  <c:v>2.7</c:v>
                </c:pt>
                <c:pt idx="1">
                  <c:v>2.2835927918944843</c:v>
                </c:pt>
                <c:pt idx="2">
                  <c:v>1.9296292090366591</c:v>
                </c:pt>
                <c:pt idx="3">
                  <c:v>1.6126223894580776</c:v>
                </c:pt>
                <c:pt idx="4">
                  <c:v>1.3146182297410789</c:v>
                </c:pt>
                <c:pt idx="5">
                  <c:v>1.112895145534609</c:v>
                </c:pt>
                <c:pt idx="6">
                  <c:v>0.95258826251938111</c:v>
                </c:pt>
                <c:pt idx="7">
                  <c:v>0.80641727694576804</c:v>
                </c:pt>
                <c:pt idx="8">
                  <c:v>0.67642155396652615</c:v>
                </c:pt>
                <c:pt idx="11">
                  <c:v>2.5761974619984547</c:v>
                </c:pt>
                <c:pt idx="12">
                  <c:v>2.1889333553023178</c:v>
                </c:pt>
                <c:pt idx="13">
                  <c:v>1.8411503225623427</c:v>
                </c:pt>
                <c:pt idx="14">
                  <c:v>1.5543354458376308</c:v>
                </c:pt>
                <c:pt idx="15">
                  <c:v>1.3267730271537086</c:v>
                </c:pt>
                <c:pt idx="16">
                  <c:v>1.1190575925060151</c:v>
                </c:pt>
                <c:pt idx="17">
                  <c:v>0.94908789120830328</c:v>
                </c:pt>
                <c:pt idx="18">
                  <c:v>0.79976526559031491</c:v>
                </c:pt>
                <c:pt idx="19">
                  <c:v>0.67455651747866474</c:v>
                </c:pt>
                <c:pt idx="20">
                  <c:v>0.56581695461598092</c:v>
                </c:pt>
                <c:pt idx="21">
                  <c:v>0.47504337895906645</c:v>
                </c:pt>
                <c:pt idx="22">
                  <c:v>0.40774002236056844</c:v>
                </c:pt>
                <c:pt idx="23">
                  <c:v>0.34295730012623221</c:v>
                </c:pt>
                <c:pt idx="24">
                  <c:v>0.28953132259896003</c:v>
                </c:pt>
                <c:pt idx="25">
                  <c:v>0.24465311810451013</c:v>
                </c:pt>
                <c:pt idx="26">
                  <c:v>0.20806730629042133</c:v>
                </c:pt>
                <c:pt idx="27">
                  <c:v>0.17517021065661068</c:v>
                </c:pt>
                <c:pt idx="28">
                  <c:v>0.14883793754852262</c:v>
                </c:pt>
                <c:pt idx="29">
                  <c:v>0.12450080583800585</c:v>
                </c:pt>
                <c:pt idx="30">
                  <c:v>0.10666522130296351</c:v>
                </c:pt>
                <c:pt idx="31">
                  <c:v>8.9470621241149573E-2</c:v>
                </c:pt>
                <c:pt idx="32">
                  <c:v>7.546338066649505E-2</c:v>
                </c:pt>
                <c:pt idx="33">
                  <c:v>6.3766335251880371E-2</c:v>
                </c:pt>
                <c:pt idx="34">
                  <c:v>5.3981637668547397E-2</c:v>
                </c:pt>
                <c:pt idx="35">
                  <c:v>4.565632543502017E-2</c:v>
                </c:pt>
                <c:pt idx="36">
                  <c:v>3.8508513949512012E-2</c:v>
                </c:pt>
                <c:pt idx="37">
                  <c:v>3.2420011682150522E-2</c:v>
                </c:pt>
                <c:pt idx="38">
                  <c:v>2.3169852407106412E-2</c:v>
                </c:pt>
                <c:pt idx="39">
                  <c:v>1.6574218732682049E-2</c:v>
                </c:pt>
                <c:pt idx="40">
                  <c:v>1.1877971021124256E-2</c:v>
                </c:pt>
                <c:pt idx="41">
                  <c:v>8.5595246488122875E-3</c:v>
                </c:pt>
                <c:pt idx="42">
                  <c:v>6.1060499194901348E-3</c:v>
                </c:pt>
                <c:pt idx="43">
                  <c:v>4.3718962544346636E-3</c:v>
                </c:pt>
                <c:pt idx="44">
                  <c:v>3.1015755256712271E-3</c:v>
                </c:pt>
                <c:pt idx="45">
                  <c:v>2.2084810032221174E-3</c:v>
                </c:pt>
                <c:pt idx="46">
                  <c:v>1.5812595627752559E-3</c:v>
                </c:pt>
                <c:pt idx="47">
                  <c:v>1.1238674034051155E-3</c:v>
                </c:pt>
                <c:pt idx="48">
                  <c:v>8.1212252405172874E-4</c:v>
                </c:pt>
                <c:pt idx="51" formatCode="0">
                  <c:v>280</c:v>
                </c:pt>
                <c:pt idx="52" formatCode="0">
                  <c:v>125</c:v>
                </c:pt>
                <c:pt idx="53" formatCode="0">
                  <c:v>30.1</c:v>
                </c:pt>
                <c:pt idx="54" formatCode="0">
                  <c:v>21.1</c:v>
                </c:pt>
                <c:pt idx="55" formatCode="0">
                  <c:v>17.5</c:v>
                </c:pt>
                <c:pt idx="56" formatCode="0">
                  <c:v>5.9</c:v>
                </c:pt>
                <c:pt idx="57" formatCode="0">
                  <c:v>10.4</c:v>
                </c:pt>
                <c:pt idx="58" formatCode="0">
                  <c:v>5.4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陸土!$F$276</c:f>
              <c:strCache>
                <c:ptCount val="1"/>
                <c:pt idx="0">
                  <c:v>Sr-90</c:v>
                </c:pt>
              </c:strCache>
            </c:strRef>
          </c:tx>
          <c:spPr>
            <a:ln w="0">
              <a:solidFill>
                <a:srgbClr val="9900FF"/>
              </a:solidFill>
            </a:ln>
          </c:spPr>
          <c:marker>
            <c:symbol val="circle"/>
            <c:size val="4"/>
            <c:spPr>
              <a:solidFill>
                <a:srgbClr val="7030A0"/>
              </a:solidFill>
              <a:ln w="0">
                <a:solidFill>
                  <a:srgbClr val="9900FF"/>
                </a:solidFill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陸土!$F$278:$F$347</c:f>
              <c:numCache>
                <c:formatCode>0.0</c:formatCode>
                <c:ptCount val="70"/>
                <c:pt idx="0">
                  <c:v>16.296296296296298</c:v>
                </c:pt>
                <c:pt idx="4">
                  <c:v>5.393743257820927</c:v>
                </c:pt>
                <c:pt idx="6">
                  <c:v>4.2050784408863011</c:v>
                </c:pt>
                <c:pt idx="8">
                  <c:v>3.4210917745054288</c:v>
                </c:pt>
                <c:pt idx="11">
                  <c:v>1.8939393939393938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陸土!$AF$173</c:f>
              <c:strCache>
                <c:ptCount val="1"/>
                <c:pt idx="0">
                  <c:v>Cs134崩壊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陸土!$AF$174:$AF$243</c:f>
              <c:numCache>
                <c:formatCode>0.00</c:formatCode>
                <c:ptCount val="70"/>
                <c:pt idx="0">
                  <c:v>1</c:v>
                </c:pt>
                <c:pt idx="1">
                  <c:v>0.8457751081090682</c:v>
                </c:pt>
                <c:pt idx="2">
                  <c:v>0.71467748482839222</c:v>
                </c:pt>
                <c:pt idx="3">
                  <c:v>0.59726755165113976</c:v>
                </c:pt>
                <c:pt idx="4">
                  <c:v>0.48689564064484403</c:v>
                </c:pt>
                <c:pt idx="5">
                  <c:v>0.41218338723504033</c:v>
                </c:pt>
                <c:pt idx="6">
                  <c:v>0.35281046759977075</c:v>
                </c:pt>
                <c:pt idx="7">
                  <c:v>0.29867306553546963</c:v>
                </c:pt>
                <c:pt idx="8">
                  <c:v>0.25052650146908373</c:v>
                </c:pt>
                <c:pt idx="10">
                  <c:v>1</c:v>
                </c:pt>
                <c:pt idx="11">
                  <c:v>0.9541472081475757</c:v>
                </c:pt>
                <c:pt idx="12">
                  <c:v>0.81071605751937692</c:v>
                </c:pt>
                <c:pt idx="13">
                  <c:v>0.68190752687494172</c:v>
                </c:pt>
                <c:pt idx="14">
                  <c:v>0.57567979475467801</c:v>
                </c:pt>
                <c:pt idx="15">
                  <c:v>0.49139741746433652</c:v>
                </c:pt>
                <c:pt idx="16">
                  <c:v>0.41446577500222781</c:v>
                </c:pt>
                <c:pt idx="17">
                  <c:v>0.35151403378085305</c:v>
                </c:pt>
                <c:pt idx="18">
                  <c:v>0.29620935762604256</c:v>
                </c:pt>
                <c:pt idx="19">
                  <c:v>0.24983574721432025</c:v>
                </c:pt>
                <c:pt idx="20">
                  <c:v>0.20956183504295589</c:v>
                </c:pt>
                <c:pt idx="21">
                  <c:v>0.17594199220706164</c:v>
                </c:pt>
                <c:pt idx="22">
                  <c:v>0.15101482309650682</c:v>
                </c:pt>
                <c:pt idx="23">
                  <c:v>0.12702122226897489</c:v>
                </c:pt>
                <c:pt idx="24">
                  <c:v>0.1072338231848</c:v>
                </c:pt>
                <c:pt idx="25">
                  <c:v>9.0612265964633371E-2</c:v>
                </c:pt>
                <c:pt idx="26">
                  <c:v>7.7061965292748641E-2</c:v>
                </c:pt>
                <c:pt idx="27">
                  <c:v>6.4877855798744694E-2</c:v>
                </c:pt>
                <c:pt idx="28">
                  <c:v>5.5125162055008378E-2</c:v>
                </c:pt>
                <c:pt idx="29">
                  <c:v>4.6111409569631792E-2</c:v>
                </c:pt>
                <c:pt idx="30">
                  <c:v>3.950563751961611E-2</c:v>
                </c:pt>
                <c:pt idx="31">
                  <c:v>3.3137267126351691E-2</c:v>
                </c:pt>
                <c:pt idx="32">
                  <c:v>2.7949400246850019E-2</c:v>
                </c:pt>
                <c:pt idx="33">
                  <c:v>2.3617161204400133E-2</c:v>
                </c:pt>
                <c:pt idx="34">
                  <c:v>1.9993199136499034E-2</c:v>
                </c:pt>
                <c:pt idx="35">
                  <c:v>1.6909750161118581E-2</c:v>
                </c:pt>
                <c:pt idx="36">
                  <c:v>1.4262412573893338E-2</c:v>
                </c:pt>
                <c:pt idx="37">
                  <c:v>1.2007411734129822E-2</c:v>
                </c:pt>
                <c:pt idx="38">
                  <c:v>8.5814268174468182E-3</c:v>
                </c:pt>
                <c:pt idx="39">
                  <c:v>6.1385995306229802E-3</c:v>
                </c:pt>
                <c:pt idx="40">
                  <c:v>4.3992485263423167E-3</c:v>
                </c:pt>
                <c:pt idx="41">
                  <c:v>3.1701943143749209E-3</c:v>
                </c:pt>
                <c:pt idx="42">
                  <c:v>2.2614999701815312E-3</c:v>
                </c:pt>
                <c:pt idx="43">
                  <c:v>1.6192208349758012E-3</c:v>
                </c:pt>
                <c:pt idx="44">
                  <c:v>1.1487316761745285E-3</c:v>
                </c:pt>
                <c:pt idx="45">
                  <c:v>8.1795592711930265E-4</c:v>
                </c:pt>
                <c:pt idx="46">
                  <c:v>5.8565168991676138E-4</c:v>
                </c:pt>
                <c:pt idx="47">
                  <c:v>4.1624718644633901E-4</c:v>
                </c:pt>
                <c:pt idx="48">
                  <c:v>3.0078612001915877E-4</c:v>
                </c:pt>
                <c:pt idx="50">
                  <c:v>1</c:v>
                </c:pt>
                <c:pt idx="51">
                  <c:v>0.79300516225143791</c:v>
                </c:pt>
                <c:pt idx="52">
                  <c:v>0.65004162862645021</c:v>
                </c:pt>
                <c:pt idx="53">
                  <c:v>0.46243721634093449</c:v>
                </c:pt>
                <c:pt idx="54">
                  <c:v>0.33787467356495948</c:v>
                </c:pt>
                <c:pt idx="55">
                  <c:v>0.24169375986968342</c:v>
                </c:pt>
                <c:pt idx="56">
                  <c:v>0.17257418845472336</c:v>
                </c:pt>
                <c:pt idx="57">
                  <c:v>0.12198026143130099</c:v>
                </c:pt>
                <c:pt idx="58">
                  <c:v>8.6219059246813376E-2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895424"/>
        <c:axId val="235921792"/>
      </c:lineChart>
      <c:dateAx>
        <c:axId val="235895424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921792"/>
        <c:crossesAt val="1.0000000000000002E-3"/>
        <c:auto val="0"/>
        <c:lblOffset val="100"/>
        <c:baseTimeUnit val="months"/>
        <c:majorUnit val="24"/>
        <c:majorTimeUnit val="months"/>
        <c:minorUnit val="3"/>
        <c:minorTimeUnit val="months"/>
      </c:dateAx>
      <c:valAx>
        <c:axId val="235921792"/>
        <c:scaling>
          <c:logBase val="10"/>
          <c:orientation val="minMax"/>
          <c:min val="1.0000000000000002E-3"/>
        </c:scaling>
        <c:delete val="0"/>
        <c:axPos val="l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min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 sz="900"/>
                  <a:t>Bq/kg</a:t>
                </a:r>
                <a:r>
                  <a:rPr lang="ja-JP" altLang="en-US" sz="900"/>
                  <a:t>乾土</a:t>
                </a:r>
              </a:p>
            </c:rich>
          </c:tx>
          <c:layout>
            <c:manualLayout>
              <c:xMode val="edge"/>
              <c:yMode val="edge"/>
              <c:x val="8.1321059709399036E-5"/>
              <c:y val="0.461532214133610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895424"/>
        <c:crosses val="autoZero"/>
        <c:crossBetween val="between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879487653458249"/>
          <c:y val="4.5034722222216491E-4"/>
          <c:w val="0.60961898621749933"/>
          <c:h val="0.12993750000000001"/>
        </c:manualLayout>
      </c:layout>
      <c:overlay val="0"/>
      <c:spPr>
        <a:solidFill>
          <a:sysClr val="window" lastClr="FFFFFF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陸土の</a:t>
            </a:r>
            <a:r>
              <a:rPr lang="en-US" altLang="en-US"/>
              <a:t>Cs-137</a:t>
            </a:r>
          </a:p>
        </c:rich>
      </c:tx>
      <c:layout>
        <c:manualLayout>
          <c:xMode val="edge"/>
          <c:yMode val="edge"/>
          <c:x val="0.36686956395978437"/>
          <c:y val="1.653913849004169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368702812680864E-2"/>
          <c:y val="5.4101899027327469E-2"/>
          <c:w val="0.91005663413557458"/>
          <c:h val="0.81961249999999997"/>
        </c:manualLayout>
      </c:layout>
      <c:lineChart>
        <c:grouping val="standard"/>
        <c:varyColors val="0"/>
        <c:ser>
          <c:idx val="1"/>
          <c:order val="0"/>
          <c:tx>
            <c:strRef>
              <c:f>陸土!$C$275</c:f>
              <c:strCache>
                <c:ptCount val="1"/>
                <c:pt idx="0">
                  <c:v>塚浜 /県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陸土!$E$278:$E$347</c:f>
              <c:numCache>
                <c:formatCode>0.0</c:formatCode>
                <c:ptCount val="70"/>
                <c:pt idx="0">
                  <c:v>89.259259259259252</c:v>
                </c:pt>
                <c:pt idx="1">
                  <c:v>20.740740740740744</c:v>
                </c:pt>
                <c:pt idx="2">
                  <c:v>22.962962962962962</c:v>
                </c:pt>
                <c:pt idx="3">
                  <c:v>38.69992441421013</c:v>
                </c:pt>
                <c:pt idx="4">
                  <c:v>47.464940668824163</c:v>
                </c:pt>
                <c:pt idx="5">
                  <c:v>34.526051475204007</c:v>
                </c:pt>
                <c:pt idx="6">
                  <c:v>34.772764030405952</c:v>
                </c:pt>
                <c:pt idx="7">
                  <c:v>40.026573658860656</c:v>
                </c:pt>
                <c:pt idx="8">
                  <c:v>35.847092071991675</c:v>
                </c:pt>
                <c:pt idx="11">
                  <c:v>19.044612794612796</c:v>
                </c:pt>
                <c:pt idx="12">
                  <c:v>34.132171387073349</c:v>
                </c:pt>
                <c:pt idx="13">
                  <c:v>16.579406631762655</c:v>
                </c:pt>
                <c:pt idx="14">
                  <c:v>28.250878615842119</c:v>
                </c:pt>
                <c:pt idx="15">
                  <c:v>42.06008583690987</c:v>
                </c:pt>
                <c:pt idx="16">
                  <c:v>33.073929961089497</c:v>
                </c:pt>
                <c:pt idx="17">
                  <c:v>35.08064516129032</c:v>
                </c:pt>
                <c:pt idx="18">
                  <c:v>27.472527472527471</c:v>
                </c:pt>
                <c:pt idx="19">
                  <c:v>32.258064516129032</c:v>
                </c:pt>
                <c:pt idx="20">
                  <c:v>14.933333333333335</c:v>
                </c:pt>
                <c:pt idx="21">
                  <c:v>20.279720279720276</c:v>
                </c:pt>
                <c:pt idx="22">
                  <c:v>19.476744186046513</c:v>
                </c:pt>
                <c:pt idx="23">
                  <c:v>25.581395348837209</c:v>
                </c:pt>
                <c:pt idx="24">
                  <c:v>7.0993914807302234</c:v>
                </c:pt>
                <c:pt idx="25">
                  <c:v>28.74493927125506</c:v>
                </c:pt>
                <c:pt idx="26">
                  <c:v>23.346303501945524</c:v>
                </c:pt>
                <c:pt idx="27">
                  <c:v>18.088737201365188</c:v>
                </c:pt>
                <c:pt idx="28">
                  <c:v>21.305841924398624</c:v>
                </c:pt>
                <c:pt idx="29">
                  <c:v>21.444866920152091</c:v>
                </c:pt>
                <c:pt idx="30">
                  <c:v>16.326530612244898</c:v>
                </c:pt>
                <c:pt idx="31">
                  <c:v>12.094395280235988</c:v>
                </c:pt>
                <c:pt idx="32">
                  <c:v>14.55108359133127</c:v>
                </c:pt>
                <c:pt idx="33">
                  <c:v>14.018691588785046</c:v>
                </c:pt>
                <c:pt idx="34">
                  <c:v>17.301038062283737</c:v>
                </c:pt>
                <c:pt idx="35">
                  <c:v>24.583333333333332</c:v>
                </c:pt>
                <c:pt idx="36">
                  <c:v>15.533980582524272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陸土!$I$275</c:f>
              <c:strCache>
                <c:ptCount val="1"/>
                <c:pt idx="0">
                  <c:v>谷川浜 /県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陸土!$L$278:$L$347</c:f>
              <c:numCache>
                <c:formatCode>0.0</c:formatCode>
                <c:ptCount val="70"/>
                <c:pt idx="0">
                  <c:v>16.037037037037038</c:v>
                </c:pt>
                <c:pt idx="1">
                  <c:v>18.888888888888889</c:v>
                </c:pt>
                <c:pt idx="2">
                  <c:v>16.296296296296294</c:v>
                </c:pt>
                <c:pt idx="3">
                  <c:v>16.365202411714037</c:v>
                </c:pt>
                <c:pt idx="4">
                  <c:v>16.296296296296298</c:v>
                </c:pt>
                <c:pt idx="5">
                  <c:v>15.793571349126903</c:v>
                </c:pt>
                <c:pt idx="6">
                  <c:v>16.527928580045845</c:v>
                </c:pt>
                <c:pt idx="7">
                  <c:v>14.151464897733556</c:v>
                </c:pt>
                <c:pt idx="8">
                  <c:v>13.10694072088174</c:v>
                </c:pt>
                <c:pt idx="11">
                  <c:v>12.083004990806412</c:v>
                </c:pt>
                <c:pt idx="12">
                  <c:v>22.771888496270119</c:v>
                </c:pt>
                <c:pt idx="13">
                  <c:v>10.519909580942445</c:v>
                </c:pt>
                <c:pt idx="14">
                  <c:v>10.054137664346481</c:v>
                </c:pt>
                <c:pt idx="15">
                  <c:v>18.211920529801326</c:v>
                </c:pt>
                <c:pt idx="16">
                  <c:v>17.333333333333332</c:v>
                </c:pt>
                <c:pt idx="17">
                  <c:v>16.326530612244898</c:v>
                </c:pt>
                <c:pt idx="18">
                  <c:v>16.467065868263475</c:v>
                </c:pt>
                <c:pt idx="19">
                  <c:v>18.75</c:v>
                </c:pt>
                <c:pt idx="20">
                  <c:v>15.335463258785941</c:v>
                </c:pt>
                <c:pt idx="21">
                  <c:v>14.649681528662422</c:v>
                </c:pt>
                <c:pt idx="22">
                  <c:v>9.5477386934673376</c:v>
                </c:pt>
                <c:pt idx="23">
                  <c:v>15.946843853820596</c:v>
                </c:pt>
                <c:pt idx="24">
                  <c:v>8.0691642651296824</c:v>
                </c:pt>
                <c:pt idx="25">
                  <c:v>15.037593984962406</c:v>
                </c:pt>
                <c:pt idx="26">
                  <c:v>20.535714285714288</c:v>
                </c:pt>
                <c:pt idx="27">
                  <c:v>13.62126245847176</c:v>
                </c:pt>
                <c:pt idx="28">
                  <c:v>17.045454545454547</c:v>
                </c:pt>
                <c:pt idx="29">
                  <c:v>9.2391304347826111</c:v>
                </c:pt>
                <c:pt idx="30">
                  <c:v>14.65798045602606</c:v>
                </c:pt>
                <c:pt idx="31">
                  <c:v>8.9673913043478262</c:v>
                </c:pt>
                <c:pt idx="32">
                  <c:v>11.044776119402984</c:v>
                </c:pt>
                <c:pt idx="33">
                  <c:v>12.580645161290322</c:v>
                </c:pt>
                <c:pt idx="34">
                  <c:v>13.513513513513514</c:v>
                </c:pt>
                <c:pt idx="35">
                  <c:v>14.814814814814815</c:v>
                </c:pt>
                <c:pt idx="36">
                  <c:v>12.542372881355933</c:v>
                </c:pt>
                <c:pt idx="37">
                  <c:v>17.30769230769231</c:v>
                </c:pt>
                <c:pt idx="38">
                  <c:v>15.15151515151515</c:v>
                </c:pt>
                <c:pt idx="39">
                  <c:v>13.698630136986303</c:v>
                </c:pt>
                <c:pt idx="40">
                  <c:v>9.7674418604651159</c:v>
                </c:pt>
                <c:pt idx="41">
                  <c:v>12.442396313364057</c:v>
                </c:pt>
                <c:pt idx="42">
                  <c:v>18.978494623655909</c:v>
                </c:pt>
                <c:pt idx="43">
                  <c:v>9.1603053435114514</c:v>
                </c:pt>
                <c:pt idx="44">
                  <c:v>10.869565217391305</c:v>
                </c:pt>
                <c:pt idx="45">
                  <c:v>6.0377358490566033</c:v>
                </c:pt>
                <c:pt idx="46" formatCode="&quot;(&quot;0.0&quot;)&quot;">
                  <c:v>2.087912087912088</c:v>
                </c:pt>
                <c:pt idx="47" formatCode="&quot;(&quot;0.00&quot;)&quot;">
                  <c:v>0.74</c:v>
                </c:pt>
                <c:pt idx="48" formatCode="&quot;(&quot;0.00&quot;)&quot;">
                  <c:v>0.71</c:v>
                </c:pt>
                <c:pt idx="51" formatCode="0">
                  <c:v>360</c:v>
                </c:pt>
                <c:pt idx="52" formatCode="0">
                  <c:v>198</c:v>
                </c:pt>
                <c:pt idx="53" formatCode="0">
                  <c:v>66.599999999999994</c:v>
                </c:pt>
                <c:pt idx="54" formatCode="0">
                  <c:v>62.9</c:v>
                </c:pt>
                <c:pt idx="55" formatCode="0">
                  <c:v>67.3</c:v>
                </c:pt>
                <c:pt idx="56" formatCode="0">
                  <c:v>32.799999999999997</c:v>
                </c:pt>
                <c:pt idx="57" formatCode="0">
                  <c:v>77.099999999999994</c:v>
                </c:pt>
                <c:pt idx="58" formatCode="0">
                  <c:v>51.1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陸土!$P$275</c:f>
              <c:strCache>
                <c:ptCount val="1"/>
                <c:pt idx="0">
                  <c:v>岩出山 /県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陸土!$S$278:$S$347</c:f>
              <c:numCache>
                <c:formatCode>0.0</c:formatCode>
                <c:ptCount val="70"/>
                <c:pt idx="4">
                  <c:v>9.0740740740740744</c:v>
                </c:pt>
                <c:pt idx="5">
                  <c:v>7.3178016726403818</c:v>
                </c:pt>
                <c:pt idx="6">
                  <c:v>11.307767944936087</c:v>
                </c:pt>
                <c:pt idx="7">
                  <c:v>12.345679012345679</c:v>
                </c:pt>
                <c:pt idx="8">
                  <c:v>10.357815442561204</c:v>
                </c:pt>
                <c:pt idx="11">
                  <c:v>7.099751508697195</c:v>
                </c:pt>
                <c:pt idx="12">
                  <c:v>14.847446565508239</c:v>
                </c:pt>
                <c:pt idx="13">
                  <c:v>4.5855379188712524</c:v>
                </c:pt>
                <c:pt idx="14">
                  <c:v>5.6617126680820951</c:v>
                </c:pt>
                <c:pt idx="15">
                  <c:v>12.704918032786885</c:v>
                </c:pt>
                <c:pt idx="16">
                  <c:v>6.9255663430420711</c:v>
                </c:pt>
                <c:pt idx="17">
                  <c:v>9.2592592592592595</c:v>
                </c:pt>
                <c:pt idx="18">
                  <c:v>11.836734693877551</c:v>
                </c:pt>
                <c:pt idx="19">
                  <c:v>8.6142322097378283</c:v>
                </c:pt>
                <c:pt idx="20">
                  <c:v>6.8493150684931514</c:v>
                </c:pt>
                <c:pt idx="21">
                  <c:v>8.778625954198473</c:v>
                </c:pt>
                <c:pt idx="22">
                  <c:v>7.666666666666667</c:v>
                </c:pt>
                <c:pt idx="23">
                  <c:v>11.255411255411255</c:v>
                </c:pt>
                <c:pt idx="24">
                  <c:v>7.333333333333333</c:v>
                </c:pt>
                <c:pt idx="25">
                  <c:v>10.980392156862745</c:v>
                </c:pt>
                <c:pt idx="26">
                  <c:v>9.7014925373134329</c:v>
                </c:pt>
                <c:pt idx="27">
                  <c:v>5.9682539682539684</c:v>
                </c:pt>
                <c:pt idx="28">
                  <c:v>7.8291814946619223</c:v>
                </c:pt>
                <c:pt idx="29">
                  <c:v>6.9767441860465107</c:v>
                </c:pt>
                <c:pt idx="30">
                  <c:v>8.5020242914979747</c:v>
                </c:pt>
                <c:pt idx="31">
                  <c:v>7.8651685393258433</c:v>
                </c:pt>
                <c:pt idx="32">
                  <c:v>6.545454545454545</c:v>
                </c:pt>
                <c:pt idx="33">
                  <c:v>7.8358208955223878</c:v>
                </c:pt>
                <c:pt idx="34">
                  <c:v>7.7253218884120169</c:v>
                </c:pt>
                <c:pt idx="35">
                  <c:v>6.6914498141263943</c:v>
                </c:pt>
                <c:pt idx="36">
                  <c:v>7.5471698113207548</c:v>
                </c:pt>
                <c:pt idx="37">
                  <c:v>8.1395348837209305</c:v>
                </c:pt>
                <c:pt idx="38">
                  <c:v>5.5555555555555554</c:v>
                </c:pt>
                <c:pt idx="39">
                  <c:v>12.048192771084338</c:v>
                </c:pt>
                <c:pt idx="40">
                  <c:v>7.9497907949790809</c:v>
                </c:pt>
                <c:pt idx="41">
                  <c:v>6.083650190114068</c:v>
                </c:pt>
                <c:pt idx="42">
                  <c:v>6.2499999999999991</c:v>
                </c:pt>
                <c:pt idx="43">
                  <c:v>6.8702290076335872</c:v>
                </c:pt>
                <c:pt idx="44">
                  <c:v>7.6923076923076925</c:v>
                </c:pt>
                <c:pt idx="45">
                  <c:v>7.2093023255813948</c:v>
                </c:pt>
                <c:pt idx="46">
                  <c:v>6.6914498141263943</c:v>
                </c:pt>
                <c:pt idx="47" formatCode="&quot;(&quot;0.0&quot;)&quot;">
                  <c:v>4.4000000000000004</c:v>
                </c:pt>
                <c:pt idx="48">
                  <c:v>4.2</c:v>
                </c:pt>
                <c:pt idx="51" formatCode="0">
                  <c:v>480</c:v>
                </c:pt>
                <c:pt idx="52" formatCode="0">
                  <c:v>161</c:v>
                </c:pt>
                <c:pt idx="53" formatCode="0">
                  <c:v>632</c:v>
                </c:pt>
                <c:pt idx="54" formatCode="0">
                  <c:v>689</c:v>
                </c:pt>
                <c:pt idx="55" formatCode="0">
                  <c:v>377</c:v>
                </c:pt>
                <c:pt idx="56" formatCode="0">
                  <c:v>641</c:v>
                </c:pt>
                <c:pt idx="57" formatCode="0">
                  <c:v>636</c:v>
                </c:pt>
                <c:pt idx="58" formatCode="0">
                  <c:v>592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陸土!$W$275</c:f>
              <c:strCache>
                <c:ptCount val="1"/>
                <c:pt idx="0">
                  <c:v>牡鹿ゲート付近 /電力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陸土!$Z$278:$Z$347</c:f>
              <c:numCache>
                <c:formatCode>0.0</c:formatCode>
                <c:ptCount val="70"/>
                <c:pt idx="0">
                  <c:v>49.25925925925926</c:v>
                </c:pt>
                <c:pt idx="1">
                  <c:v>24.444444444444446</c:v>
                </c:pt>
                <c:pt idx="2">
                  <c:v>22.222222222222221</c:v>
                </c:pt>
                <c:pt idx="3">
                  <c:v>32.955404383975818</c:v>
                </c:pt>
                <c:pt idx="4">
                  <c:v>53.497942386831276</c:v>
                </c:pt>
                <c:pt idx="5">
                  <c:v>38.061102577231608</c:v>
                </c:pt>
                <c:pt idx="6">
                  <c:v>50.251256281407038</c:v>
                </c:pt>
                <c:pt idx="7">
                  <c:v>34.288194444444443</c:v>
                </c:pt>
                <c:pt idx="8">
                  <c:v>23.090992226794697</c:v>
                </c:pt>
                <c:pt idx="11">
                  <c:v>24.137931034482758</c:v>
                </c:pt>
                <c:pt idx="12">
                  <c:v>17.543859649122808</c:v>
                </c:pt>
                <c:pt idx="13">
                  <c:v>24.608501118568235</c:v>
                </c:pt>
                <c:pt idx="14">
                  <c:v>26.099925428784491</c:v>
                </c:pt>
                <c:pt idx="15">
                  <c:v>29.927007299270073</c:v>
                </c:pt>
                <c:pt idx="16">
                  <c:v>29.889298892988933</c:v>
                </c:pt>
                <c:pt idx="17">
                  <c:v>22.631578947368418</c:v>
                </c:pt>
                <c:pt idx="18">
                  <c:v>38.82352941176471</c:v>
                </c:pt>
                <c:pt idx="19">
                  <c:v>26.877470355731226</c:v>
                </c:pt>
                <c:pt idx="20">
                  <c:v>35.371179039301317</c:v>
                </c:pt>
                <c:pt idx="21">
                  <c:v>17.475728155339805</c:v>
                </c:pt>
                <c:pt idx="22">
                  <c:v>26.356589147286822</c:v>
                </c:pt>
                <c:pt idx="23">
                  <c:v>27.924528301886792</c:v>
                </c:pt>
                <c:pt idx="24">
                  <c:v>21.921812203142125</c:v>
                </c:pt>
                <c:pt idx="25">
                  <c:v>16.206896551724135</c:v>
                </c:pt>
                <c:pt idx="26">
                  <c:v>23.954372623574145</c:v>
                </c:pt>
                <c:pt idx="27">
                  <c:v>18.18181818181818</c:v>
                </c:pt>
                <c:pt idx="28">
                  <c:v>30.092592592592592</c:v>
                </c:pt>
                <c:pt idx="29">
                  <c:v>19.205298013245034</c:v>
                </c:pt>
                <c:pt idx="30">
                  <c:v>17.921146953405021</c:v>
                </c:pt>
                <c:pt idx="31">
                  <c:v>16.118421052631579</c:v>
                </c:pt>
                <c:pt idx="32">
                  <c:v>21.935483870967744</c:v>
                </c:pt>
                <c:pt idx="33">
                  <c:v>22.92490118577075</c:v>
                </c:pt>
                <c:pt idx="34">
                  <c:v>16.891891891891888</c:v>
                </c:pt>
                <c:pt idx="35">
                  <c:v>23.684210526315788</c:v>
                </c:pt>
                <c:pt idx="36">
                  <c:v>33.179723502304142</c:v>
                </c:pt>
                <c:pt idx="37">
                  <c:v>13.666666666666666</c:v>
                </c:pt>
                <c:pt idx="38">
                  <c:v>17.097581317764803</c:v>
                </c:pt>
                <c:pt idx="39">
                  <c:v>19.251336898395724</c:v>
                </c:pt>
                <c:pt idx="40">
                  <c:v>10.683760683760683</c:v>
                </c:pt>
                <c:pt idx="41">
                  <c:v>14.463840399002493</c:v>
                </c:pt>
                <c:pt idx="42">
                  <c:v>19.79604079184163</c:v>
                </c:pt>
                <c:pt idx="43">
                  <c:v>11.917098445595855</c:v>
                </c:pt>
                <c:pt idx="44">
                  <c:v>12.345679012345681</c:v>
                </c:pt>
                <c:pt idx="45">
                  <c:v>11.085450346420323</c:v>
                </c:pt>
                <c:pt idx="46" formatCode="&quot;(&quot;0.0&quot;)&quot;">
                  <c:v>4.1605839416058403</c:v>
                </c:pt>
                <c:pt idx="47">
                  <c:v>11.9</c:v>
                </c:pt>
                <c:pt idx="48">
                  <c:v>13.1</c:v>
                </c:pt>
                <c:pt idx="51" formatCode="0">
                  <c:v>101.2</c:v>
                </c:pt>
                <c:pt idx="52" formatCode="0">
                  <c:v>181</c:v>
                </c:pt>
                <c:pt idx="53" formatCode="0">
                  <c:v>189</c:v>
                </c:pt>
                <c:pt idx="54" formatCode="0">
                  <c:v>310</c:v>
                </c:pt>
                <c:pt idx="55" formatCode="0">
                  <c:v>253</c:v>
                </c:pt>
                <c:pt idx="56" formatCode="0">
                  <c:v>199</c:v>
                </c:pt>
                <c:pt idx="57" formatCode="0">
                  <c:v>254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陸土!$AG$173</c:f>
              <c:strCache>
                <c:ptCount val="1"/>
                <c:pt idx="0">
                  <c:v>Cs137崩壊</c:v>
                </c:pt>
              </c:strCache>
            </c:strRef>
          </c:tx>
          <c:spPr>
            <a:ln w="28575">
              <a:solidFill>
                <a:srgbClr val="F79646">
                  <a:lumMod val="50000"/>
                </a:srgbClr>
              </a:solidFill>
              <a:prstDash val="sysDash"/>
            </a:ln>
          </c:spPr>
          <c:marker>
            <c:symbol val="none"/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陸土!$BY$174:$BY$243</c:f>
              <c:numCache>
                <c:formatCode>General</c:formatCode>
                <c:ptCount val="7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66464"/>
        <c:axId val="235968000"/>
      </c:lineChart>
      <c:dateAx>
        <c:axId val="235966464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968000"/>
        <c:crossesAt val="0.01"/>
        <c:auto val="0"/>
        <c:lblOffset val="100"/>
        <c:baseTimeUnit val="months"/>
        <c:majorUnit val="24"/>
        <c:majorTimeUnit val="months"/>
        <c:minorUnit val="6"/>
        <c:minorTimeUnit val="months"/>
      </c:dateAx>
      <c:valAx>
        <c:axId val="235968000"/>
        <c:scaling>
          <c:logBase val="10"/>
          <c:orientation val="minMax"/>
        </c:scaling>
        <c:delete val="0"/>
        <c:axPos val="l"/>
        <c:min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in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 sz="900"/>
                  <a:t>Bq/kg</a:t>
                </a:r>
                <a:r>
                  <a:rPr lang="ja-JP" altLang="en-US" sz="900"/>
                  <a:t>乾土</a:t>
                </a:r>
              </a:p>
            </c:rich>
          </c:tx>
          <c:layout>
            <c:manualLayout>
              <c:xMode val="edge"/>
              <c:yMode val="edge"/>
              <c:x val="3.2506835307521437E-2"/>
              <c:y val="0.11653913849004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96646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8991566945483057E-2"/>
          <c:y val="0.5950463177396943"/>
          <c:w val="0.62448651498679009"/>
          <c:h val="0.1529421028253821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陸土の</a:t>
            </a:r>
            <a:r>
              <a:rPr lang="en-US" altLang="en-US"/>
              <a:t>Cs-134</a:t>
            </a:r>
          </a:p>
        </c:rich>
      </c:tx>
      <c:layout>
        <c:manualLayout>
          <c:xMode val="edge"/>
          <c:yMode val="edge"/>
          <c:x val="0.24393261648745521"/>
          <c:y val="9.192361111111113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062858668090211E-2"/>
          <c:y val="7.1749036025600885E-2"/>
          <c:w val="0.90240929629559019"/>
          <c:h val="0.88580034722222223"/>
        </c:manualLayout>
      </c:layout>
      <c:lineChart>
        <c:grouping val="standard"/>
        <c:varyColors val="0"/>
        <c:ser>
          <c:idx val="1"/>
          <c:order val="0"/>
          <c:tx>
            <c:strRef>
              <c:f>陸土!$I$171</c:f>
              <c:strCache>
                <c:ptCount val="1"/>
                <c:pt idx="0">
                  <c:v>谷川浜 /県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陸土!$K$174:$K$243</c:f>
              <c:numCache>
                <c:formatCode>0.000</c:formatCode>
                <c:ptCount val="70"/>
                <c:pt idx="0">
                  <c:v>0.10935</c:v>
                </c:pt>
                <c:pt idx="1">
                  <c:v>9.2485508071726605E-2</c:v>
                </c:pt>
                <c:pt idx="2">
                  <c:v>7.8149982965984688E-2</c:v>
                </c:pt>
                <c:pt idx="3">
                  <c:v>6.5311206773052133E-2</c:v>
                </c:pt>
                <c:pt idx="4">
                  <c:v>5.3242038304513697E-2</c:v>
                </c:pt>
                <c:pt idx="5">
                  <c:v>4.5072253394151662E-2</c:v>
                </c:pt>
                <c:pt idx="6">
                  <c:v>3.857982463203493E-2</c:v>
                </c:pt>
                <c:pt idx="7">
                  <c:v>3.2659899716303606E-2</c:v>
                </c:pt>
                <c:pt idx="8">
                  <c:v>2.7395072935644308E-2</c:v>
                </c:pt>
                <c:pt idx="11">
                  <c:v>0.10433599721093741</c:v>
                </c:pt>
                <c:pt idx="12">
                  <c:v>8.8651800889743865E-2</c:v>
                </c:pt>
                <c:pt idx="13">
                  <c:v>7.4566588063774877E-2</c:v>
                </c:pt>
                <c:pt idx="14">
                  <c:v>6.2950585556424035E-2</c:v>
                </c:pt>
                <c:pt idx="15">
                  <c:v>5.3734307599725202E-2</c:v>
                </c:pt>
                <c:pt idx="16">
                  <c:v>4.532183249649361E-2</c:v>
                </c:pt>
                <c:pt idx="17">
                  <c:v>3.8438059593936286E-2</c:v>
                </c:pt>
                <c:pt idx="18">
                  <c:v>3.2390493256407756E-2</c:v>
                </c:pt>
                <c:pt idx="19">
                  <c:v>2.7319538957885921E-2</c:v>
                </c:pt>
                <c:pt idx="20">
                  <c:v>2.2915586661947228E-2</c:v>
                </c:pt>
                <c:pt idx="21">
                  <c:v>1.9239256847842192E-2</c:v>
                </c:pt>
                <c:pt idx="22">
                  <c:v>1.6513470905603022E-2</c:v>
                </c:pt>
                <c:pt idx="23">
                  <c:v>1.3889770655112404E-2</c:v>
                </c:pt>
                <c:pt idx="24">
                  <c:v>1.172601856525788E-2</c:v>
                </c:pt>
                <c:pt idx="25">
                  <c:v>9.90845128323266E-3</c:v>
                </c:pt>
                <c:pt idx="26">
                  <c:v>8.4267259047620634E-3</c:v>
                </c:pt>
                <c:pt idx="27">
                  <c:v>7.0943935315927326E-3</c:v>
                </c:pt>
                <c:pt idx="28">
                  <c:v>6.0279364707151667E-3</c:v>
                </c:pt>
                <c:pt idx="29">
                  <c:v>5.0422826364392367E-3</c:v>
                </c:pt>
                <c:pt idx="30">
                  <c:v>4.3199414627700218E-3</c:v>
                </c:pt>
                <c:pt idx="31">
                  <c:v>3.6235601602665575E-3</c:v>
                </c:pt>
                <c:pt idx="32">
                  <c:v>3.0562669169930498E-3</c:v>
                </c:pt>
                <c:pt idx="33">
                  <c:v>2.5825365777011546E-3</c:v>
                </c:pt>
                <c:pt idx="34">
                  <c:v>2.1862563255761695E-3</c:v>
                </c:pt>
                <c:pt idx="35">
                  <c:v>1.849081180118317E-3</c:v>
                </c:pt>
                <c:pt idx="36">
                  <c:v>1.5595948149552366E-3</c:v>
                </c:pt>
                <c:pt idx="37">
                  <c:v>1.313010473127096E-3</c:v>
                </c:pt>
                <c:pt idx="38">
                  <c:v>9.3837902248780961E-4</c:v>
                </c:pt>
                <c:pt idx="39">
                  <c:v>6.7125585867362292E-4</c:v>
                </c:pt>
                <c:pt idx="40">
                  <c:v>4.8105782635553235E-4</c:v>
                </c:pt>
                <c:pt idx="41">
                  <c:v>3.4666074827689763E-4</c:v>
                </c:pt>
                <c:pt idx="42">
                  <c:v>2.4729502173935041E-4</c:v>
                </c:pt>
                <c:pt idx="43">
                  <c:v>1.7706179830460385E-4</c:v>
                </c:pt>
                <c:pt idx="44">
                  <c:v>1.256138087896847E-4</c:v>
                </c:pt>
                <c:pt idx="45">
                  <c:v>8.9443480630495748E-5</c:v>
                </c:pt>
                <c:pt idx="46">
                  <c:v>6.4041012292397859E-5</c:v>
                </c:pt>
                <c:pt idx="47">
                  <c:v>4.5516629837907173E-5</c:v>
                </c:pt>
                <c:pt idx="48">
                  <c:v>3.2890962224095011E-5</c:v>
                </c:pt>
                <c:pt idx="51" formatCode="0.00">
                  <c:v>1.946</c:v>
                </c:pt>
                <c:pt idx="52" formatCode="0.00">
                  <c:v>6.6624999999999996</c:v>
                </c:pt>
                <c:pt idx="53" formatCode="0.00">
                  <c:v>1.7518200000000002</c:v>
                </c:pt>
                <c:pt idx="54" formatCode="0.00">
                  <c:v>1.1879300000000002</c:v>
                </c:pt>
                <c:pt idx="55" formatCode="0.00">
                  <c:v>0.99575000000000002</c:v>
                </c:pt>
                <c:pt idx="56" formatCode="0.00">
                  <c:v>0.38468000000000008</c:v>
                </c:pt>
                <c:pt idx="57" formatCode="0.00">
                  <c:v>0.48880000000000001</c:v>
                </c:pt>
                <c:pt idx="58" formatCode="0.00">
                  <c:v>0.21870000000000001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陸土!$P$171</c:f>
              <c:strCache>
                <c:ptCount val="1"/>
                <c:pt idx="0">
                  <c:v>岩出山 /県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陸土!$R$174:$R$243</c:f>
              <c:numCache>
                <c:formatCode>0.0</c:formatCode>
                <c:ptCount val="70"/>
                <c:pt idx="4" formatCode="0.000">
                  <c:v>5.3882874015921192E-2</c:v>
                </c:pt>
                <c:pt idx="5" formatCode="0.000">
                  <c:v>4.5614755343520712E-2</c:v>
                </c:pt>
                <c:pt idx="6" formatCode="0.000">
                  <c:v>3.8793453134607699E-2</c:v>
                </c:pt>
                <c:pt idx="7" formatCode="0.000">
                  <c:v>3.2450168660278583E-2</c:v>
                </c:pt>
                <c:pt idx="8" formatCode="0.000">
                  <c:v>2.7750335494231823E-2</c:v>
                </c:pt>
                <c:pt idx="11" formatCode="0.000">
                  <c:v>0.1036659860024967</c:v>
                </c:pt>
                <c:pt idx="12" formatCode="0.000">
                  <c:v>8.8488771474477715E-2</c:v>
                </c:pt>
                <c:pt idx="13" formatCode="0.000">
                  <c:v>7.4019591628619485E-2</c:v>
                </c:pt>
                <c:pt idx="14" formatCode="0.000">
                  <c:v>6.3299162551181315E-2</c:v>
                </c:pt>
                <c:pt idx="15" formatCode="0.000">
                  <c:v>5.3242038304513697E-2</c:v>
                </c:pt>
                <c:pt idx="16" formatCode="0.000">
                  <c:v>4.5280140213456672E-2</c:v>
                </c:pt>
                <c:pt idx="17" formatCode="0.000">
                  <c:v>3.8156090388718103E-2</c:v>
                </c:pt>
                <c:pt idx="18" formatCode="0.000">
                  <c:v>3.2420317227936687E-2</c:v>
                </c:pt>
                <c:pt idx="19" formatCode="0.000">
                  <c:v>2.7269298709893846E-2</c:v>
                </c:pt>
                <c:pt idx="20" formatCode="0.000">
                  <c:v>2.3234132162727416E-2</c:v>
                </c:pt>
                <c:pt idx="21" formatCode="0.000">
                  <c:v>1.9363603494483003E-2</c:v>
                </c:pt>
                <c:pt idx="22" formatCode="0.000">
                  <c:v>1.6604911136228483E-2</c:v>
                </c:pt>
                <c:pt idx="23" formatCode="0.000">
                  <c:v>1.3864227562187532E-2</c:v>
                </c:pt>
                <c:pt idx="24" formatCode="0.000">
                  <c:v>1.1823549193313829E-2</c:v>
                </c:pt>
                <c:pt idx="25" formatCode="0.000">
                  <c:v>9.9175746197199301E-3</c:v>
                </c:pt>
                <c:pt idx="26" formatCode="0.000">
                  <c:v>8.434484923171455E-3</c:v>
                </c:pt>
                <c:pt idx="27" formatCode="0.000">
                  <c:v>7.0878672848193377E-3</c:v>
                </c:pt>
                <c:pt idx="28" formatCode="0.000">
                  <c:v>6.03348677228846E-3</c:v>
                </c:pt>
                <c:pt idx="29" formatCode="0.000">
                  <c:v>5.0748717817588867E-3</c:v>
                </c:pt>
                <c:pt idx="30" formatCode="0.000">
                  <c:v>4.3159674791014941E-3</c:v>
                </c:pt>
                <c:pt idx="31" formatCode="0.000">
                  <c:v>3.6135692428050578E-3</c:v>
                </c:pt>
                <c:pt idx="32" formatCode="0.000">
                  <c:v>3.0845247825653909E-3</c:v>
                </c:pt>
                <c:pt idx="33" formatCode="0.000">
                  <c:v>2.5944480148814147E-3</c:v>
                </c:pt>
                <c:pt idx="34" formatCode="0.000">
                  <c:v>2.1963399987782821E-3</c:v>
                </c:pt>
                <c:pt idx="35" formatCode="0.000">
                  <c:v>1.8559008548551846E-3</c:v>
                </c:pt>
                <c:pt idx="36" formatCode="0.000">
                  <c:v>1.5783665240140263E-3</c:v>
                </c:pt>
                <c:pt idx="37" formatCode="0.000">
                  <c:v>1.3214966870504742E-3</c:v>
                </c:pt>
                <c:pt idx="38" formatCode="0.000">
                  <c:v>9.392430472813959E-4</c:v>
                </c:pt>
                <c:pt idx="39" formatCode="0.000">
                  <c:v>6.7497281138917669E-4</c:v>
                </c:pt>
                <c:pt idx="40" formatCode="0.000">
                  <c:v>4.8416698634132151E-4</c:v>
                </c:pt>
                <c:pt idx="41" formatCode="0.000">
                  <c:v>3.4411775685889659E-4</c:v>
                </c:pt>
                <c:pt idx="42" formatCode="0.000">
                  <c:v>2.430082987170284E-4</c:v>
                </c:pt>
                <c:pt idx="43" formatCode="0.000">
                  <c:v>1.7495598035127601E-4</c:v>
                </c:pt>
                <c:pt idx="44" formatCode="0.000">
                  <c:v>1.2423415316073071E-4</c:v>
                </c:pt>
                <c:pt idx="45" formatCode="0.000">
                  <c:v>9.0770319648871716E-5</c:v>
                </c:pt>
                <c:pt idx="46" formatCode="0.000">
                  <c:v>6.4395627319546281E-5</c:v>
                </c:pt>
                <c:pt idx="47" formatCode="0.000">
                  <c:v>4.5391130916481038E-5</c:v>
                </c:pt>
                <c:pt idx="48" formatCode="0.000">
                  <c:v>3.2559662688080562E-5</c:v>
                </c:pt>
                <c:pt idx="51" formatCode="0.00">
                  <c:v>2.4826999999999999</c:v>
                </c:pt>
                <c:pt idx="52" formatCode="0.00">
                  <c:v>5.0651999999999999</c:v>
                </c:pt>
                <c:pt idx="53">
                  <c:v>11.737500000000001</c:v>
                </c:pt>
                <c:pt idx="54">
                  <c:v>7.9544000000000006</c:v>
                </c:pt>
                <c:pt idx="55">
                  <c:v>3.4155000000000002</c:v>
                </c:pt>
                <c:pt idx="56">
                  <c:v>4.2681000000000004</c:v>
                </c:pt>
                <c:pt idx="57">
                  <c:v>2.835</c:v>
                </c:pt>
                <c:pt idx="58">
                  <c:v>2.1770999999999998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陸土!$W$171</c:f>
              <c:strCache>
                <c:ptCount val="1"/>
                <c:pt idx="0">
                  <c:v>牡鹿ゲート付近 /電力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陸土!$H$174:$H$243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陸土!$Y$174:$Y$243</c:f>
              <c:numCache>
                <c:formatCode>0.000</c:formatCode>
                <c:ptCount val="70"/>
                <c:pt idx="0">
                  <c:v>0.10965233454820057</c:v>
                </c:pt>
                <c:pt idx="1">
                  <c:v>9.2485508071726605E-2</c:v>
                </c:pt>
                <c:pt idx="2">
                  <c:v>7.7434037441534431E-2</c:v>
                </c:pt>
                <c:pt idx="3">
                  <c:v>6.5311206773052133E-2</c:v>
                </c:pt>
                <c:pt idx="4">
                  <c:v>5.6058023518594569E-2</c:v>
                </c:pt>
                <c:pt idx="5">
                  <c:v>4.3925601501772625E-2</c:v>
                </c:pt>
                <c:pt idx="6">
                  <c:v>3.958692817551604E-2</c:v>
                </c:pt>
                <c:pt idx="7">
                  <c:v>3.3420066195029262E-2</c:v>
                </c:pt>
                <c:pt idx="8">
                  <c:v>2.8500960109629513E-2</c:v>
                </c:pt>
                <c:pt idx="11">
                  <c:v>0.10755341808652111</c:v>
                </c:pt>
                <c:pt idx="12">
                  <c:v>9.146971089912867E-2</c:v>
                </c:pt>
                <c:pt idx="13">
                  <c:v>7.7434037441534431E-2</c:v>
                </c:pt>
                <c:pt idx="14">
                  <c:v>6.5131130039861526E-2</c:v>
                </c:pt>
                <c:pt idx="15">
                  <c:v>5.5086288550729667E-2</c:v>
                </c:pt>
                <c:pt idx="16">
                  <c:v>4.6891734840625539E-2</c:v>
                </c:pt>
                <c:pt idx="17">
                  <c:v>3.9116115923142507E-2</c:v>
                </c:pt>
                <c:pt idx="18">
                  <c:v>3.3358607163230143E-2</c:v>
                </c:pt>
                <c:pt idx="19">
                  <c:v>2.821387957984892E-2</c:v>
                </c:pt>
                <c:pt idx="20">
                  <c:v>2.3405829779362564E-2</c:v>
                </c:pt>
                <c:pt idx="21">
                  <c:v>2.0163824495377552E-2</c:v>
                </c:pt>
                <c:pt idx="22">
                  <c:v>1.7054060842470235E-2</c:v>
                </c:pt>
                <c:pt idx="23">
                  <c:v>1.43973748031785E-2</c:v>
                </c:pt>
                <c:pt idx="24">
                  <c:v>1.2021050816337538E-2</c:v>
                </c:pt>
                <c:pt idx="25">
                  <c:v>1.0157752669763501E-2</c:v>
                </c:pt>
                <c:pt idx="26">
                  <c:v>8.702585731620565E-3</c:v>
                </c:pt>
                <c:pt idx="27">
                  <c:v>7.2395011140027775E-3</c:v>
                </c:pt>
                <c:pt idx="28">
                  <c:v>6.1966878149892768E-3</c:v>
                </c:pt>
                <c:pt idx="29">
                  <c:v>5.2506601969110889E-3</c:v>
                </c:pt>
                <c:pt idx="30">
                  <c:v>4.4613603622841473E-3</c:v>
                </c:pt>
                <c:pt idx="31">
                  <c:v>3.7215745951635951E-3</c:v>
                </c:pt>
                <c:pt idx="32">
                  <c:v>3.1650444808301041E-3</c:v>
                </c:pt>
                <c:pt idx="33">
                  <c:v>2.6843170646513206E-3</c:v>
                </c:pt>
                <c:pt idx="34">
                  <c:v>2.2682400437818813E-3</c:v>
                </c:pt>
                <c:pt idx="35">
                  <c:v>1.9096132562721768E-3</c:v>
                </c:pt>
                <c:pt idx="36">
                  <c:v>1.6255420507917369E-3</c:v>
                </c:pt>
                <c:pt idx="37">
                  <c:v>1.1311418133986128E-3</c:v>
                </c:pt>
                <c:pt idx="38">
                  <c:v>8.0469011281657948E-4</c:v>
                </c:pt>
                <c:pt idx="39">
                  <c:v>5.7562343115133321E-4</c:v>
                </c:pt>
                <c:pt idx="40">
                  <c:v>4.1176389421595865E-4</c:v>
                </c:pt>
                <c:pt idx="41">
                  <c:v>2.9400767284016639E-4</c:v>
                </c:pt>
                <c:pt idx="42">
                  <c:v>2.0915597374643354E-4</c:v>
                </c:pt>
                <c:pt idx="43">
                  <c:v>1.4961670006397013E-4</c:v>
                </c:pt>
                <c:pt idx="44">
                  <c:v>1.0712468768436843E-4</c:v>
                </c:pt>
                <c:pt idx="45">
                  <c:v>7.6489173947078332E-5</c:v>
                </c:pt>
                <c:pt idx="46">
                  <c:v>5.4715424052170948E-5</c:v>
                </c:pt>
                <c:pt idx="47">
                  <c:v>3.9175925619269203E-5</c:v>
                </c:pt>
                <c:pt idx="48">
                  <c:v>2.8023931653095033E-5</c:v>
                </c:pt>
                <c:pt idx="51" formatCode="0.00">
                  <c:v>1.5709560000000002</c:v>
                </c:pt>
                <c:pt idx="52" formatCode="0.00">
                  <c:v>2.2533600000000003</c:v>
                </c:pt>
                <c:pt idx="53" formatCode="0.00">
                  <c:v>2.5403760000000002</c:v>
                </c:pt>
                <c:pt idx="54" formatCode="0.00">
                  <c:v>2.7417509999999998</c:v>
                </c:pt>
                <c:pt idx="55" formatCode="0.00">
                  <c:v>1.6779999999999999</c:v>
                </c:pt>
                <c:pt idx="56" formatCode="0.00">
                  <c:v>1.32741</c:v>
                </c:pt>
                <c:pt idx="57" formatCode="0.00">
                  <c:v>1.0083039999999999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006784"/>
        <c:axId val="236021248"/>
      </c:lineChart>
      <c:dateAx>
        <c:axId val="236006784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021248"/>
        <c:crossesAt val="1.0000000000000002E-3"/>
        <c:auto val="0"/>
        <c:lblOffset val="100"/>
        <c:baseTimeUnit val="months"/>
        <c:majorUnit val="24"/>
        <c:majorTimeUnit val="months"/>
        <c:minorUnit val="6"/>
        <c:minorTimeUnit val="months"/>
      </c:dateAx>
      <c:valAx>
        <c:axId val="236021248"/>
        <c:scaling>
          <c:logBase val="10"/>
          <c:orientation val="minMax"/>
          <c:min val="1.0000000000000002E-3"/>
        </c:scaling>
        <c:delete val="0"/>
        <c:axPos val="l"/>
        <c:min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in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 sz="900"/>
                  <a:t>kBq/m2</a:t>
                </a:r>
                <a:endParaRPr lang="ja-JP" altLang="en-US" sz="900"/>
              </a:p>
            </c:rich>
          </c:tx>
          <c:layout>
            <c:manualLayout>
              <c:xMode val="edge"/>
              <c:yMode val="edge"/>
              <c:x val="3.9114549945533525E-2"/>
              <c:y val="0.439333707846041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00678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443709677419356"/>
          <c:y val="0.11707048611111111"/>
          <c:w val="0.32940752688172042"/>
          <c:h val="0.2044104166666666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陸土の</a:t>
            </a:r>
            <a:r>
              <a:rPr lang="en-US" altLang="en-US"/>
              <a:t>Cs-134</a:t>
            </a:r>
          </a:p>
        </c:rich>
      </c:tx>
      <c:layout>
        <c:manualLayout>
          <c:xMode val="edge"/>
          <c:yMode val="edge"/>
          <c:x val="0.37593981257757941"/>
          <c:y val="2.2421513100336139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856219397705754E-2"/>
          <c:y val="7.1749036025600885E-2"/>
          <c:w val="0.95250909573677833"/>
          <c:h val="0.81040381420212382"/>
        </c:manualLayout>
      </c:layout>
      <c:lineChart>
        <c:grouping val="standard"/>
        <c:varyColors val="0"/>
        <c:ser>
          <c:idx val="1"/>
          <c:order val="0"/>
          <c:tx>
            <c:strRef>
              <c:f>陸土!$I$275</c:f>
              <c:strCache>
                <c:ptCount val="1"/>
                <c:pt idx="0">
                  <c:v>谷川浜 /県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陸土!$K$278:$K$347</c:f>
              <c:numCache>
                <c:formatCode>0.00</c:formatCode>
                <c:ptCount val="70"/>
                <c:pt idx="0">
                  <c:v>2.7</c:v>
                </c:pt>
                <c:pt idx="1">
                  <c:v>2.2835927918944843</c:v>
                </c:pt>
                <c:pt idx="2">
                  <c:v>1.9296292090366591</c:v>
                </c:pt>
                <c:pt idx="3">
                  <c:v>1.6126223894580776</c:v>
                </c:pt>
                <c:pt idx="4">
                  <c:v>1.3146182297410789</c:v>
                </c:pt>
                <c:pt idx="5">
                  <c:v>1.112895145534609</c:v>
                </c:pt>
                <c:pt idx="6">
                  <c:v>0.95258826251938111</c:v>
                </c:pt>
                <c:pt idx="7">
                  <c:v>0.80641727694576804</c:v>
                </c:pt>
                <c:pt idx="8">
                  <c:v>0.67642155396652615</c:v>
                </c:pt>
                <c:pt idx="11">
                  <c:v>2.5761974619984547</c:v>
                </c:pt>
                <c:pt idx="12">
                  <c:v>2.1889333553023178</c:v>
                </c:pt>
                <c:pt idx="13">
                  <c:v>1.8411503225623427</c:v>
                </c:pt>
                <c:pt idx="14">
                  <c:v>1.5543354458376308</c:v>
                </c:pt>
                <c:pt idx="15">
                  <c:v>1.3267730271537086</c:v>
                </c:pt>
                <c:pt idx="16">
                  <c:v>1.1190575925060151</c:v>
                </c:pt>
                <c:pt idx="17">
                  <c:v>0.94908789120830328</c:v>
                </c:pt>
                <c:pt idx="18">
                  <c:v>0.79976526559031491</c:v>
                </c:pt>
                <c:pt idx="19">
                  <c:v>0.67455651747866474</c:v>
                </c:pt>
                <c:pt idx="20">
                  <c:v>0.56581695461598092</c:v>
                </c:pt>
                <c:pt idx="21">
                  <c:v>0.47504337895906645</c:v>
                </c:pt>
                <c:pt idx="22">
                  <c:v>0.40774002236056844</c:v>
                </c:pt>
                <c:pt idx="23">
                  <c:v>0.34295730012623221</c:v>
                </c:pt>
                <c:pt idx="24">
                  <c:v>0.28953132259896003</c:v>
                </c:pt>
                <c:pt idx="25">
                  <c:v>0.24465311810451013</c:v>
                </c:pt>
                <c:pt idx="26">
                  <c:v>0.20806730629042133</c:v>
                </c:pt>
                <c:pt idx="27">
                  <c:v>0.17517021065661068</c:v>
                </c:pt>
                <c:pt idx="28">
                  <c:v>0.14883793754852262</c:v>
                </c:pt>
                <c:pt idx="29">
                  <c:v>0.12450080583800585</c:v>
                </c:pt>
                <c:pt idx="30">
                  <c:v>0.10666522130296351</c:v>
                </c:pt>
                <c:pt idx="31">
                  <c:v>8.9470621241149573E-2</c:v>
                </c:pt>
                <c:pt idx="32">
                  <c:v>7.546338066649505E-2</c:v>
                </c:pt>
                <c:pt idx="33">
                  <c:v>6.3766335251880371E-2</c:v>
                </c:pt>
                <c:pt idx="34">
                  <c:v>5.3981637668547397E-2</c:v>
                </c:pt>
                <c:pt idx="35">
                  <c:v>4.565632543502017E-2</c:v>
                </c:pt>
                <c:pt idx="36">
                  <c:v>3.8508513949512012E-2</c:v>
                </c:pt>
                <c:pt idx="37">
                  <c:v>3.2420011682150522E-2</c:v>
                </c:pt>
                <c:pt idx="38">
                  <c:v>2.3169852407106412E-2</c:v>
                </c:pt>
                <c:pt idx="39">
                  <c:v>1.6574218732682049E-2</c:v>
                </c:pt>
                <c:pt idx="40">
                  <c:v>1.1877971021124256E-2</c:v>
                </c:pt>
                <c:pt idx="41">
                  <c:v>8.5595246488122875E-3</c:v>
                </c:pt>
                <c:pt idx="42">
                  <c:v>6.1060499194901348E-3</c:v>
                </c:pt>
                <c:pt idx="43">
                  <c:v>4.3718962544346636E-3</c:v>
                </c:pt>
                <c:pt idx="44">
                  <c:v>3.1015755256712271E-3</c:v>
                </c:pt>
                <c:pt idx="45">
                  <c:v>2.2084810032221174E-3</c:v>
                </c:pt>
                <c:pt idx="46">
                  <c:v>1.5812595627752559E-3</c:v>
                </c:pt>
                <c:pt idx="47">
                  <c:v>1.1238674034051155E-3</c:v>
                </c:pt>
                <c:pt idx="48">
                  <c:v>8.1212252405172874E-4</c:v>
                </c:pt>
                <c:pt idx="51" formatCode="0">
                  <c:v>280</c:v>
                </c:pt>
                <c:pt idx="52" formatCode="0">
                  <c:v>125</c:v>
                </c:pt>
                <c:pt idx="53" formatCode="0">
                  <c:v>30.1</c:v>
                </c:pt>
                <c:pt idx="54" formatCode="0">
                  <c:v>21.1</c:v>
                </c:pt>
                <c:pt idx="55" formatCode="0">
                  <c:v>17.5</c:v>
                </c:pt>
                <c:pt idx="56" formatCode="0">
                  <c:v>5.9</c:v>
                </c:pt>
                <c:pt idx="57" formatCode="0">
                  <c:v>10.4</c:v>
                </c:pt>
                <c:pt idx="58" formatCode="0">
                  <c:v>5.4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陸土!$P$275</c:f>
              <c:strCache>
                <c:ptCount val="1"/>
                <c:pt idx="0">
                  <c:v>岩出山 /県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陸土!$R$278:$R$347</c:f>
              <c:numCache>
                <c:formatCode>0</c:formatCode>
                <c:ptCount val="70"/>
                <c:pt idx="4" formatCode="0.0">
                  <c:v>15.15224852299567</c:v>
                </c:pt>
                <c:pt idx="5" formatCode="0.0">
                  <c:v>12.827194575338471</c:v>
                </c:pt>
                <c:pt idx="6" formatCode="0.0">
                  <c:v>10.908995737441122</c:v>
                </c:pt>
                <c:pt idx="7" formatCode="0.0">
                  <c:v>9.1252188962374614</c:v>
                </c:pt>
                <c:pt idx="8" formatCode="0.0">
                  <c:v>7.8035922857579205</c:v>
                </c:pt>
                <c:pt idx="11" formatCode="0.0">
                  <c:v>29.151614719494958</c:v>
                </c:pt>
                <c:pt idx="12" formatCode="0.0">
                  <c:v>24.883673734249562</c:v>
                </c:pt>
                <c:pt idx="13" formatCode="0.0">
                  <c:v>20.814837152080926</c:v>
                </c:pt>
                <c:pt idx="14" formatCode="0.0">
                  <c:v>17.800176026052359</c:v>
                </c:pt>
                <c:pt idx="15" formatCode="0.0">
                  <c:v>14.972040949828953</c:v>
                </c:pt>
                <c:pt idx="16" formatCode="0.0">
                  <c:v>12.733098413935004</c:v>
                </c:pt>
                <c:pt idx="17" formatCode="0.0">
                  <c:v>10.729764786950906</c:v>
                </c:pt>
                <c:pt idx="18" formatCode="0.0">
                  <c:v>9.1168244605308928</c:v>
                </c:pt>
                <c:pt idx="19" formatCode="0.0">
                  <c:v>7.6683213107383246</c:v>
                </c:pt>
                <c:pt idx="20" formatCode="0.0">
                  <c:v>6.5336036945941292</c:v>
                </c:pt>
                <c:pt idx="21" formatCode="0.0">
                  <c:v>5.4451834243745063</c:v>
                </c:pt>
                <c:pt idx="22" formatCode="0.0">
                  <c:v>4.6694194553180228</c:v>
                </c:pt>
                <c:pt idx="23" formatCode="0.0">
                  <c:v>3.8987196848401151</c:v>
                </c:pt>
                <c:pt idx="24" formatCode="0.0">
                  <c:v>3.3248663712336555</c:v>
                </c:pt>
                <c:pt idx="25" formatCode="0.0">
                  <c:v>2.788892725709994</c:v>
                </c:pt>
                <c:pt idx="26" formatCode="0.0">
                  <c:v>2.3718373240742774</c:v>
                </c:pt>
                <c:pt idx="27" formatCode="0.0">
                  <c:v>1.9931588386666177</c:v>
                </c:pt>
                <c:pt idx="28" formatCode="0.0">
                  <c:v>1.6966595175845463</c:v>
                </c:pt>
                <c:pt idx="29" formatCode="0.0">
                  <c:v>1.427090144390359</c:v>
                </c:pt>
                <c:pt idx="30" formatCode="0.0">
                  <c:v>1.2136808411739455</c:v>
                </c:pt>
                <c:pt idx="31" formatCode="0.0">
                  <c:v>1.0161614468793372</c:v>
                </c:pt>
                <c:pt idx="32" formatCode="0.0">
                  <c:v>0.86739037095460236</c:v>
                </c:pt>
                <c:pt idx="33" formatCode="0.0">
                  <c:v>0.72957728813537726</c:v>
                </c:pt>
                <c:pt idx="34" formatCode="0.0">
                  <c:v>0.61762647427921513</c:v>
                </c:pt>
                <c:pt idx="35" formatCode="0.0">
                  <c:v>0.52189255863554573</c:v>
                </c:pt>
                <c:pt idx="36" formatCode="0.0">
                  <c:v>0.4438479251342598</c:v>
                </c:pt>
                <c:pt idx="37" formatCode="0.0">
                  <c:v>0.37161429471241042</c:v>
                </c:pt>
                <c:pt idx="38" formatCode="0.0">
                  <c:v>0.26412184457158594</c:v>
                </c:pt>
                <c:pt idx="39" formatCode="0.0">
                  <c:v>0.18980716918351334</c:v>
                </c:pt>
                <c:pt idx="40" formatCode="0.0">
                  <c:v>0.13615121015085174</c:v>
                </c:pt>
                <c:pt idx="41" formatCode="0.0">
                  <c:v>9.6768367840979141E-2</c:v>
                </c:pt>
                <c:pt idx="42" formatCode="0.0">
                  <c:v>6.8335666991756958E-2</c:v>
                </c:pt>
                <c:pt idx="43" formatCode="0.0">
                  <c:v>4.9198869646106418E-2</c:v>
                </c:pt>
                <c:pt idx="44" formatCode="0.0">
                  <c:v>3.4935530038339914E-2</c:v>
                </c:pt>
                <c:pt idx="45" formatCode="0.0">
                  <c:v>2.5525261355306861E-2</c:v>
                </c:pt>
                <c:pt idx="46" formatCode="0.0">
                  <c:v>1.8108509740064452E-2</c:v>
                </c:pt>
                <c:pt idx="47" formatCode="0.0">
                  <c:v>1.2764309791328688E-2</c:v>
                </c:pt>
                <c:pt idx="48" formatCode="0.0">
                  <c:v>9.1560093978827368E-3</c:v>
                </c:pt>
                <c:pt idx="51">
                  <c:v>370</c:v>
                </c:pt>
                <c:pt idx="52">
                  <c:v>108</c:v>
                </c:pt>
                <c:pt idx="53">
                  <c:v>313</c:v>
                </c:pt>
                <c:pt idx="54">
                  <c:v>244</c:v>
                </c:pt>
                <c:pt idx="55">
                  <c:v>99</c:v>
                </c:pt>
                <c:pt idx="56">
                  <c:v>123</c:v>
                </c:pt>
                <c:pt idx="57">
                  <c:v>90</c:v>
                </c:pt>
                <c:pt idx="58">
                  <c:v>61.5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陸土!$W$275</c:f>
              <c:strCache>
                <c:ptCount val="1"/>
                <c:pt idx="0">
                  <c:v>牡鹿ゲート付近 /電力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陸土!$Y$278:$Y$347</c:f>
              <c:numCache>
                <c:formatCode>0.0</c:formatCode>
                <c:ptCount val="70"/>
                <c:pt idx="0">
                  <c:v>13.637601736218818</c:v>
                </c:pt>
                <c:pt idx="1">
                  <c:v>11.502541470283328</c:v>
                </c:pt>
                <c:pt idx="2">
                  <c:v>9.6305707288968296</c:v>
                </c:pt>
                <c:pt idx="3">
                  <c:v>8.1228387024554998</c:v>
                </c:pt>
                <c:pt idx="4">
                  <c:v>6.9720084120062742</c:v>
                </c:pt>
                <c:pt idx="5">
                  <c:v>5.4630834972483555</c:v>
                </c:pt>
                <c:pt idx="6">
                  <c:v>4.9234771210518344</c:v>
                </c:pt>
                <c:pt idx="7">
                  <c:v>4.156496572952884</c:v>
                </c:pt>
                <c:pt idx="8">
                  <c:v>3.5447010287239262</c:v>
                </c:pt>
                <c:pt idx="11">
                  <c:v>13.376556799055207</c:v>
                </c:pt>
                <c:pt idx="12">
                  <c:v>11.376205470764974</c:v>
                </c:pt>
                <c:pt idx="13">
                  <c:v>9.6305707288968296</c:v>
                </c:pt>
                <c:pt idx="14">
                  <c:v>8.1004423277742728</c:v>
                </c:pt>
                <c:pt idx="15">
                  <c:v>6.8511524855045582</c:v>
                </c:pt>
                <c:pt idx="16">
                  <c:v>5.8319853116827369</c:v>
                </c:pt>
                <c:pt idx="17">
                  <c:v>4.8649215962939012</c:v>
                </c:pt>
                <c:pt idx="18">
                  <c:v>4.1488528342014623</c:v>
                </c:pt>
                <c:pt idx="19">
                  <c:v>3.5089964543753567</c:v>
                </c:pt>
                <c:pt idx="20">
                  <c:v>2.9110131229934235</c:v>
                </c:pt>
                <c:pt idx="21">
                  <c:v>2.507800760284725</c:v>
                </c:pt>
                <c:pt idx="22">
                  <c:v>2.1210354591458178</c:v>
                </c:pt>
                <c:pt idx="23">
                  <c:v>1.7906200029558994</c:v>
                </c:pt>
                <c:pt idx="24">
                  <c:v>1.4950735354567033</c:v>
                </c:pt>
                <c:pt idx="25">
                  <c:v>1.2633327508805086</c:v>
                </c:pt>
                <c:pt idx="26">
                  <c:v>1.0823517690904407</c:v>
                </c:pt>
                <c:pt idx="27">
                  <c:v>0.9003860553309353</c:v>
                </c:pt>
                <c:pt idx="28">
                  <c:v>0.77069002545819987</c:v>
                </c:pt>
                <c:pt idx="29">
                  <c:v>0.65303135507993426</c:v>
                </c:pt>
                <c:pt idx="30">
                  <c:v>0.55486512050356096</c:v>
                </c:pt>
                <c:pt idx="31">
                  <c:v>0.46285701412185543</c:v>
                </c:pt>
                <c:pt idx="32">
                  <c:v>0.39364064873607146</c:v>
                </c:pt>
                <c:pt idx="33">
                  <c:v>0.3338519623160307</c:v>
                </c:pt>
                <c:pt idx="34">
                  <c:v>0.28210392862765055</c:v>
                </c:pt>
                <c:pt idx="35">
                  <c:v>0.23750105427802107</c:v>
                </c:pt>
                <c:pt idx="36">
                  <c:v>0.20217075345923749</c:v>
                </c:pt>
                <c:pt idx="37">
                  <c:v>0.14068156069703824</c:v>
                </c:pt>
                <c:pt idx="38">
                  <c:v>0.10008034324924994</c:v>
                </c:pt>
                <c:pt idx="39">
                  <c:v>7.1591025730755667E-2</c:v>
                </c:pt>
                <c:pt idx="40">
                  <c:v>5.1211604584700851E-2</c:v>
                </c:pt>
                <c:pt idx="41">
                  <c:v>3.656611203133299E-2</c:v>
                </c:pt>
                <c:pt idx="42">
                  <c:v>2.6012997192057578E-2</c:v>
                </c:pt>
                <c:pt idx="43">
                  <c:v>1.8608021224234054E-2</c:v>
                </c:pt>
                <c:pt idx="44">
                  <c:v>1.3323235048078743E-2</c:v>
                </c:pt>
                <c:pt idx="45">
                  <c:v>9.5130568420691824E-3</c:v>
                </c:pt>
                <c:pt idx="46">
                  <c:v>6.8050275913079548E-3</c:v>
                </c:pt>
                <c:pt idx="47">
                  <c:v>4.8723602050485702E-3</c:v>
                </c:pt>
                <c:pt idx="48">
                  <c:v>3.4853723866675118E-3</c:v>
                </c:pt>
                <c:pt idx="51" formatCode="0">
                  <c:v>61.8</c:v>
                </c:pt>
                <c:pt idx="52" formatCode="0">
                  <c:v>91.6</c:v>
                </c:pt>
                <c:pt idx="53" formatCode="0">
                  <c:v>68.400000000000006</c:v>
                </c:pt>
                <c:pt idx="54" formatCode="0">
                  <c:v>86.3</c:v>
                </c:pt>
                <c:pt idx="55" formatCode="0">
                  <c:v>50</c:v>
                </c:pt>
                <c:pt idx="56" formatCode="0">
                  <c:v>30.1</c:v>
                </c:pt>
                <c:pt idx="57" formatCode="0">
                  <c:v>27.2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陸土!$AG$173</c:f>
              <c:strCache>
                <c:ptCount val="1"/>
                <c:pt idx="0">
                  <c:v>Cs137崩壊</c:v>
                </c:pt>
              </c:strCache>
            </c:strRef>
          </c:tx>
          <c:spPr>
            <a:ln w="28575">
              <a:solidFill>
                <a:srgbClr val="F79646">
                  <a:lumMod val="50000"/>
                </a:srgbClr>
              </a:solidFill>
              <a:prstDash val="sysDash"/>
            </a:ln>
          </c:spPr>
          <c:marker>
            <c:symbol val="none"/>
          </c:marker>
          <c:cat>
            <c:numRef>
              <c:f>陸土!$H$278:$H$347</c:f>
              <c:numCache>
                <c:formatCode>[$-411]m\.d\.ge</c:formatCode>
                <c:ptCount val="70"/>
                <c:pt idx="0">
                  <c:v>29895</c:v>
                </c:pt>
                <c:pt idx="1">
                  <c:v>30077</c:v>
                </c:pt>
                <c:pt idx="2">
                  <c:v>30260</c:v>
                </c:pt>
                <c:pt idx="3">
                  <c:v>30455</c:v>
                </c:pt>
                <c:pt idx="4">
                  <c:v>30677</c:v>
                </c:pt>
                <c:pt idx="5">
                  <c:v>30858</c:v>
                </c:pt>
                <c:pt idx="6">
                  <c:v>31027</c:v>
                </c:pt>
                <c:pt idx="7">
                  <c:v>31208</c:v>
                </c:pt>
                <c:pt idx="8">
                  <c:v>31399</c:v>
                </c:pt>
                <c:pt idx="9">
                  <c:v>31527</c:v>
                </c:pt>
                <c:pt idx="10">
                  <c:v>31528</c:v>
                </c:pt>
                <c:pt idx="11">
                  <c:v>31579</c:v>
                </c:pt>
                <c:pt idx="12">
                  <c:v>31756</c:v>
                </c:pt>
                <c:pt idx="13">
                  <c:v>31944</c:v>
                </c:pt>
                <c:pt idx="14">
                  <c:v>32128</c:v>
                </c:pt>
                <c:pt idx="15">
                  <c:v>32300</c:v>
                </c:pt>
                <c:pt idx="16">
                  <c:v>32485</c:v>
                </c:pt>
                <c:pt idx="17">
                  <c:v>32664</c:v>
                </c:pt>
                <c:pt idx="18">
                  <c:v>32850</c:v>
                </c:pt>
                <c:pt idx="19">
                  <c:v>33035</c:v>
                </c:pt>
                <c:pt idx="20">
                  <c:v>33226</c:v>
                </c:pt>
                <c:pt idx="21">
                  <c:v>33416</c:v>
                </c:pt>
                <c:pt idx="22">
                  <c:v>33582</c:v>
                </c:pt>
                <c:pt idx="23">
                  <c:v>33770</c:v>
                </c:pt>
                <c:pt idx="24">
                  <c:v>33954</c:v>
                </c:pt>
                <c:pt idx="25">
                  <c:v>34137</c:v>
                </c:pt>
                <c:pt idx="26">
                  <c:v>34313</c:v>
                </c:pt>
                <c:pt idx="27">
                  <c:v>34500</c:v>
                </c:pt>
                <c:pt idx="28">
                  <c:v>34677</c:v>
                </c:pt>
                <c:pt idx="29">
                  <c:v>34871</c:v>
                </c:pt>
                <c:pt idx="30">
                  <c:v>35039</c:v>
                </c:pt>
                <c:pt idx="31">
                  <c:v>35230</c:v>
                </c:pt>
                <c:pt idx="32">
                  <c:v>35415</c:v>
                </c:pt>
                <c:pt idx="33">
                  <c:v>35598</c:v>
                </c:pt>
                <c:pt idx="34">
                  <c:v>35779</c:v>
                </c:pt>
                <c:pt idx="35">
                  <c:v>35961</c:v>
                </c:pt>
                <c:pt idx="36">
                  <c:v>36146</c:v>
                </c:pt>
                <c:pt idx="37">
                  <c:v>36333</c:v>
                </c:pt>
                <c:pt idx="38">
                  <c:v>36698</c:v>
                </c:pt>
                <c:pt idx="39">
                  <c:v>37062</c:v>
                </c:pt>
                <c:pt idx="40">
                  <c:v>37424</c:v>
                </c:pt>
                <c:pt idx="41">
                  <c:v>37780</c:v>
                </c:pt>
                <c:pt idx="42">
                  <c:v>38147</c:v>
                </c:pt>
                <c:pt idx="43">
                  <c:v>38510</c:v>
                </c:pt>
                <c:pt idx="44">
                  <c:v>38883</c:v>
                </c:pt>
                <c:pt idx="45">
                  <c:v>39252</c:v>
                </c:pt>
                <c:pt idx="46">
                  <c:v>39615</c:v>
                </c:pt>
                <c:pt idx="47">
                  <c:v>39986</c:v>
                </c:pt>
                <c:pt idx="48">
                  <c:v>40339</c:v>
                </c:pt>
                <c:pt idx="49">
                  <c:v>40612</c:v>
                </c:pt>
                <c:pt idx="50">
                  <c:v>40613</c:v>
                </c:pt>
                <c:pt idx="51">
                  <c:v>40865</c:v>
                </c:pt>
                <c:pt idx="52">
                  <c:v>41081</c:v>
                </c:pt>
                <c:pt idx="53">
                  <c:v>41451</c:v>
                </c:pt>
                <c:pt idx="54">
                  <c:v>41792</c:v>
                </c:pt>
                <c:pt idx="55">
                  <c:v>42156</c:v>
                </c:pt>
                <c:pt idx="56">
                  <c:v>42522</c:v>
                </c:pt>
                <c:pt idx="57">
                  <c:v>42899</c:v>
                </c:pt>
                <c:pt idx="58">
                  <c:v>43276</c:v>
                </c:pt>
              </c:numCache>
            </c:numRef>
          </c:cat>
          <c:val>
            <c:numRef>
              <c:f>陸土!$BY$174:$BY$243</c:f>
              <c:numCache>
                <c:formatCode>General</c:formatCode>
                <c:ptCount val="7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478848"/>
        <c:axId val="236480384"/>
      </c:lineChart>
      <c:dateAx>
        <c:axId val="2364788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480384"/>
        <c:crossesAt val="1.0000000000000002E-3"/>
        <c:auto val="0"/>
        <c:lblOffset val="100"/>
        <c:baseTimeUnit val="months"/>
        <c:majorUnit val="24"/>
        <c:majorTimeUnit val="months"/>
        <c:minorUnit val="6"/>
        <c:minorTimeUnit val="months"/>
      </c:dateAx>
      <c:valAx>
        <c:axId val="236480384"/>
        <c:scaling>
          <c:logBase val="10"/>
          <c:orientation val="minMax"/>
          <c:min val="1.0000000000000002E-3"/>
        </c:scaling>
        <c:delete val="0"/>
        <c:axPos val="l"/>
        <c:min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in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 sz="900"/>
                  <a:t>Bq/kg</a:t>
                </a:r>
                <a:r>
                  <a:rPr lang="ja-JP" altLang="en-US" sz="900"/>
                  <a:t>乾土</a:t>
                </a:r>
              </a:p>
            </c:rich>
          </c:tx>
          <c:layout>
            <c:manualLayout>
              <c:xMode val="edge"/>
              <c:yMode val="edge"/>
              <c:x val="2.1240681003584231E-2"/>
              <c:y val="0.520578792366750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64788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362195265149804"/>
          <c:y val="0.1263983793813731"/>
          <c:w val="0.39001941993117217"/>
          <c:h val="0.2322520130058049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107950</xdr:colOff>
      <xdr:row>76</xdr:row>
      <xdr:rowOff>15875</xdr:rowOff>
    </xdr:from>
    <xdr:to>
      <xdr:col>31</xdr:col>
      <xdr:colOff>68200</xdr:colOff>
      <xdr:row>95</xdr:row>
      <xdr:rowOff>54250</xdr:rowOff>
    </xdr:to>
    <xdr:graphicFrame macro="">
      <xdr:nvGraphicFramePr>
        <xdr:cNvPr id="49451" name="グラフ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60324</xdr:colOff>
      <xdr:row>76</xdr:row>
      <xdr:rowOff>19049</xdr:rowOff>
    </xdr:from>
    <xdr:to>
      <xdr:col>15</xdr:col>
      <xdr:colOff>103124</xdr:colOff>
      <xdr:row>95</xdr:row>
      <xdr:rowOff>57424</xdr:rowOff>
    </xdr:to>
    <xdr:graphicFrame macro="">
      <xdr:nvGraphicFramePr>
        <xdr:cNvPr id="4945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63499</xdr:colOff>
      <xdr:row>5</xdr:row>
      <xdr:rowOff>41274</xdr:rowOff>
    </xdr:from>
    <xdr:to>
      <xdr:col>15</xdr:col>
      <xdr:colOff>131699</xdr:colOff>
      <xdr:row>24</xdr:row>
      <xdr:rowOff>25674</xdr:rowOff>
    </xdr:to>
    <xdr:graphicFrame macro="">
      <xdr:nvGraphicFramePr>
        <xdr:cNvPr id="49454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63500</xdr:colOff>
      <xdr:row>22</xdr:row>
      <xdr:rowOff>9525</xdr:rowOff>
    </xdr:from>
    <xdr:to>
      <xdr:col>15</xdr:col>
      <xdr:colOff>131700</xdr:colOff>
      <xdr:row>40</xdr:row>
      <xdr:rowOff>146325</xdr:rowOff>
    </xdr:to>
    <xdr:graphicFrame macro="">
      <xdr:nvGraphicFramePr>
        <xdr:cNvPr id="49456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60324</xdr:colOff>
      <xdr:row>93</xdr:row>
      <xdr:rowOff>41274</xdr:rowOff>
    </xdr:from>
    <xdr:to>
      <xdr:col>15</xdr:col>
      <xdr:colOff>103124</xdr:colOff>
      <xdr:row>112</xdr:row>
      <xdr:rowOff>85999</xdr:rowOff>
    </xdr:to>
    <xdr:graphicFrame macro="">
      <xdr:nvGraphicFramePr>
        <xdr:cNvPr id="49457" name="グラフ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15</xdr:col>
      <xdr:colOff>130173</xdr:colOff>
      <xdr:row>5</xdr:row>
      <xdr:rowOff>38098</xdr:rowOff>
    </xdr:from>
    <xdr:to>
      <xdr:col>31</xdr:col>
      <xdr:colOff>134873</xdr:colOff>
      <xdr:row>24</xdr:row>
      <xdr:rowOff>22498</xdr:rowOff>
    </xdr:to>
    <xdr:graphicFrame macro="">
      <xdr:nvGraphicFramePr>
        <xdr:cNvPr id="49459" name="グラフ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15</xdr:col>
      <xdr:colOff>107950</xdr:colOff>
      <xdr:row>93</xdr:row>
      <xdr:rowOff>25400</xdr:rowOff>
    </xdr:from>
    <xdr:to>
      <xdr:col>31</xdr:col>
      <xdr:colOff>68200</xdr:colOff>
      <xdr:row>112</xdr:row>
      <xdr:rowOff>70125</xdr:rowOff>
    </xdr:to>
    <xdr:graphicFrame macro="">
      <xdr:nvGraphicFramePr>
        <xdr:cNvPr id="49462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1</xdr:col>
      <xdr:colOff>57149</xdr:colOff>
      <xdr:row>110</xdr:row>
      <xdr:rowOff>66674</xdr:rowOff>
    </xdr:from>
    <xdr:to>
      <xdr:col>15</xdr:col>
      <xdr:colOff>99949</xdr:colOff>
      <xdr:row>129</xdr:row>
      <xdr:rowOff>108224</xdr:rowOff>
    </xdr:to>
    <xdr:graphicFrame macro="">
      <xdr:nvGraphicFramePr>
        <xdr:cNvPr id="50008" name="グラフ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15</xdr:col>
      <xdr:colOff>92075</xdr:colOff>
      <xdr:row>110</xdr:row>
      <xdr:rowOff>73025</xdr:rowOff>
    </xdr:from>
    <xdr:to>
      <xdr:col>31</xdr:col>
      <xdr:colOff>52325</xdr:colOff>
      <xdr:row>129</xdr:row>
      <xdr:rowOff>114575</xdr:rowOff>
    </xdr:to>
    <xdr:graphicFrame macro="">
      <xdr:nvGraphicFramePr>
        <xdr:cNvPr id="50009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</xdr:col>
      <xdr:colOff>53975</xdr:colOff>
      <xdr:row>128</xdr:row>
      <xdr:rowOff>12699</xdr:rowOff>
    </xdr:from>
    <xdr:to>
      <xdr:col>15</xdr:col>
      <xdr:colOff>96775</xdr:colOff>
      <xdr:row>147</xdr:row>
      <xdr:rowOff>54249</xdr:rowOff>
    </xdr:to>
    <xdr:graphicFrame macro="">
      <xdr:nvGraphicFramePr>
        <xdr:cNvPr id="50010" name="グラフ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1</xdr:col>
      <xdr:colOff>53975</xdr:colOff>
      <xdr:row>145</xdr:row>
      <xdr:rowOff>66674</xdr:rowOff>
    </xdr:from>
    <xdr:to>
      <xdr:col>15</xdr:col>
      <xdr:colOff>96775</xdr:colOff>
      <xdr:row>164</xdr:row>
      <xdr:rowOff>108224</xdr:rowOff>
    </xdr:to>
    <xdr:graphicFrame macro="">
      <xdr:nvGraphicFramePr>
        <xdr:cNvPr id="50011" name="グラフ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 editAs="oneCell">
    <xdr:from>
      <xdr:col>15</xdr:col>
      <xdr:colOff>98425</xdr:colOff>
      <xdr:row>128</xdr:row>
      <xdr:rowOff>12700</xdr:rowOff>
    </xdr:from>
    <xdr:to>
      <xdr:col>31</xdr:col>
      <xdr:colOff>58675</xdr:colOff>
      <xdr:row>147</xdr:row>
      <xdr:rowOff>54250</xdr:rowOff>
    </xdr:to>
    <xdr:graphicFrame macro="">
      <xdr:nvGraphicFramePr>
        <xdr:cNvPr id="50012" name="グラフ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15</xdr:col>
      <xdr:colOff>95249</xdr:colOff>
      <xdr:row>145</xdr:row>
      <xdr:rowOff>69850</xdr:rowOff>
    </xdr:from>
    <xdr:to>
      <xdr:col>31</xdr:col>
      <xdr:colOff>55499</xdr:colOff>
      <xdr:row>164</xdr:row>
      <xdr:rowOff>111400</xdr:rowOff>
    </xdr:to>
    <xdr:graphicFrame macro="">
      <xdr:nvGraphicFramePr>
        <xdr:cNvPr id="50013" name="グラフ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 editAs="oneCell">
    <xdr:from>
      <xdr:col>15</xdr:col>
      <xdr:colOff>130175</xdr:colOff>
      <xdr:row>22</xdr:row>
      <xdr:rowOff>6349</xdr:rowOff>
    </xdr:from>
    <xdr:to>
      <xdr:col>31</xdr:col>
      <xdr:colOff>134875</xdr:colOff>
      <xdr:row>40</xdr:row>
      <xdr:rowOff>143149</xdr:rowOff>
    </xdr:to>
    <xdr:graphicFrame macro="">
      <xdr:nvGraphicFramePr>
        <xdr:cNvPr id="49461" name="グラフ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1</xdr:col>
      <xdr:colOff>63500</xdr:colOff>
      <xdr:row>38</xdr:row>
      <xdr:rowOff>120650</xdr:rowOff>
    </xdr:from>
    <xdr:to>
      <xdr:col>8</xdr:col>
      <xdr:colOff>32025</xdr:colOff>
      <xdr:row>57</xdr:row>
      <xdr:rowOff>105050</xdr:rowOff>
    </xdr:to>
    <xdr:graphicFrame macro="">
      <xdr:nvGraphicFramePr>
        <xdr:cNvPr id="49453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 editAs="oneCell">
    <xdr:from>
      <xdr:col>15</xdr:col>
      <xdr:colOff>130175</xdr:colOff>
      <xdr:row>38</xdr:row>
      <xdr:rowOff>133350</xdr:rowOff>
    </xdr:from>
    <xdr:to>
      <xdr:col>23</xdr:col>
      <xdr:colOff>60600</xdr:colOff>
      <xdr:row>57</xdr:row>
      <xdr:rowOff>117750</xdr:rowOff>
    </xdr:to>
    <xdr:graphicFrame macro="">
      <xdr:nvGraphicFramePr>
        <xdr:cNvPr id="49458" name="グラフ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15</xdr:col>
      <xdr:colOff>120650</xdr:colOff>
      <xdr:row>55</xdr:row>
      <xdr:rowOff>146049</xdr:rowOff>
    </xdr:from>
    <xdr:to>
      <xdr:col>31</xdr:col>
      <xdr:colOff>77725</xdr:colOff>
      <xdr:row>74</xdr:row>
      <xdr:rowOff>127274</xdr:rowOff>
    </xdr:to>
    <xdr:graphicFrame macro="">
      <xdr:nvGraphicFramePr>
        <xdr:cNvPr id="49460" name="グラフ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 editAs="oneCell">
    <xdr:from>
      <xdr:col>1</xdr:col>
      <xdr:colOff>69849</xdr:colOff>
      <xdr:row>55</xdr:row>
      <xdr:rowOff>139698</xdr:rowOff>
    </xdr:from>
    <xdr:to>
      <xdr:col>15</xdr:col>
      <xdr:colOff>138049</xdr:colOff>
      <xdr:row>74</xdr:row>
      <xdr:rowOff>124098</xdr:rowOff>
    </xdr:to>
    <xdr:graphicFrame macro="">
      <xdr:nvGraphicFramePr>
        <xdr:cNvPr id="49455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pref.miyagi.jp/soshiki/gentai/" TargetMode="External"/><Relationship Id="rId13" Type="http://schemas.openxmlformats.org/officeDocument/2006/relationships/hyperlink" Target="http://www.r-info-miyagi.jp/r-info/" TargetMode="External"/><Relationship Id="rId18" Type="http://schemas.openxmlformats.org/officeDocument/2006/relationships/hyperlink" Target="http://www.r-info-miyagi.jp/r-info/" TargetMode="External"/><Relationship Id="rId3" Type="http://schemas.openxmlformats.org/officeDocument/2006/relationships/hyperlink" Target="http://www.r-info-miyagi.jp/r-info/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://www.r-info-miyagi.jp/r-info/" TargetMode="External"/><Relationship Id="rId12" Type="http://schemas.openxmlformats.org/officeDocument/2006/relationships/hyperlink" Target="http://www.r-info-miyagi.jp/r-info/" TargetMode="External"/><Relationship Id="rId17" Type="http://schemas.openxmlformats.org/officeDocument/2006/relationships/hyperlink" Target="http://www.kmdmyg.info/" TargetMode="External"/><Relationship Id="rId2" Type="http://schemas.openxmlformats.org/officeDocument/2006/relationships/hyperlink" Target="http://www.pref.miyagi.jp/soshiki/gentai/" TargetMode="External"/><Relationship Id="rId16" Type="http://schemas.openxmlformats.org/officeDocument/2006/relationships/hyperlink" Target="http://www.kmdmyg.info/" TargetMode="External"/><Relationship Id="rId20" Type="http://schemas.openxmlformats.org/officeDocument/2006/relationships/hyperlink" Target="http://miyagi-ermc.jp/" TargetMode="External"/><Relationship Id="rId1" Type="http://schemas.openxmlformats.org/officeDocument/2006/relationships/hyperlink" Target="http://miyagi-ermc.jp/" TargetMode="External"/><Relationship Id="rId6" Type="http://schemas.openxmlformats.org/officeDocument/2006/relationships/hyperlink" Target="http://www.r-info-miyagi.jp/r-info/" TargetMode="External"/><Relationship Id="rId11" Type="http://schemas.openxmlformats.org/officeDocument/2006/relationships/hyperlink" Target="http://www.pref.miyagi.jp/soshiki/gentai/" TargetMode="External"/><Relationship Id="rId5" Type="http://schemas.openxmlformats.org/officeDocument/2006/relationships/hyperlink" Target="http://www.pref.miyagi.jp/soshiki/gentai/" TargetMode="External"/><Relationship Id="rId15" Type="http://schemas.openxmlformats.org/officeDocument/2006/relationships/hyperlink" Target="http://miyagi-ermc.jp/" TargetMode="External"/><Relationship Id="rId10" Type="http://schemas.openxmlformats.org/officeDocument/2006/relationships/hyperlink" Target="http://miyagi-ermc.jp/" TargetMode="External"/><Relationship Id="rId19" Type="http://schemas.openxmlformats.org/officeDocument/2006/relationships/hyperlink" Target="http://www.pref.miyagi.jp/soshiki/gentai/" TargetMode="External"/><Relationship Id="rId4" Type="http://schemas.openxmlformats.org/officeDocument/2006/relationships/hyperlink" Target="http://miyagi-ermc.jp/" TargetMode="External"/><Relationship Id="rId9" Type="http://schemas.openxmlformats.org/officeDocument/2006/relationships/hyperlink" Target="http://miyagi-ermc.jp/" TargetMode="External"/><Relationship Id="rId14" Type="http://schemas.openxmlformats.org/officeDocument/2006/relationships/hyperlink" Target="http://www.pref.miyagi.jp/soshiki/gentai/" TargetMode="External"/><Relationship Id="rId2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codeName="Sheet1"/>
  <dimension ref="A1:CC376"/>
  <sheetViews>
    <sheetView tabSelected="1" zoomScale="75" zoomScaleNormal="75" workbookViewId="0">
      <selection activeCell="AF169" sqref="AF169:AF171"/>
    </sheetView>
  </sheetViews>
  <sheetFormatPr defaultColWidth="3.59765625" defaultRowHeight="12" customHeight="1" x14ac:dyDescent="0.2"/>
  <cols>
    <col min="1" max="1" width="1.19921875" style="2" customWidth="1"/>
    <col min="2" max="2" width="6.5" style="2" customWidth="1"/>
    <col min="3" max="3" width="3.5" style="48" customWidth="1"/>
    <col min="4" max="7" width="3.5" style="2" customWidth="1"/>
    <col min="8" max="8" width="6.5" style="3" customWidth="1"/>
    <col min="9" max="11" width="3.5" style="2" customWidth="1"/>
    <col min="12" max="12" width="3.59765625" style="2" customWidth="1"/>
    <col min="13" max="14" width="3.5" style="2" customWidth="1"/>
    <col min="15" max="15" width="6.5" style="3" customWidth="1"/>
    <col min="16" max="21" width="3.5" style="2" customWidth="1"/>
    <col min="22" max="22" width="6.5" style="3" customWidth="1"/>
    <col min="23" max="28" width="3.5" style="2" customWidth="1"/>
    <col min="29" max="29" width="3.5" style="3" customWidth="1"/>
    <col min="30" max="33" width="3.5" style="2" customWidth="1"/>
    <col min="34" max="34" width="3.5" style="48" customWidth="1"/>
    <col min="35" max="38" width="3.5" style="2" customWidth="1"/>
    <col min="39" max="39" width="3.5" style="3" customWidth="1"/>
    <col min="40" max="45" width="3.5" style="2" customWidth="1"/>
    <col min="46" max="46" width="3.5" style="3" customWidth="1"/>
    <col min="47" max="52" width="3.5" style="2" customWidth="1"/>
    <col min="53" max="53" width="3.5" style="3" customWidth="1"/>
    <col min="54" max="58" width="3.5" style="2" customWidth="1"/>
    <col min="59" max="59" width="3.59765625" style="2" customWidth="1"/>
    <col min="60" max="60" width="3.59765625" style="3" customWidth="1"/>
    <col min="61" max="73" width="3.59765625" style="2" customWidth="1"/>
    <col min="74" max="75" width="3.09765625" style="2" customWidth="1"/>
    <col min="76" max="76" width="3.59765625" style="2" customWidth="1"/>
    <col min="77" max="77" width="3.69921875" style="2" customWidth="1"/>
    <col min="78" max="16384" width="3.59765625" style="2"/>
  </cols>
  <sheetData>
    <row r="1" spans="2:60" ht="6.75" customHeight="1" x14ac:dyDescent="0.2"/>
    <row r="2" spans="2:60" ht="17.25" customHeight="1" x14ac:dyDescent="0.2">
      <c r="B2" s="57" t="s">
        <v>103</v>
      </c>
      <c r="C2" s="58"/>
      <c r="D2" s="58"/>
      <c r="G2" s="6"/>
      <c r="H2" s="6"/>
      <c r="K2" s="5"/>
      <c r="L2" s="5"/>
      <c r="M2" s="3"/>
      <c r="N2" s="3"/>
      <c r="O2" s="4"/>
      <c r="Q2" s="80" t="s">
        <v>87</v>
      </c>
      <c r="R2" s="6"/>
      <c r="T2" s="3"/>
      <c r="U2" s="3"/>
      <c r="V2" s="4"/>
      <c r="AC2" s="2"/>
      <c r="AG2" s="6"/>
      <c r="AH2" s="6"/>
      <c r="AI2" s="55"/>
      <c r="AK2" s="5"/>
      <c r="AL2" s="5"/>
      <c r="AR2" s="3"/>
      <c r="AS2" s="3"/>
      <c r="AT2" s="4"/>
      <c r="AY2" s="3"/>
      <c r="AZ2" s="3"/>
      <c r="BA2" s="4"/>
    </row>
    <row r="3" spans="2:60" s="6" customFormat="1" ht="12" customHeight="1" x14ac:dyDescent="0.2">
      <c r="B3" s="62"/>
      <c r="C3" s="80" t="s">
        <v>63</v>
      </c>
      <c r="Q3" s="519" t="s">
        <v>88</v>
      </c>
      <c r="R3" s="520"/>
      <c r="S3" s="520"/>
      <c r="T3" s="520"/>
      <c r="U3" s="520"/>
      <c r="V3" s="520"/>
      <c r="W3" s="520"/>
      <c r="X3" s="520"/>
      <c r="Y3" s="520"/>
      <c r="Z3" s="520"/>
      <c r="AA3" s="520"/>
      <c r="AB3" s="520"/>
      <c r="AC3" s="520"/>
      <c r="AD3" s="520"/>
      <c r="AE3" s="520"/>
    </row>
    <row r="4" spans="2:60" s="6" customFormat="1" ht="12" customHeight="1" x14ac:dyDescent="0.2">
      <c r="B4" s="62"/>
      <c r="C4" s="190" t="s">
        <v>37</v>
      </c>
      <c r="D4" s="191"/>
      <c r="E4" s="191"/>
      <c r="F4" s="39"/>
      <c r="G4" s="190" t="s">
        <v>38</v>
      </c>
      <c r="H4" s="191"/>
      <c r="J4" s="190" t="s">
        <v>39</v>
      </c>
      <c r="K4" s="191"/>
      <c r="L4" s="192"/>
      <c r="N4" s="185" t="s">
        <v>64</v>
      </c>
      <c r="O4" s="191"/>
      <c r="P4" s="39"/>
      <c r="Q4" s="520"/>
      <c r="R4" s="520"/>
      <c r="S4" s="520"/>
      <c r="T4" s="520"/>
      <c r="U4" s="520"/>
      <c r="V4" s="520"/>
      <c r="W4" s="520"/>
      <c r="X4" s="520"/>
      <c r="Y4" s="520"/>
      <c r="Z4" s="520"/>
      <c r="AA4" s="520"/>
      <c r="AB4" s="520"/>
      <c r="AC4" s="520"/>
      <c r="AD4" s="520"/>
      <c r="AE4" s="520"/>
    </row>
    <row r="5" spans="2:60" s="6" customFormat="1" ht="12" customHeight="1" x14ac:dyDescent="0.3">
      <c r="B5" s="62"/>
      <c r="C5" s="190"/>
      <c r="D5" s="191"/>
      <c r="E5" s="191"/>
      <c r="F5" s="39"/>
      <c r="G5" s="190"/>
      <c r="H5" s="191"/>
      <c r="J5" s="190"/>
      <c r="K5" s="191"/>
      <c r="L5" s="192"/>
      <c r="N5" s="185"/>
      <c r="O5" s="191"/>
      <c r="P5" s="39"/>
      <c r="Q5" s="6" t="s">
        <v>89</v>
      </c>
      <c r="R5" s="6" t="s">
        <v>86</v>
      </c>
      <c r="S5" s="39"/>
      <c r="T5" s="39"/>
      <c r="U5" s="63"/>
      <c r="V5" s="63"/>
      <c r="W5" s="63"/>
      <c r="X5" s="63"/>
      <c r="Y5" s="63"/>
      <c r="Z5" s="63"/>
      <c r="AA5" s="63"/>
      <c r="AB5" s="63"/>
      <c r="AC5" s="63"/>
      <c r="AD5" s="63"/>
    </row>
    <row r="6" spans="2:60" ht="12" customHeight="1" x14ac:dyDescent="0.2">
      <c r="B6" s="45"/>
      <c r="C6" s="40"/>
      <c r="E6" s="42"/>
      <c r="F6" s="43"/>
      <c r="G6" s="43"/>
      <c r="H6" s="44"/>
      <c r="J6" s="43"/>
      <c r="K6" s="42"/>
      <c r="L6" s="42"/>
      <c r="M6" s="43"/>
      <c r="N6" s="43"/>
      <c r="O6" s="44"/>
      <c r="P6" s="45"/>
      <c r="Q6" s="46"/>
      <c r="R6" s="47"/>
      <c r="S6" s="47"/>
      <c r="T6" s="46"/>
      <c r="U6" s="46"/>
      <c r="V6" s="44"/>
      <c r="W6" s="45"/>
      <c r="X6" s="46"/>
      <c r="Y6" s="47"/>
      <c r="Z6" s="47"/>
      <c r="AA6" s="46"/>
      <c r="AB6" s="46"/>
      <c r="AC6" s="44"/>
      <c r="AG6" s="45"/>
      <c r="AH6" s="40"/>
      <c r="AJ6" s="42"/>
      <c r="AK6" s="43"/>
      <c r="AL6" s="43"/>
      <c r="AM6" s="44"/>
      <c r="AP6" s="43"/>
      <c r="AQ6" s="42"/>
      <c r="AR6" s="43"/>
      <c r="AS6" s="43"/>
      <c r="AT6" s="44"/>
      <c r="AU6" s="45"/>
      <c r="AV6" s="45"/>
      <c r="AW6" s="46"/>
      <c r="AX6" s="47"/>
      <c r="AY6" s="46"/>
      <c r="AZ6" s="46"/>
      <c r="BA6" s="44"/>
      <c r="BB6" s="45"/>
      <c r="BC6" s="45"/>
      <c r="BD6" s="46"/>
      <c r="BE6" s="47"/>
      <c r="BF6" s="46"/>
      <c r="BG6" s="46"/>
      <c r="BH6" s="44"/>
    </row>
    <row r="7" spans="2:60" ht="12" customHeight="1" x14ac:dyDescent="0.2">
      <c r="B7" s="45"/>
      <c r="C7" s="40"/>
      <c r="E7" s="42"/>
      <c r="F7" s="43"/>
      <c r="G7" s="43"/>
      <c r="H7" s="44"/>
      <c r="J7" s="43"/>
      <c r="K7" s="42"/>
      <c r="L7" s="42"/>
      <c r="M7" s="43"/>
      <c r="N7" s="43"/>
      <c r="O7" s="44"/>
      <c r="P7" s="45"/>
      <c r="Q7" s="46"/>
      <c r="R7" s="47"/>
      <c r="S7" s="47"/>
      <c r="T7" s="46"/>
      <c r="U7" s="46"/>
      <c r="V7" s="44"/>
      <c r="W7" s="45"/>
      <c r="X7" s="46"/>
      <c r="Y7" s="47"/>
      <c r="Z7" s="47"/>
      <c r="AA7" s="46"/>
      <c r="AB7" s="46"/>
      <c r="AC7" s="44"/>
      <c r="AG7" s="45"/>
      <c r="AH7" s="40"/>
      <c r="AJ7" s="42"/>
      <c r="AK7" s="43"/>
      <c r="AL7" s="43"/>
      <c r="AM7" s="44"/>
      <c r="AP7" s="43"/>
      <c r="AQ7" s="42"/>
      <c r="AR7" s="43"/>
      <c r="AS7" s="43"/>
      <c r="AT7" s="44"/>
      <c r="AU7" s="45"/>
      <c r="AV7" s="45"/>
      <c r="AW7" s="46"/>
      <c r="AX7" s="47"/>
      <c r="AY7" s="46"/>
      <c r="AZ7" s="46"/>
      <c r="BA7" s="44"/>
      <c r="BB7" s="45"/>
      <c r="BC7" s="45"/>
      <c r="BD7" s="46"/>
      <c r="BE7" s="47"/>
      <c r="BF7" s="46"/>
      <c r="BG7" s="46"/>
      <c r="BH7" s="44"/>
    </row>
    <row r="8" spans="2:60" ht="12" customHeight="1" x14ac:dyDescent="0.2">
      <c r="B8" s="45"/>
      <c r="C8" s="40"/>
      <c r="E8" s="42"/>
      <c r="F8" s="43"/>
      <c r="G8" s="43"/>
      <c r="H8" s="44"/>
      <c r="J8" s="43"/>
      <c r="K8" s="42"/>
      <c r="L8" s="42"/>
      <c r="M8" s="43"/>
      <c r="N8" s="43"/>
      <c r="O8" s="44"/>
      <c r="P8" s="45"/>
      <c r="Q8" s="46"/>
      <c r="R8" s="47"/>
      <c r="S8" s="47"/>
      <c r="T8" s="46"/>
      <c r="U8" s="46"/>
      <c r="V8" s="44"/>
      <c r="W8" s="45"/>
      <c r="X8" s="46"/>
      <c r="Y8" s="47"/>
      <c r="Z8" s="47"/>
      <c r="AA8" s="46"/>
      <c r="AB8" s="46"/>
      <c r="AC8" s="44"/>
      <c r="AG8" s="45"/>
      <c r="AH8" s="40"/>
      <c r="AJ8" s="42"/>
      <c r="AK8" s="43"/>
      <c r="AL8" s="43"/>
      <c r="AM8" s="44"/>
      <c r="AP8" s="43"/>
      <c r="AQ8" s="42"/>
      <c r="AR8" s="43"/>
      <c r="AS8" s="43"/>
      <c r="AT8" s="44"/>
      <c r="AU8" s="45"/>
      <c r="AV8" s="45"/>
      <c r="AW8" s="46"/>
      <c r="AX8" s="47"/>
      <c r="AY8" s="46"/>
      <c r="AZ8" s="46"/>
      <c r="BA8" s="44"/>
      <c r="BB8" s="45"/>
      <c r="BC8" s="45"/>
      <c r="BD8" s="46"/>
      <c r="BE8" s="47"/>
      <c r="BF8" s="46"/>
      <c r="BG8" s="46"/>
      <c r="BH8" s="44"/>
    </row>
    <row r="9" spans="2:60" ht="12" customHeight="1" x14ac:dyDescent="0.2">
      <c r="Q9" s="45"/>
      <c r="R9" s="45"/>
      <c r="S9" s="45"/>
      <c r="T9" s="45"/>
      <c r="U9" s="45"/>
      <c r="X9" s="45"/>
      <c r="Y9" s="45"/>
      <c r="Z9" s="45"/>
      <c r="AA9" s="45"/>
      <c r="AB9" s="45"/>
      <c r="AW9" s="45"/>
      <c r="AX9" s="45"/>
      <c r="AY9" s="45"/>
      <c r="AZ9" s="45"/>
      <c r="BD9" s="45"/>
      <c r="BE9" s="45"/>
      <c r="BF9" s="45"/>
      <c r="BG9" s="45"/>
    </row>
    <row r="10" spans="2:60" ht="12" customHeight="1" x14ac:dyDescent="0.2">
      <c r="Q10" s="45"/>
      <c r="R10" s="45"/>
      <c r="S10" s="45"/>
      <c r="T10" s="45"/>
      <c r="U10" s="45"/>
      <c r="X10" s="45"/>
      <c r="Y10" s="45"/>
      <c r="Z10" s="45"/>
      <c r="AA10" s="45"/>
      <c r="AB10" s="45"/>
      <c r="AW10" s="45"/>
      <c r="AX10" s="45"/>
      <c r="AY10" s="45"/>
      <c r="AZ10" s="45"/>
      <c r="BD10" s="45"/>
      <c r="BE10" s="45"/>
      <c r="BF10" s="45"/>
      <c r="BG10" s="45"/>
    </row>
    <row r="11" spans="2:60" ht="12" customHeight="1" x14ac:dyDescent="0.2">
      <c r="Q11" s="45"/>
      <c r="R11" s="45"/>
      <c r="S11" s="45"/>
      <c r="T11" s="45"/>
      <c r="U11" s="45"/>
      <c r="X11" s="45"/>
      <c r="Y11" s="45"/>
      <c r="Z11" s="45"/>
      <c r="AA11" s="45"/>
      <c r="AB11" s="45"/>
      <c r="AW11" s="45"/>
      <c r="AX11" s="45"/>
      <c r="AY11" s="45"/>
      <c r="AZ11" s="45"/>
      <c r="BD11" s="45"/>
      <c r="BE11" s="45"/>
      <c r="BF11" s="45"/>
      <c r="BG11" s="45"/>
    </row>
    <row r="12" spans="2:60" ht="12" customHeight="1" x14ac:dyDescent="0.2">
      <c r="Q12" s="45"/>
      <c r="R12" s="45"/>
      <c r="S12" s="45"/>
      <c r="T12" s="45"/>
      <c r="U12" s="45"/>
      <c r="X12" s="45"/>
      <c r="Y12" s="45"/>
      <c r="Z12" s="45"/>
      <c r="AA12" s="45"/>
      <c r="AB12" s="45"/>
      <c r="AW12" s="45"/>
      <c r="AX12" s="45"/>
      <c r="AY12" s="45"/>
      <c r="AZ12" s="45"/>
      <c r="BD12" s="45"/>
      <c r="BE12" s="45"/>
      <c r="BF12" s="45"/>
      <c r="BG12" s="45"/>
    </row>
    <row r="13" spans="2:60" ht="12" customHeight="1" x14ac:dyDescent="0.2">
      <c r="Q13" s="45"/>
      <c r="R13" s="45"/>
      <c r="S13" s="45"/>
      <c r="T13" s="45"/>
      <c r="U13" s="45"/>
      <c r="X13" s="45"/>
      <c r="Y13" s="45"/>
      <c r="Z13" s="45"/>
      <c r="AA13" s="45"/>
      <c r="AB13" s="45"/>
      <c r="AW13" s="45"/>
      <c r="AX13" s="45"/>
      <c r="AY13" s="45"/>
      <c r="AZ13" s="45"/>
      <c r="BD13" s="45"/>
      <c r="BE13" s="45"/>
      <c r="BF13" s="45"/>
      <c r="BG13" s="45"/>
    </row>
    <row r="14" spans="2:60" ht="12" customHeight="1" x14ac:dyDescent="0.2">
      <c r="Q14" s="45"/>
      <c r="R14" s="45"/>
      <c r="S14" s="45"/>
      <c r="T14" s="45"/>
      <c r="U14" s="45"/>
      <c r="X14" s="45"/>
      <c r="Y14" s="45"/>
      <c r="Z14" s="45"/>
      <c r="AA14" s="45"/>
      <c r="AB14" s="45"/>
      <c r="AW14" s="45"/>
      <c r="AX14" s="45"/>
      <c r="AY14" s="45"/>
      <c r="AZ14" s="45"/>
      <c r="BD14" s="45"/>
      <c r="BE14" s="45"/>
      <c r="BF14" s="45"/>
      <c r="BG14" s="45"/>
    </row>
    <row r="15" spans="2:60" ht="12" customHeight="1" x14ac:dyDescent="0.2">
      <c r="Q15" s="45"/>
      <c r="R15" s="45"/>
      <c r="S15" s="45"/>
      <c r="T15" s="45"/>
      <c r="U15" s="45"/>
      <c r="X15" s="45"/>
      <c r="Y15" s="45"/>
      <c r="Z15" s="45"/>
      <c r="AA15" s="45"/>
      <c r="AB15" s="45"/>
      <c r="AW15" s="45"/>
      <c r="AX15" s="45"/>
      <c r="AY15" s="45"/>
      <c r="AZ15" s="45"/>
      <c r="BD15" s="45"/>
      <c r="BE15" s="45"/>
      <c r="BF15" s="45"/>
      <c r="BG15" s="45"/>
    </row>
    <row r="16" spans="2:60" ht="12" customHeight="1" x14ac:dyDescent="0.2">
      <c r="Q16" s="45"/>
      <c r="R16" s="45"/>
      <c r="S16" s="45"/>
      <c r="T16" s="45"/>
      <c r="U16" s="45"/>
      <c r="X16" s="45"/>
      <c r="Y16" s="45"/>
      <c r="Z16" s="45"/>
      <c r="AA16" s="45"/>
      <c r="AB16" s="45"/>
      <c r="AW16" s="45"/>
      <c r="AX16" s="45"/>
      <c r="AY16" s="45"/>
      <c r="AZ16" s="45"/>
      <c r="BD16" s="45"/>
      <c r="BE16" s="45"/>
      <c r="BF16" s="45"/>
      <c r="BG16" s="45"/>
    </row>
    <row r="17" spans="17:59" ht="12" customHeight="1" x14ac:dyDescent="0.2">
      <c r="Q17" s="45"/>
      <c r="R17" s="45"/>
      <c r="S17" s="45"/>
      <c r="T17" s="45"/>
      <c r="U17" s="45"/>
      <c r="X17" s="45"/>
      <c r="Y17" s="45"/>
      <c r="Z17" s="45"/>
      <c r="AA17" s="45"/>
      <c r="AB17" s="45"/>
      <c r="AW17" s="45"/>
      <c r="AX17" s="45"/>
      <c r="AY17" s="45"/>
      <c r="AZ17" s="45"/>
      <c r="BD17" s="45"/>
      <c r="BE17" s="45"/>
      <c r="BF17" s="45"/>
      <c r="BG17" s="45"/>
    </row>
    <row r="18" spans="17:59" ht="12" customHeight="1" x14ac:dyDescent="0.2">
      <c r="Q18" s="45"/>
      <c r="R18" s="45"/>
      <c r="S18" s="45"/>
      <c r="T18" s="45"/>
      <c r="U18" s="45"/>
      <c r="X18" s="45"/>
      <c r="Y18" s="45"/>
      <c r="Z18" s="45"/>
      <c r="AA18" s="45"/>
      <c r="AB18" s="45"/>
      <c r="AW18" s="45"/>
      <c r="AX18" s="45"/>
      <c r="AY18" s="45"/>
      <c r="AZ18" s="45"/>
      <c r="BD18" s="45"/>
      <c r="BE18" s="45"/>
      <c r="BF18" s="45"/>
      <c r="BG18" s="45"/>
    </row>
    <row r="35" spans="10:42" ht="12" customHeight="1" x14ac:dyDescent="0.2">
      <c r="AC35" s="2"/>
    </row>
    <row r="36" spans="10:42" ht="12" customHeight="1" x14ac:dyDescent="0.2">
      <c r="AC36" s="2"/>
    </row>
    <row r="37" spans="10:42" ht="12" customHeight="1" x14ac:dyDescent="0.2">
      <c r="AC37" s="2"/>
    </row>
    <row r="38" spans="10:42" ht="12" customHeight="1" x14ac:dyDescent="0.2">
      <c r="AC38" s="2"/>
    </row>
    <row r="39" spans="10:42" ht="12" customHeight="1" x14ac:dyDescent="0.2">
      <c r="AC39" s="2"/>
    </row>
    <row r="40" spans="10:42" ht="12" customHeight="1" x14ac:dyDescent="0.2">
      <c r="AC40" s="2"/>
      <c r="AH40" s="2"/>
    </row>
    <row r="41" spans="10:42" ht="12" customHeight="1" x14ac:dyDescent="0.2">
      <c r="AC41" s="2"/>
      <c r="AH41" s="2"/>
    </row>
    <row r="42" spans="10:42" ht="12" customHeight="1" x14ac:dyDescent="0.2">
      <c r="AC42" s="2"/>
      <c r="AH42" s="2"/>
    </row>
    <row r="43" spans="10:42" ht="12" customHeight="1" x14ac:dyDescent="0.2">
      <c r="Y43" s="510" t="s">
        <v>90</v>
      </c>
      <c r="Z43" s="6"/>
      <c r="AA43" s="6"/>
      <c r="AB43" s="6"/>
    </row>
    <row r="44" spans="10:42" ht="12" customHeight="1" x14ac:dyDescent="0.2">
      <c r="J44" s="517">
        <v>29889</v>
      </c>
      <c r="K44" s="518" t="s">
        <v>108</v>
      </c>
      <c r="L44" s="518"/>
      <c r="Y44" s="511" t="s">
        <v>102</v>
      </c>
      <c r="Z44" s="510"/>
      <c r="AA44" s="512"/>
      <c r="AB44" s="513"/>
    </row>
    <row r="45" spans="10:42" ht="12" customHeight="1" x14ac:dyDescent="0.2">
      <c r="J45" s="517">
        <v>31528</v>
      </c>
      <c r="K45" s="518" t="s">
        <v>109</v>
      </c>
      <c r="L45" s="518"/>
      <c r="Y45" s="510" t="s">
        <v>91</v>
      </c>
      <c r="Z45" s="510"/>
      <c r="AA45" s="512"/>
      <c r="AB45" s="513"/>
    </row>
    <row r="46" spans="10:42" ht="12" customHeight="1" x14ac:dyDescent="0.2">
      <c r="J46" s="517">
        <v>40613</v>
      </c>
      <c r="K46" s="6" t="s">
        <v>110</v>
      </c>
      <c r="L46" s="48"/>
      <c r="M46" s="64"/>
      <c r="Y46" s="511" t="s">
        <v>92</v>
      </c>
      <c r="Z46" s="510"/>
      <c r="AA46" s="512"/>
      <c r="AB46" s="513"/>
    </row>
    <row r="47" spans="10:42" ht="12" customHeight="1" x14ac:dyDescent="0.2">
      <c r="L47" s="64"/>
      <c r="M47" s="64"/>
      <c r="Y47" s="510" t="s">
        <v>93</v>
      </c>
      <c r="Z47" s="510"/>
      <c r="AA47" s="512"/>
      <c r="AB47" s="513"/>
    </row>
    <row r="48" spans="10:42" ht="12" customHeight="1" x14ac:dyDescent="0.3">
      <c r="L48" s="64"/>
      <c r="M48" s="64"/>
      <c r="X48" s="351" t="s">
        <v>40</v>
      </c>
      <c r="Y48" s="510" t="s">
        <v>94</v>
      </c>
      <c r="Z48" s="510"/>
      <c r="AA48" s="512"/>
      <c r="AB48" s="513"/>
      <c r="AL48" s="6"/>
      <c r="AO48" s="63"/>
      <c r="AP48" s="63"/>
    </row>
    <row r="49" spans="12:34" ht="12" customHeight="1" x14ac:dyDescent="0.2">
      <c r="L49" s="64"/>
      <c r="M49" s="64"/>
      <c r="X49" s="351" t="s">
        <v>41</v>
      </c>
      <c r="Y49" s="511" t="s">
        <v>95</v>
      </c>
      <c r="Z49" s="510"/>
      <c r="AA49" s="512"/>
      <c r="AB49" s="513"/>
    </row>
    <row r="50" spans="12:34" ht="12" customHeight="1" x14ac:dyDescent="0.2">
      <c r="L50" s="56"/>
      <c r="M50" s="56"/>
      <c r="X50" s="351" t="s">
        <v>42</v>
      </c>
      <c r="Y50" s="510" t="s">
        <v>96</v>
      </c>
      <c r="Z50" s="510"/>
      <c r="AA50" s="512"/>
      <c r="AB50" s="513"/>
    </row>
    <row r="51" spans="12:34" ht="12" customHeight="1" x14ac:dyDescent="0.2">
      <c r="L51" s="56"/>
      <c r="M51" s="56"/>
      <c r="X51" s="351" t="s">
        <v>43</v>
      </c>
      <c r="Y51" s="510" t="s">
        <v>97</v>
      </c>
      <c r="Z51" s="510"/>
      <c r="AA51" s="512"/>
      <c r="AB51" s="513"/>
    </row>
    <row r="52" spans="12:34" ht="12" customHeight="1" x14ac:dyDescent="0.2">
      <c r="L52" s="56"/>
      <c r="M52" s="56"/>
      <c r="X52" s="351" t="s">
        <v>44</v>
      </c>
      <c r="Y52" s="510" t="s">
        <v>98</v>
      </c>
      <c r="Z52" s="510"/>
      <c r="AA52" s="512"/>
      <c r="AB52" s="513"/>
    </row>
    <row r="53" spans="12:34" ht="12" customHeight="1" x14ac:dyDescent="0.2">
      <c r="L53" s="56"/>
      <c r="M53" s="56"/>
      <c r="X53" s="352" t="s">
        <v>45</v>
      </c>
      <c r="Y53" s="510" t="s">
        <v>99</v>
      </c>
      <c r="Z53" s="510"/>
      <c r="AA53" s="512"/>
      <c r="AB53" s="513"/>
    </row>
    <row r="54" spans="12:34" ht="12" customHeight="1" x14ac:dyDescent="0.2">
      <c r="L54" s="65"/>
      <c r="M54" s="65"/>
      <c r="Y54" s="510" t="s">
        <v>100</v>
      </c>
      <c r="Z54" s="510"/>
      <c r="AA54" s="512"/>
      <c r="AB54" s="513"/>
    </row>
    <row r="55" spans="12:34" ht="12" customHeight="1" x14ac:dyDescent="0.2">
      <c r="L55" s="65"/>
      <c r="M55" s="65"/>
      <c r="Y55" s="511" t="s">
        <v>101</v>
      </c>
      <c r="Z55" s="510"/>
      <c r="AA55" s="512"/>
      <c r="AB55" s="513"/>
    </row>
    <row r="56" spans="12:34" ht="12" customHeight="1" x14ac:dyDescent="0.2">
      <c r="L56" s="65"/>
      <c r="M56" s="65"/>
      <c r="AC56" s="2"/>
      <c r="AH56" s="2"/>
    </row>
    <row r="57" spans="12:34" ht="12" customHeight="1" x14ac:dyDescent="0.2">
      <c r="L57" s="65"/>
      <c r="M57" s="65"/>
      <c r="AC57" s="2"/>
      <c r="AH57" s="2"/>
    </row>
    <row r="58" spans="12:34" ht="12" customHeight="1" x14ac:dyDescent="0.2">
      <c r="AC58" s="2"/>
      <c r="AH58" s="2"/>
    </row>
    <row r="75" spans="2:33" ht="12" customHeight="1" x14ac:dyDescent="0.2">
      <c r="B75" s="49"/>
      <c r="AG75" s="49"/>
    </row>
    <row r="119" spans="34:58" ht="12" customHeight="1" x14ac:dyDescent="0.2">
      <c r="AH119" s="64"/>
      <c r="AI119" s="64"/>
      <c r="AJ119" s="64"/>
      <c r="AK119" s="64"/>
    </row>
    <row r="120" spans="34:58" ht="12" customHeight="1" x14ac:dyDescent="0.2">
      <c r="AH120" s="64"/>
      <c r="AI120" s="64"/>
      <c r="AJ120" s="64"/>
      <c r="AK120" s="64"/>
    </row>
    <row r="121" spans="34:58" ht="12" customHeight="1" x14ac:dyDescent="0.2">
      <c r="AH121" s="64"/>
      <c r="AI121" s="64"/>
      <c r="AJ121" s="64"/>
      <c r="AK121" s="64"/>
      <c r="BA121" s="64"/>
      <c r="BB121" s="64"/>
    </row>
    <row r="122" spans="34:58" ht="12" customHeight="1" x14ac:dyDescent="0.2">
      <c r="AH122" s="64"/>
      <c r="AI122" s="64"/>
      <c r="AJ122" s="64"/>
      <c r="AK122" s="64"/>
      <c r="BA122" s="64"/>
      <c r="BB122" s="64"/>
    </row>
    <row r="123" spans="34:58" ht="12" customHeight="1" x14ac:dyDescent="0.2">
      <c r="AH123" s="56"/>
      <c r="AI123" s="56"/>
      <c r="AJ123" s="56"/>
      <c r="AK123" s="56"/>
      <c r="BA123" s="64"/>
      <c r="BB123" s="64"/>
    </row>
    <row r="124" spans="34:58" ht="12" customHeight="1" x14ac:dyDescent="0.2">
      <c r="AH124" s="56"/>
      <c r="AI124" s="56"/>
      <c r="AJ124" s="56"/>
      <c r="AK124" s="56"/>
      <c r="BA124" s="56"/>
      <c r="BB124" s="56"/>
    </row>
    <row r="125" spans="34:58" ht="12" customHeight="1" x14ac:dyDescent="0.2">
      <c r="AH125" s="56"/>
      <c r="AI125" s="56"/>
      <c r="AJ125" s="56"/>
      <c r="AK125" s="56"/>
      <c r="BA125" s="56"/>
      <c r="BB125" s="56"/>
    </row>
    <row r="126" spans="34:58" ht="12" customHeight="1" x14ac:dyDescent="0.2">
      <c r="AH126" s="65"/>
      <c r="AI126" s="65"/>
      <c r="AJ126" s="65"/>
      <c r="AK126" s="65"/>
      <c r="BA126" s="56"/>
      <c r="BB126" s="56"/>
    </row>
    <row r="127" spans="34:58" ht="12" customHeight="1" x14ac:dyDescent="0.2">
      <c r="AH127" s="65"/>
      <c r="AI127" s="65"/>
      <c r="AJ127" s="65"/>
      <c r="AK127" s="65"/>
      <c r="BA127" s="56"/>
      <c r="BB127" s="56"/>
      <c r="BF127" s="59"/>
    </row>
    <row r="128" spans="34:58" ht="12" customHeight="1" x14ac:dyDescent="0.2">
      <c r="AH128" s="65"/>
      <c r="AI128" s="65"/>
      <c r="AJ128" s="65"/>
      <c r="AK128" s="65"/>
      <c r="BA128" s="65"/>
      <c r="BB128" s="65"/>
    </row>
    <row r="129" spans="34:54" ht="12" customHeight="1" x14ac:dyDescent="0.2">
      <c r="AH129" s="65"/>
      <c r="AI129" s="65"/>
      <c r="AJ129" s="65"/>
      <c r="AK129" s="65"/>
      <c r="BA129" s="65"/>
      <c r="BB129" s="65"/>
    </row>
    <row r="130" spans="34:54" ht="12" customHeight="1" x14ac:dyDescent="0.2">
      <c r="BA130" s="65"/>
      <c r="BB130" s="65"/>
    </row>
    <row r="131" spans="34:54" ht="12" customHeight="1" x14ac:dyDescent="0.2">
      <c r="BA131" s="65"/>
      <c r="BB131" s="65"/>
    </row>
    <row r="132" spans="34:54" ht="12" customHeight="1" x14ac:dyDescent="0.2">
      <c r="BA132" s="65"/>
      <c r="BB132" s="65"/>
    </row>
    <row r="133" spans="34:54" ht="12" customHeight="1" x14ac:dyDescent="0.2">
      <c r="BA133" s="65"/>
      <c r="BB133" s="65"/>
    </row>
    <row r="134" spans="34:54" ht="12" customHeight="1" x14ac:dyDescent="0.2">
      <c r="BA134" s="65"/>
      <c r="BB134" s="65"/>
    </row>
    <row r="135" spans="34:54" ht="12" customHeight="1" x14ac:dyDescent="0.2">
      <c r="BA135" s="65"/>
      <c r="BB135" s="65"/>
    </row>
    <row r="136" spans="34:54" ht="12" customHeight="1" x14ac:dyDescent="0.2">
      <c r="BA136" s="65"/>
      <c r="BB136" s="65"/>
    </row>
    <row r="137" spans="34:54" ht="12" customHeight="1" x14ac:dyDescent="0.2">
      <c r="BA137" s="65"/>
      <c r="BB137" s="65"/>
    </row>
    <row r="138" spans="34:54" ht="12" customHeight="1" x14ac:dyDescent="0.2">
      <c r="BA138" s="65"/>
      <c r="BB138" s="65"/>
    </row>
    <row r="139" spans="34:54" ht="12" customHeight="1" x14ac:dyDescent="0.2">
      <c r="BA139" s="65"/>
      <c r="BB139" s="65"/>
    </row>
    <row r="140" spans="34:54" ht="12" customHeight="1" x14ac:dyDescent="0.2">
      <c r="BA140" s="65"/>
      <c r="BB140" s="65"/>
    </row>
    <row r="141" spans="34:54" ht="12" customHeight="1" x14ac:dyDescent="0.2">
      <c r="BA141" s="65"/>
      <c r="BB141" s="65"/>
    </row>
    <row r="142" spans="34:54" ht="12" customHeight="1" x14ac:dyDescent="0.2">
      <c r="BA142" s="65"/>
      <c r="BB142" s="65"/>
    </row>
    <row r="143" spans="34:54" ht="12" customHeight="1" x14ac:dyDescent="0.2">
      <c r="BA143" s="65"/>
      <c r="BB143" s="65"/>
    </row>
    <row r="144" spans="34:54" ht="12" customHeight="1" x14ac:dyDescent="0.2">
      <c r="BA144" s="65"/>
      <c r="BB144" s="65"/>
    </row>
    <row r="145" spans="53:54" ht="12" customHeight="1" x14ac:dyDescent="0.2">
      <c r="BA145" s="65"/>
      <c r="BB145" s="65"/>
    </row>
    <row r="146" spans="53:54" ht="12" customHeight="1" x14ac:dyDescent="0.2">
      <c r="BA146" s="65"/>
      <c r="BB146" s="65"/>
    </row>
    <row r="147" spans="53:54" ht="12" customHeight="1" x14ac:dyDescent="0.2">
      <c r="BA147" s="65"/>
      <c r="BB147" s="65"/>
    </row>
    <row r="148" spans="53:54" ht="12" customHeight="1" x14ac:dyDescent="0.2">
      <c r="BA148" s="65"/>
      <c r="BB148" s="65"/>
    </row>
    <row r="149" spans="53:54" ht="12" customHeight="1" x14ac:dyDescent="0.2">
      <c r="BA149" s="65"/>
      <c r="BB149" s="65"/>
    </row>
    <row r="150" spans="53:54" ht="12" customHeight="1" x14ac:dyDescent="0.2">
      <c r="BA150" s="65"/>
      <c r="BB150" s="65"/>
    </row>
    <row r="151" spans="53:54" ht="12" customHeight="1" x14ac:dyDescent="0.2">
      <c r="BA151" s="65"/>
      <c r="BB151" s="65"/>
    </row>
    <row r="152" spans="53:54" ht="12" customHeight="1" x14ac:dyDescent="0.2">
      <c r="BA152" s="65"/>
      <c r="BB152" s="65"/>
    </row>
    <row r="153" spans="53:54" ht="12" customHeight="1" x14ac:dyDescent="0.2">
      <c r="BA153" s="65"/>
      <c r="BB153" s="65"/>
    </row>
    <row r="154" spans="53:54" ht="12" customHeight="1" x14ac:dyDescent="0.2">
      <c r="BA154" s="65"/>
      <c r="BB154" s="65"/>
    </row>
    <row r="155" spans="53:54" ht="12" customHeight="1" x14ac:dyDescent="0.2">
      <c r="BA155" s="65"/>
      <c r="BB155" s="65"/>
    </row>
    <row r="156" spans="53:54" ht="12" customHeight="1" x14ac:dyDescent="0.2">
      <c r="BA156" s="65"/>
      <c r="BB156" s="65"/>
    </row>
    <row r="157" spans="53:54" ht="12" customHeight="1" x14ac:dyDescent="0.2">
      <c r="BA157" s="65"/>
      <c r="BB157" s="65"/>
    </row>
    <row r="158" spans="53:54" ht="12" customHeight="1" x14ac:dyDescent="0.2">
      <c r="BA158" s="65"/>
      <c r="BB158" s="65"/>
    </row>
    <row r="159" spans="53:54" ht="12" customHeight="1" x14ac:dyDescent="0.2">
      <c r="BA159" s="65"/>
      <c r="BB159" s="65"/>
    </row>
    <row r="160" spans="53:54" ht="12" customHeight="1" x14ac:dyDescent="0.2">
      <c r="BA160" s="65"/>
      <c r="BB160" s="65"/>
    </row>
    <row r="161" spans="1:81" ht="12" customHeight="1" x14ac:dyDescent="0.2">
      <c r="BA161" s="65"/>
      <c r="BB161" s="65"/>
    </row>
    <row r="162" spans="1:81" ht="12" customHeight="1" x14ac:dyDescent="0.2">
      <c r="BA162" s="65"/>
      <c r="BB162" s="65"/>
    </row>
    <row r="163" spans="1:81" ht="12" customHeight="1" x14ac:dyDescent="0.2">
      <c r="BA163" s="65"/>
      <c r="BB163" s="65"/>
    </row>
    <row r="164" spans="1:81" ht="12" customHeight="1" x14ac:dyDescent="0.2">
      <c r="BA164" s="65"/>
      <c r="BB164" s="65"/>
    </row>
    <row r="165" spans="1:81" ht="12" customHeight="1" x14ac:dyDescent="0.2">
      <c r="BA165" s="65"/>
      <c r="BB165" s="65"/>
    </row>
    <row r="166" spans="1:81" ht="12" customHeight="1" x14ac:dyDescent="0.2">
      <c r="BA166" s="65"/>
      <c r="BB166" s="65"/>
    </row>
    <row r="167" spans="1:81" ht="20.25" customHeight="1" x14ac:dyDescent="0.2">
      <c r="B167" s="57" t="s">
        <v>28</v>
      </c>
      <c r="C167" s="58"/>
      <c r="D167" s="6"/>
      <c r="F167" s="514">
        <v>1.95E-2</v>
      </c>
      <c r="G167" s="6" t="s">
        <v>104</v>
      </c>
      <c r="H167" s="6"/>
      <c r="I167" s="6"/>
      <c r="J167" s="6"/>
      <c r="K167" s="6"/>
      <c r="L167" s="6"/>
      <c r="M167" s="6"/>
      <c r="N167" s="6"/>
      <c r="O167" s="6"/>
      <c r="P167" s="515">
        <v>0.20370370370370369</v>
      </c>
      <c r="Q167" s="6" t="s">
        <v>105</v>
      </c>
      <c r="R167" s="513"/>
      <c r="T167" s="3"/>
      <c r="U167" s="3"/>
      <c r="V167" s="4"/>
      <c r="AI167" s="6"/>
      <c r="AJ167" s="6"/>
      <c r="AK167" s="6"/>
      <c r="AM167" s="2"/>
      <c r="AP167" s="3"/>
      <c r="AQ167" s="3"/>
      <c r="AR167" s="4"/>
      <c r="AT167" s="2"/>
      <c r="AW167" s="3"/>
      <c r="AX167" s="3"/>
      <c r="AY167" s="4"/>
      <c r="BA167" s="2"/>
      <c r="BF167" s="3"/>
      <c r="BH167" s="2"/>
    </row>
    <row r="168" spans="1:81" ht="12" customHeight="1" x14ac:dyDescent="0.2">
      <c r="B168" s="57"/>
      <c r="C168" s="58"/>
      <c r="D168" s="180" t="s">
        <v>37</v>
      </c>
      <c r="E168" s="181"/>
      <c r="F168" s="181"/>
      <c r="G168" s="84"/>
      <c r="H168" s="180" t="s">
        <v>38</v>
      </c>
      <c r="I168" s="181"/>
      <c r="J168" s="181"/>
      <c r="K168" s="180" t="s">
        <v>39</v>
      </c>
      <c r="L168" s="181"/>
      <c r="M168" s="182"/>
      <c r="N168" s="84"/>
      <c r="O168" s="185" t="s">
        <v>62</v>
      </c>
      <c r="P168" s="186"/>
      <c r="Q168" s="6"/>
      <c r="S168" s="516" t="s">
        <v>106</v>
      </c>
      <c r="T168" s="3"/>
      <c r="U168" s="3"/>
      <c r="V168" s="4"/>
      <c r="AE168" s="57"/>
      <c r="AI168" s="6"/>
      <c r="AJ168" s="6"/>
      <c r="AK168" s="6"/>
      <c r="AM168" s="2"/>
      <c r="AP168" s="3"/>
      <c r="AQ168" s="3"/>
      <c r="AR168" s="4"/>
      <c r="AT168" s="2"/>
      <c r="AW168" s="3"/>
      <c r="AX168" s="3"/>
      <c r="AY168" s="4"/>
      <c r="BA168" s="2"/>
      <c r="BF168" s="3"/>
      <c r="BH168" s="2"/>
    </row>
    <row r="169" spans="1:81" ht="12" customHeight="1" x14ac:dyDescent="0.2">
      <c r="B169" s="416">
        <f>B174</f>
        <v>29895</v>
      </c>
      <c r="C169" s="2" t="s">
        <v>0</v>
      </c>
      <c r="E169" s="3"/>
      <c r="F169" s="3"/>
      <c r="H169" s="2"/>
      <c r="I169" s="2" t="s">
        <v>21</v>
      </c>
      <c r="L169" s="3"/>
      <c r="M169" s="3"/>
      <c r="N169" s="4"/>
      <c r="O169" s="4"/>
      <c r="P169" s="2" t="s">
        <v>0</v>
      </c>
      <c r="S169" s="3"/>
      <c r="T169" s="3"/>
      <c r="U169" s="4"/>
      <c r="V169" s="2"/>
      <c r="W169" s="2" t="s">
        <v>1</v>
      </c>
      <c r="AB169" s="3"/>
      <c r="AC169" s="2"/>
      <c r="AD169" s="521">
        <v>29895</v>
      </c>
      <c r="AE169" s="522"/>
      <c r="AF169" s="518" t="s">
        <v>111</v>
      </c>
      <c r="AG169" s="6"/>
      <c r="AH169" s="6"/>
      <c r="AL169" s="3"/>
      <c r="AM169" s="2"/>
    </row>
    <row r="170" spans="1:81" ht="12" customHeight="1" x14ac:dyDescent="0.2">
      <c r="B170" s="7" t="s">
        <v>2</v>
      </c>
      <c r="C170" s="8" t="s">
        <v>3</v>
      </c>
      <c r="D170" s="8"/>
      <c r="E170" s="9"/>
      <c r="F170" s="9"/>
      <c r="G170" s="10"/>
      <c r="H170" s="11"/>
      <c r="I170" s="8" t="s">
        <v>3</v>
      </c>
      <c r="J170" s="12"/>
      <c r="K170" s="12"/>
      <c r="L170" s="9"/>
      <c r="M170" s="9"/>
      <c r="N170" s="10"/>
      <c r="O170" s="11"/>
      <c r="P170" s="8" t="s">
        <v>3</v>
      </c>
      <c r="Q170" s="12"/>
      <c r="R170" s="12"/>
      <c r="S170" s="9"/>
      <c r="T170" s="9"/>
      <c r="U170" s="10"/>
      <c r="V170" s="11"/>
      <c r="W170" s="8" t="s">
        <v>3</v>
      </c>
      <c r="X170" s="12"/>
      <c r="Y170" s="12"/>
      <c r="Z170" s="9"/>
      <c r="AA170" s="9"/>
      <c r="AB170" s="10"/>
      <c r="AC170" s="29"/>
      <c r="AD170" s="521">
        <v>31528</v>
      </c>
      <c r="AE170" s="522"/>
      <c r="AF170" s="518" t="s">
        <v>112</v>
      </c>
      <c r="AG170" s="6"/>
      <c r="AH170" s="6"/>
      <c r="AL170" s="3"/>
      <c r="AM170" s="2"/>
      <c r="CB170" s="6"/>
      <c r="CC170" s="6"/>
    </row>
    <row r="171" spans="1:81" ht="12" customHeight="1" x14ac:dyDescent="0.2">
      <c r="B171" s="14" t="s">
        <v>4</v>
      </c>
      <c r="C171" s="18" t="s">
        <v>52</v>
      </c>
      <c r="D171" s="15"/>
      <c r="E171" s="16"/>
      <c r="F171" s="16"/>
      <c r="G171" s="17"/>
      <c r="H171" s="14" t="s">
        <v>4</v>
      </c>
      <c r="I171" s="18" t="s">
        <v>51</v>
      </c>
      <c r="J171" s="15"/>
      <c r="K171" s="15" t="s">
        <v>50</v>
      </c>
      <c r="L171" s="16"/>
      <c r="M171" s="16"/>
      <c r="N171" s="17"/>
      <c r="O171" s="14" t="s">
        <v>4</v>
      </c>
      <c r="P171" s="18" t="s">
        <v>53</v>
      </c>
      <c r="Q171" s="15"/>
      <c r="R171" s="15"/>
      <c r="S171" s="16"/>
      <c r="T171" s="16"/>
      <c r="U171" s="17"/>
      <c r="V171" s="14" t="s">
        <v>4</v>
      </c>
      <c r="W171" s="18" t="s">
        <v>49</v>
      </c>
      <c r="X171" s="15" t="s">
        <v>46</v>
      </c>
      <c r="Y171" s="15" t="s">
        <v>47</v>
      </c>
      <c r="Z171" s="16" t="s">
        <v>48</v>
      </c>
      <c r="AA171" s="16"/>
      <c r="AB171" s="17"/>
      <c r="AC171" s="2"/>
      <c r="AD171" s="521">
        <v>40613</v>
      </c>
      <c r="AE171" s="522"/>
      <c r="AF171" s="6" t="s">
        <v>113</v>
      </c>
      <c r="AG171" s="6"/>
      <c r="AH171" s="6"/>
      <c r="AL171" s="3"/>
      <c r="AM171" s="2"/>
      <c r="CB171" s="6"/>
      <c r="CC171" s="6"/>
    </row>
    <row r="172" spans="1:81" s="25" customFormat="1" ht="12" customHeight="1" x14ac:dyDescent="0.2">
      <c r="A172" s="2"/>
      <c r="B172" s="50" t="s">
        <v>9</v>
      </c>
      <c r="C172" s="86" t="s">
        <v>10</v>
      </c>
      <c r="D172" s="87" t="s">
        <v>11</v>
      </c>
      <c r="E172" s="230" t="s">
        <v>12</v>
      </c>
      <c r="F172" s="232" t="s">
        <v>13</v>
      </c>
      <c r="G172" s="24" t="s">
        <v>14</v>
      </c>
      <c r="H172" s="50" t="s">
        <v>9</v>
      </c>
      <c r="I172" s="86" t="s">
        <v>10</v>
      </c>
      <c r="J172" s="87" t="s">
        <v>11</v>
      </c>
      <c r="K172" s="231" t="s">
        <v>30</v>
      </c>
      <c r="L172" s="230" t="s">
        <v>12</v>
      </c>
      <c r="M172" s="232" t="s">
        <v>13</v>
      </c>
      <c r="N172" s="24" t="s">
        <v>14</v>
      </c>
      <c r="O172" s="50" t="s">
        <v>9</v>
      </c>
      <c r="P172" s="86" t="s">
        <v>10</v>
      </c>
      <c r="Q172" s="87" t="s">
        <v>11</v>
      </c>
      <c r="R172" s="231" t="s">
        <v>30</v>
      </c>
      <c r="S172" s="230" t="s">
        <v>12</v>
      </c>
      <c r="T172" s="232" t="s">
        <v>13</v>
      </c>
      <c r="U172" s="52" t="s">
        <v>14</v>
      </c>
      <c r="V172" s="50" t="s">
        <v>9</v>
      </c>
      <c r="W172" s="86" t="s">
        <v>10</v>
      </c>
      <c r="X172" s="87" t="s">
        <v>11</v>
      </c>
      <c r="Y172" s="231" t="s">
        <v>30</v>
      </c>
      <c r="Z172" s="230" t="s">
        <v>12</v>
      </c>
      <c r="AA172" s="232" t="s">
        <v>13</v>
      </c>
      <c r="AB172" s="24" t="s">
        <v>14</v>
      </c>
      <c r="AC172" s="76"/>
      <c r="AF172" s="67"/>
      <c r="AG172" s="67"/>
      <c r="AH172" s="67"/>
      <c r="AI172" s="2"/>
    </row>
    <row r="173" spans="1:81" s="25" customFormat="1" ht="12" customHeight="1" x14ac:dyDescent="0.2">
      <c r="A173" s="2"/>
      <c r="B173" s="51" t="s">
        <v>15</v>
      </c>
      <c r="C173" s="88" t="s">
        <v>25</v>
      </c>
      <c r="D173" s="89" t="s">
        <v>16</v>
      </c>
      <c r="E173" s="89" t="s">
        <v>16</v>
      </c>
      <c r="F173" s="89" t="s">
        <v>16</v>
      </c>
      <c r="G173" s="26" t="s">
        <v>17</v>
      </c>
      <c r="H173" s="51" t="s">
        <v>15</v>
      </c>
      <c r="I173" s="88" t="s">
        <v>26</v>
      </c>
      <c r="J173" s="89" t="s">
        <v>16</v>
      </c>
      <c r="K173" s="89" t="s">
        <v>16</v>
      </c>
      <c r="L173" s="89" t="s">
        <v>16</v>
      </c>
      <c r="M173" s="89" t="s">
        <v>16</v>
      </c>
      <c r="N173" s="26" t="s">
        <v>17</v>
      </c>
      <c r="O173" s="51" t="s">
        <v>15</v>
      </c>
      <c r="P173" s="88" t="s">
        <v>26</v>
      </c>
      <c r="Q173" s="89" t="s">
        <v>16</v>
      </c>
      <c r="R173" s="89" t="s">
        <v>16</v>
      </c>
      <c r="S173" s="89" t="s">
        <v>16</v>
      </c>
      <c r="T173" s="89" t="s">
        <v>16</v>
      </c>
      <c r="U173" s="53" t="s">
        <v>17</v>
      </c>
      <c r="V173" s="51" t="s">
        <v>15</v>
      </c>
      <c r="W173" s="88" t="s">
        <v>26</v>
      </c>
      <c r="X173" s="89" t="s">
        <v>16</v>
      </c>
      <c r="Y173" s="89" t="s">
        <v>16</v>
      </c>
      <c r="Z173" s="89" t="s">
        <v>16</v>
      </c>
      <c r="AA173" s="89" t="s">
        <v>16</v>
      </c>
      <c r="AB173" s="26" t="s">
        <v>17</v>
      </c>
      <c r="AC173" s="76"/>
      <c r="AD173" s="413" t="s">
        <v>77</v>
      </c>
      <c r="AE173" s="413" t="s">
        <v>78</v>
      </c>
      <c r="AF173" s="412" t="s">
        <v>73</v>
      </c>
      <c r="AG173" s="412" t="s">
        <v>72</v>
      </c>
      <c r="AH173" s="413" t="s">
        <v>74</v>
      </c>
      <c r="AI173" s="2"/>
    </row>
    <row r="174" spans="1:81" s="27" customFormat="1" ht="12" customHeight="1" x14ac:dyDescent="0.2">
      <c r="A174" s="2"/>
      <c r="B174" s="415">
        <v>29895</v>
      </c>
      <c r="C174" s="393">
        <f>ND代替値1</f>
        <v>7.0000000000000007E-2</v>
      </c>
      <c r="D174" s="95">
        <f>AE278/27*G174</f>
        <v>12.602777777777776</v>
      </c>
      <c r="E174" s="96">
        <f>AF278/27*G174</f>
        <v>2.3363611111111107</v>
      </c>
      <c r="F174" s="356">
        <f>(AG278/27*G174)/1000</f>
        <v>0.42655555555555552</v>
      </c>
      <c r="G174" s="98">
        <f>AVERAGE(G177:G190)</f>
        <v>26.174999999999997</v>
      </c>
      <c r="H174" s="99">
        <v>29895</v>
      </c>
      <c r="I174" s="100">
        <f>AH278/27*N174</f>
        <v>0.1677962962962963</v>
      </c>
      <c r="J174" s="95">
        <f>AI278/27*N174</f>
        <v>15.230740740740742</v>
      </c>
      <c r="K174" s="396">
        <f t="shared" ref="K174:K182" si="0">ND代替値1*2.71828^(-(0.69315/2.062)*(H174-調査開始日)/365.25)</f>
        <v>0.10935</v>
      </c>
      <c r="L174" s="96">
        <f>AJ278/27*N174</f>
        <v>0.55889074074074074</v>
      </c>
      <c r="M174" s="356">
        <f>(AK278/27*N174)/1000</f>
        <v>0.1807037037037037</v>
      </c>
      <c r="N174" s="98">
        <f>AVERAGE(N177:N190)</f>
        <v>34.85</v>
      </c>
      <c r="O174" s="99"/>
      <c r="P174" s="101"/>
      <c r="Q174" s="95"/>
      <c r="R174" s="95"/>
      <c r="S174" s="96"/>
      <c r="T174" s="97"/>
      <c r="U174" s="98"/>
      <c r="V174" s="99">
        <v>29892</v>
      </c>
      <c r="W174" s="393">
        <f>ND代替値1</f>
        <v>0.1</v>
      </c>
      <c r="X174" s="95">
        <f>AQ278/27*AB174</f>
        <v>18.648055555555555</v>
      </c>
      <c r="Y174" s="396">
        <f t="shared" ref="Y174:Y182" si="1">ND代替値1*2.71828^(-(0.69315/2.062)*(V174-調査開始日)/365.25)</f>
        <v>0.10965233454820057</v>
      </c>
      <c r="Z174" s="102">
        <f>AR278/27*AB174</f>
        <v>1.3263055555555556</v>
      </c>
      <c r="AA174" s="356">
        <f>(AS278/27*AB174)/1000</f>
        <v>0.20941666666666667</v>
      </c>
      <c r="AB174" s="98">
        <f>AVERAGE(AB177:AB190)</f>
        <v>26.925000000000001</v>
      </c>
      <c r="AC174" s="66"/>
      <c r="AD174" s="414">
        <f t="shared" ref="AD174:AD182" si="2">1*2.71828^(-(0.69315/0.1459)*(H174-調査開始日)/365.25)</f>
        <v>1</v>
      </c>
      <c r="AE174" s="414">
        <f t="shared" ref="AE174:AE182" si="3">5*2.71828^(-(0.69315/(1.277*10^9))*(H174-調査開始日)/365.25)</f>
        <v>5</v>
      </c>
      <c r="AF174" s="353">
        <f t="shared" ref="AF174:AF182" si="4">1*2.71828^(-(0.69315/2.062)*(H174-調査開始日)/365.25)</f>
        <v>1</v>
      </c>
      <c r="AG174" s="420">
        <f t="shared" ref="AG174:AG182" si="5">1*2.71828^(-(0.69315/30.07)*(H174-調査開始日)/365.25)</f>
        <v>1</v>
      </c>
      <c r="AH174" s="420">
        <f t="shared" ref="AH174:AH182" si="6">0.5*2.71828^(-(0.69315/28.78)*(H174-調査開始日)/365.25)</f>
        <v>0.5</v>
      </c>
    </row>
    <row r="175" spans="1:81" s="27" customFormat="1" ht="12" customHeight="1" x14ac:dyDescent="0.2">
      <c r="A175" s="2"/>
      <c r="B175" s="103">
        <v>30077</v>
      </c>
      <c r="C175" s="394">
        <f>ND代替値1</f>
        <v>7.0000000000000007E-2</v>
      </c>
      <c r="D175" s="104">
        <f>AE279/27*G175</f>
        <v>16.189722222222219</v>
      </c>
      <c r="E175" s="105">
        <f>AF279/27*G175</f>
        <v>0.54288888888888887</v>
      </c>
      <c r="F175" s="106"/>
      <c r="G175" s="107">
        <f>AVERAGE(G177:G190)</f>
        <v>26.174999999999997</v>
      </c>
      <c r="H175" s="108">
        <v>30077</v>
      </c>
      <c r="I175" s="394">
        <f>ND代替値1</f>
        <v>0.06</v>
      </c>
      <c r="J175" s="104">
        <f>AI279/27*N175</f>
        <v>13.423703703703705</v>
      </c>
      <c r="K175" s="397">
        <f t="shared" si="0"/>
        <v>9.2485508071726605E-2</v>
      </c>
      <c r="L175" s="105">
        <f>AJ279/27*N175</f>
        <v>0.65827777777777785</v>
      </c>
      <c r="M175" s="106"/>
      <c r="N175" s="107">
        <f>AVERAGE(N177:N190)</f>
        <v>34.85</v>
      </c>
      <c r="O175" s="108"/>
      <c r="P175" s="109"/>
      <c r="Q175" s="104"/>
      <c r="R175" s="104"/>
      <c r="S175" s="105"/>
      <c r="T175" s="106"/>
      <c r="U175" s="107"/>
      <c r="V175" s="108">
        <v>30077</v>
      </c>
      <c r="W175" s="394">
        <f>ND代替値1</f>
        <v>0.1</v>
      </c>
      <c r="X175" s="104">
        <f>AQ279/27*AB175</f>
        <v>16.653611111111111</v>
      </c>
      <c r="Y175" s="397">
        <f t="shared" si="1"/>
        <v>9.2485508071726605E-2</v>
      </c>
      <c r="Z175" s="110">
        <f>AR279/27*AB175</f>
        <v>0.65816666666666668</v>
      </c>
      <c r="AA175" s="357">
        <f>(AS279/27*AB175)/1000</f>
        <v>3.8891666666666665E-2</v>
      </c>
      <c r="AB175" s="107">
        <f>AVERAGE(AB177:AB190)</f>
        <v>26.925000000000001</v>
      </c>
      <c r="AD175" s="414">
        <f t="shared" si="2"/>
        <v>9.3733716238901699E-2</v>
      </c>
      <c r="AE175" s="414">
        <f t="shared" si="3"/>
        <v>4.999999998647656</v>
      </c>
      <c r="AF175" s="353">
        <f t="shared" si="4"/>
        <v>0.8457751081090682</v>
      </c>
      <c r="AG175" s="420">
        <f t="shared" si="5"/>
        <v>0.98857955908556994</v>
      </c>
      <c r="AH175" s="420">
        <f t="shared" si="6"/>
        <v>0.49403536412263394</v>
      </c>
    </row>
    <row r="176" spans="1:81" s="27" customFormat="1" ht="12" customHeight="1" x14ac:dyDescent="0.2">
      <c r="A176" s="2"/>
      <c r="B176" s="103">
        <v>30260</v>
      </c>
      <c r="C176" s="394">
        <f>ND代替値1</f>
        <v>7.0000000000000007E-2</v>
      </c>
      <c r="D176" s="104">
        <f>AE280/27*G176</f>
        <v>15.608055555555554</v>
      </c>
      <c r="E176" s="105">
        <f>AF280/27*G176</f>
        <v>0.60105555555555545</v>
      </c>
      <c r="F176" s="357">
        <f>(AG280/27*G176)/1000</f>
        <v>6.3013888888888883E-2</v>
      </c>
      <c r="G176" s="107">
        <f>AVERAGE(G177:G190)</f>
        <v>26.174999999999997</v>
      </c>
      <c r="H176" s="108">
        <v>30260</v>
      </c>
      <c r="I176" s="112">
        <f>AH280/27*N176</f>
        <v>0.42594444444444446</v>
      </c>
      <c r="J176" s="104">
        <f>AI280/27*N176</f>
        <v>16.005185185185187</v>
      </c>
      <c r="K176" s="397">
        <f t="shared" si="0"/>
        <v>7.8149982965984688E-2</v>
      </c>
      <c r="L176" s="105">
        <f>AJ280/27*N176</f>
        <v>0.56792592592592595</v>
      </c>
      <c r="M176" s="357">
        <f>(AK280/27*N176)/1000</f>
        <v>0.14198148148148149</v>
      </c>
      <c r="N176" s="107">
        <f>AVERAGE(N177:N190)</f>
        <v>34.85</v>
      </c>
      <c r="O176" s="108"/>
      <c r="P176" s="109"/>
      <c r="Q176" s="104"/>
      <c r="R176" s="104"/>
      <c r="S176" s="105"/>
      <c r="T176" s="106"/>
      <c r="U176" s="107"/>
      <c r="V176" s="108">
        <v>30270</v>
      </c>
      <c r="W176" s="394">
        <f>ND代替値1</f>
        <v>0.1</v>
      </c>
      <c r="X176" s="104">
        <f>AQ280/27*AB176</f>
        <v>16.553888888888888</v>
      </c>
      <c r="Y176" s="397">
        <f t="shared" si="1"/>
        <v>7.7434037441534431E-2</v>
      </c>
      <c r="Z176" s="110">
        <f>AR280/27*AB176</f>
        <v>0.59833333333333338</v>
      </c>
      <c r="AA176" s="111"/>
      <c r="AB176" s="107">
        <f>AVERAGE(AB177:AB190)</f>
        <v>26.925000000000001</v>
      </c>
      <c r="AD176" s="414">
        <f t="shared" si="2"/>
        <v>8.6724688279191265E-3</v>
      </c>
      <c r="AE176" s="414">
        <f t="shared" si="3"/>
        <v>4.9999999972878815</v>
      </c>
      <c r="AF176" s="353">
        <f t="shared" si="4"/>
        <v>0.71467748482839222</v>
      </c>
      <c r="AG176" s="420">
        <f t="shared" si="5"/>
        <v>0.97722786912022241</v>
      </c>
      <c r="AH176" s="420">
        <f t="shared" si="6"/>
        <v>0.48810969521701536</v>
      </c>
    </row>
    <row r="177" spans="1:39" ht="12" customHeight="1" x14ac:dyDescent="0.2">
      <c r="B177" s="103">
        <v>30455</v>
      </c>
      <c r="C177" s="394">
        <f>ND代替値1</f>
        <v>7.0000000000000007E-2</v>
      </c>
      <c r="D177" s="104">
        <f t="shared" ref="D177:E182" si="7">AE281/27</f>
        <v>25.111111111111111</v>
      </c>
      <c r="E177" s="105">
        <f t="shared" si="7"/>
        <v>0.94814814814814818</v>
      </c>
      <c r="F177" s="106"/>
      <c r="G177" s="107">
        <v>24.5</v>
      </c>
      <c r="H177" s="108">
        <v>30455</v>
      </c>
      <c r="I177" s="394">
        <f>ND代替値1</f>
        <v>0.06</v>
      </c>
      <c r="J177" s="104">
        <f t="shared" ref="J177:J182" si="8">AI281/27</f>
        <v>12.444444444444445</v>
      </c>
      <c r="K177" s="397">
        <f t="shared" si="0"/>
        <v>6.5311206773052133E-2</v>
      </c>
      <c r="L177" s="105">
        <f t="shared" ref="L177:L182" si="9">AJ281/27</f>
        <v>0.56296296296296289</v>
      </c>
      <c r="M177" s="106"/>
      <c r="N177" s="107">
        <v>34.4</v>
      </c>
      <c r="O177" s="108"/>
      <c r="P177" s="113"/>
      <c r="Q177" s="104"/>
      <c r="R177" s="104"/>
      <c r="S177" s="105"/>
      <c r="T177" s="106"/>
      <c r="U177" s="107"/>
      <c r="V177" s="108">
        <v>30455</v>
      </c>
      <c r="W177" s="394">
        <f>ND代替値1</f>
        <v>0.1</v>
      </c>
      <c r="X177" s="104">
        <f t="shared" ref="X177:X182" si="10">AQ281/27</f>
        <v>25.555555555555557</v>
      </c>
      <c r="Y177" s="397">
        <f t="shared" si="1"/>
        <v>6.5311206773052133E-2</v>
      </c>
      <c r="Z177" s="110">
        <f t="shared" ref="Z177:Z182" si="11">AR281/27</f>
        <v>0.80740740740740746</v>
      </c>
      <c r="AA177" s="111"/>
      <c r="AB177" s="107">
        <v>24.5</v>
      </c>
      <c r="AC177" s="2"/>
      <c r="AD177" s="414">
        <f t="shared" si="2"/>
        <v>6.8643998240605533E-4</v>
      </c>
      <c r="AE177" s="414">
        <f t="shared" si="3"/>
        <v>4.9999999958389409</v>
      </c>
      <c r="AF177" s="353">
        <f t="shared" si="4"/>
        <v>0.59726755165113976</v>
      </c>
      <c r="AG177" s="420">
        <f t="shared" si="5"/>
        <v>0.96527522096435681</v>
      </c>
      <c r="AH177" s="420">
        <f t="shared" si="6"/>
        <v>0.48187365606029559</v>
      </c>
      <c r="AL177" s="3"/>
      <c r="AM177" s="2"/>
    </row>
    <row r="178" spans="1:39" ht="12" customHeight="1" x14ac:dyDescent="0.2">
      <c r="B178" s="103">
        <v>30652</v>
      </c>
      <c r="C178" s="360">
        <f>AD282/27</f>
        <v>0.55555555555555558</v>
      </c>
      <c r="D178" s="104">
        <f t="shared" si="7"/>
        <v>28.25925925925926</v>
      </c>
      <c r="E178" s="105">
        <f t="shared" si="7"/>
        <v>0.97777777777777775</v>
      </c>
      <c r="F178" s="357">
        <f>(AG282/27*1000)/1000</f>
        <v>0.1111111111111111</v>
      </c>
      <c r="G178" s="107">
        <v>20.6</v>
      </c>
      <c r="H178" s="108">
        <v>30677</v>
      </c>
      <c r="I178" s="394">
        <f>ND代替値1</f>
        <v>0.06</v>
      </c>
      <c r="J178" s="104">
        <f t="shared" si="8"/>
        <v>13.25925925925926</v>
      </c>
      <c r="K178" s="397">
        <f t="shared" si="0"/>
        <v>5.3242038304513697E-2</v>
      </c>
      <c r="L178" s="105">
        <f t="shared" si="9"/>
        <v>0.52962962962962967</v>
      </c>
      <c r="M178" s="357">
        <f>(AK282/27*1000)/1000</f>
        <v>0.18148148148148149</v>
      </c>
      <c r="N178" s="107">
        <v>32.5</v>
      </c>
      <c r="O178" s="108">
        <v>30664</v>
      </c>
      <c r="P178" s="394">
        <f>ND代替値1</f>
        <v>0.08</v>
      </c>
      <c r="Q178" s="104">
        <f>AM282/27</f>
        <v>11.666666666666666</v>
      </c>
      <c r="R178" s="397">
        <f>ND代替値1*2.71828^(-(0.69315/2.062)*(O178-調査開始日)/365.25)</f>
        <v>5.3882874015921192E-2</v>
      </c>
      <c r="S178" s="105">
        <f>AN282/27</f>
        <v>0.18148148148148149</v>
      </c>
      <c r="T178" s="106"/>
      <c r="U178" s="107">
        <v>20</v>
      </c>
      <c r="V178" s="108">
        <v>30621</v>
      </c>
      <c r="W178" s="377">
        <f>AP282/27</f>
        <v>0.62962962962962965</v>
      </c>
      <c r="X178" s="104">
        <f t="shared" si="10"/>
        <v>29.62962962962963</v>
      </c>
      <c r="Y178" s="397">
        <f t="shared" si="1"/>
        <v>5.6058023518594569E-2</v>
      </c>
      <c r="Z178" s="110">
        <f t="shared" si="11"/>
        <v>1.0592592592592593</v>
      </c>
      <c r="AA178" s="357">
        <f>(AS282/27*1000)/1000</f>
        <v>8.5185185185185169E-2</v>
      </c>
      <c r="AB178" s="107">
        <v>19.8</v>
      </c>
      <c r="AC178" s="2"/>
      <c r="AD178" s="414">
        <f t="shared" si="2"/>
        <v>3.8242074927675478E-5</v>
      </c>
      <c r="AE178" s="414">
        <f t="shared" si="3"/>
        <v>4.9999999941893787</v>
      </c>
      <c r="AF178" s="353">
        <f t="shared" si="4"/>
        <v>0.48689564064484403</v>
      </c>
      <c r="AG178" s="420">
        <f t="shared" si="5"/>
        <v>0.95184544996398568</v>
      </c>
      <c r="AH178" s="420">
        <f t="shared" si="6"/>
        <v>0.47487108974010067</v>
      </c>
      <c r="AL178" s="3"/>
      <c r="AM178" s="2"/>
    </row>
    <row r="179" spans="1:39" ht="12" customHeight="1" x14ac:dyDescent="0.2">
      <c r="B179" s="103">
        <v>30858</v>
      </c>
      <c r="C179" s="394">
        <f>ND代替値1</f>
        <v>7.0000000000000007E-2</v>
      </c>
      <c r="D179" s="104">
        <f t="shared" si="7"/>
        <v>27</v>
      </c>
      <c r="E179" s="105">
        <f t="shared" si="7"/>
        <v>0.81481481481481477</v>
      </c>
      <c r="F179" s="106"/>
      <c r="G179" s="107">
        <v>23.6</v>
      </c>
      <c r="H179" s="108">
        <v>30858</v>
      </c>
      <c r="I179" s="394">
        <f>ND代替値1</f>
        <v>0.06</v>
      </c>
      <c r="J179" s="104">
        <f t="shared" si="8"/>
        <v>11.962962962962964</v>
      </c>
      <c r="K179" s="397">
        <f t="shared" si="0"/>
        <v>4.5072253394151662E-2</v>
      </c>
      <c r="L179" s="105">
        <f t="shared" si="9"/>
        <v>0.52592592592592591</v>
      </c>
      <c r="M179" s="106"/>
      <c r="N179" s="107">
        <v>33.299999999999997</v>
      </c>
      <c r="O179" s="108">
        <v>30845</v>
      </c>
      <c r="P179" s="394">
        <f>ND代替値1</f>
        <v>0.08</v>
      </c>
      <c r="Q179" s="104">
        <f>AM283/27</f>
        <v>9.8518518518518512</v>
      </c>
      <c r="R179" s="397">
        <f>ND代替値1*2.71828^(-(0.69315/2.062)*(O179-調査開始日)/365.25)</f>
        <v>4.5614755343520712E-2</v>
      </c>
      <c r="S179" s="105">
        <f>AN283/27</f>
        <v>0.18148148148148149</v>
      </c>
      <c r="T179" s="106"/>
      <c r="U179" s="107">
        <v>24.8</v>
      </c>
      <c r="V179" s="108">
        <v>30886</v>
      </c>
      <c r="W179" s="394">
        <f>ND代替値1</f>
        <v>0.1</v>
      </c>
      <c r="X179" s="104">
        <f t="shared" si="10"/>
        <v>28.888888888888889</v>
      </c>
      <c r="Y179" s="397">
        <f t="shared" si="1"/>
        <v>4.3925601501772625E-2</v>
      </c>
      <c r="Z179" s="110">
        <f t="shared" si="11"/>
        <v>0.82592592592592595</v>
      </c>
      <c r="AA179" s="357">
        <f>(AS283/27*1000)/1000</f>
        <v>9.6296296296296297E-2</v>
      </c>
      <c r="AB179" s="107">
        <v>21.7</v>
      </c>
      <c r="AC179" s="2"/>
      <c r="AD179" s="414">
        <f t="shared" si="2"/>
        <v>3.6315013319791601E-6</v>
      </c>
      <c r="AE179" s="414">
        <f t="shared" si="3"/>
        <v>4.9999999928444652</v>
      </c>
      <c r="AF179" s="353">
        <f t="shared" si="4"/>
        <v>0.41218338723504033</v>
      </c>
      <c r="AG179" s="420">
        <f t="shared" si="5"/>
        <v>0.9410343427441259</v>
      </c>
      <c r="AH179" s="420">
        <f t="shared" si="6"/>
        <v>0.46923716372532437</v>
      </c>
      <c r="AL179" s="3"/>
      <c r="AM179" s="2"/>
    </row>
    <row r="180" spans="1:39" ht="12" customHeight="1" x14ac:dyDescent="0.2">
      <c r="B180" s="103">
        <v>31027</v>
      </c>
      <c r="C180" s="394">
        <f>ND代替値1</f>
        <v>7.0000000000000007E-2</v>
      </c>
      <c r="D180" s="104">
        <f t="shared" si="7"/>
        <v>26.074074074074073</v>
      </c>
      <c r="E180" s="105">
        <f t="shared" si="7"/>
        <v>0.79629629629629628</v>
      </c>
      <c r="F180" s="357">
        <f>(AG284/27*1000)/1000</f>
        <v>9.6296296296296297E-2</v>
      </c>
      <c r="G180" s="107">
        <v>22.9</v>
      </c>
      <c r="H180" s="108">
        <v>31027</v>
      </c>
      <c r="I180" s="394">
        <f>ND代替値1</f>
        <v>0.06</v>
      </c>
      <c r="J180" s="104">
        <f t="shared" si="8"/>
        <v>12.962962962962964</v>
      </c>
      <c r="K180" s="397">
        <f t="shared" si="0"/>
        <v>3.857982463203493E-2</v>
      </c>
      <c r="L180" s="105">
        <f t="shared" si="9"/>
        <v>0.50740740740740742</v>
      </c>
      <c r="M180" s="357">
        <f>(AK284/27*1000)/1000</f>
        <v>0.19259259259259259</v>
      </c>
      <c r="N180" s="107">
        <v>30.7</v>
      </c>
      <c r="O180" s="108">
        <v>31021</v>
      </c>
      <c r="P180" s="394">
        <f>ND代替値1</f>
        <v>0.08</v>
      </c>
      <c r="Q180" s="104">
        <f>AM284/27</f>
        <v>10.333333333333334</v>
      </c>
      <c r="R180" s="397">
        <f>ND代替値1*2.71828^(-(0.69315/2.062)*(O180-調査開始日)/365.25)</f>
        <v>3.8793453134607699E-2</v>
      </c>
      <c r="S180" s="105">
        <f>AN284/27</f>
        <v>0.25555555555555559</v>
      </c>
      <c r="T180" s="357">
        <f>(AO284/27*1000)/1000</f>
        <v>0.14814814814814814</v>
      </c>
      <c r="U180" s="107">
        <v>22.6</v>
      </c>
      <c r="V180" s="108">
        <v>30999</v>
      </c>
      <c r="W180" s="394">
        <f>ND代替値1</f>
        <v>0.1</v>
      </c>
      <c r="X180" s="104">
        <f t="shared" si="10"/>
        <v>33.333333333333336</v>
      </c>
      <c r="Y180" s="397">
        <f t="shared" si="1"/>
        <v>3.958692817551604E-2</v>
      </c>
      <c r="Z180" s="110">
        <f t="shared" si="11"/>
        <v>1</v>
      </c>
      <c r="AA180" s="111"/>
      <c r="AB180" s="107">
        <v>19.899999999999999</v>
      </c>
      <c r="AC180" s="2"/>
      <c r="AD180" s="414">
        <f t="shared" si="2"/>
        <v>4.0310487953208859E-7</v>
      </c>
      <c r="AE180" s="414">
        <f t="shared" si="3"/>
        <v>4.9999999915887177</v>
      </c>
      <c r="AF180" s="353">
        <f t="shared" si="4"/>
        <v>0.35281046759977075</v>
      </c>
      <c r="AG180" s="420">
        <f t="shared" si="5"/>
        <v>0.93105087340780845</v>
      </c>
      <c r="AH180" s="420">
        <f t="shared" si="6"/>
        <v>0.46403711476759962</v>
      </c>
      <c r="AL180" s="3"/>
      <c r="AM180" s="2"/>
    </row>
    <row r="181" spans="1:39" ht="12" customHeight="1" x14ac:dyDescent="0.2">
      <c r="B181" s="103">
        <v>31208</v>
      </c>
      <c r="C181" s="394">
        <f>ND代替値1</f>
        <v>7.0000000000000007E-2</v>
      </c>
      <c r="D181" s="104">
        <f t="shared" si="7"/>
        <v>30.333333333333332</v>
      </c>
      <c r="E181" s="105">
        <f t="shared" si="7"/>
        <v>0.8925925925925926</v>
      </c>
      <c r="F181" s="106"/>
      <c r="G181" s="107">
        <v>22.3</v>
      </c>
      <c r="H181" s="108">
        <v>31208</v>
      </c>
      <c r="I181" s="394">
        <f>ND代替値1</f>
        <v>0.06</v>
      </c>
      <c r="J181" s="104">
        <f t="shared" si="8"/>
        <v>14.333333333333334</v>
      </c>
      <c r="K181" s="397">
        <f t="shared" si="0"/>
        <v>3.2659899716303606E-2</v>
      </c>
      <c r="L181" s="105">
        <f t="shared" si="9"/>
        <v>0.47407407407407409</v>
      </c>
      <c r="M181" s="106"/>
      <c r="N181" s="107">
        <v>33.5</v>
      </c>
      <c r="O181" s="108">
        <v>31215</v>
      </c>
      <c r="P181" s="394">
        <f>ND代替値1</f>
        <v>0.08</v>
      </c>
      <c r="Q181" s="104">
        <f>AM285/27</f>
        <v>10.666666666666666</v>
      </c>
      <c r="R181" s="397">
        <f>ND代替値1*2.71828^(-(0.69315/2.062)*(O181-調査開始日)/365.25)</f>
        <v>3.2450168660278583E-2</v>
      </c>
      <c r="S181" s="105">
        <f>AN285/27</f>
        <v>0.3</v>
      </c>
      <c r="T181" s="106"/>
      <c r="U181" s="107">
        <v>24.3</v>
      </c>
      <c r="V181" s="108">
        <v>31183</v>
      </c>
      <c r="W181" s="394">
        <f>ND代替値1</f>
        <v>0.1</v>
      </c>
      <c r="X181" s="104">
        <f t="shared" si="10"/>
        <v>25.185185185185187</v>
      </c>
      <c r="Y181" s="397">
        <f t="shared" si="1"/>
        <v>3.3420066195029262E-2</v>
      </c>
      <c r="Z181" s="110">
        <f t="shared" si="11"/>
        <v>0.87777777777777777</v>
      </c>
      <c r="AA181" s="111"/>
      <c r="AB181" s="107">
        <v>25.6</v>
      </c>
      <c r="AC181" s="2"/>
      <c r="AD181" s="414">
        <f t="shared" si="2"/>
        <v>3.8279196662749301E-8</v>
      </c>
      <c r="AE181" s="414">
        <f t="shared" si="3"/>
        <v>4.9999999902438033</v>
      </c>
      <c r="AF181" s="353">
        <f t="shared" si="4"/>
        <v>0.29867306553546963</v>
      </c>
      <c r="AG181" s="420">
        <f t="shared" si="5"/>
        <v>0.92047595200650678</v>
      </c>
      <c r="AH181" s="420">
        <f t="shared" si="6"/>
        <v>0.45853172429596289</v>
      </c>
      <c r="AL181" s="3"/>
      <c r="AM181" s="2"/>
    </row>
    <row r="182" spans="1:39" ht="12" customHeight="1" x14ac:dyDescent="0.2">
      <c r="B182" s="103">
        <v>31399</v>
      </c>
      <c r="C182" s="394">
        <f>ND代替値1</f>
        <v>7.0000000000000007E-2</v>
      </c>
      <c r="D182" s="104">
        <f t="shared" si="7"/>
        <v>27.777777777777779</v>
      </c>
      <c r="E182" s="105">
        <f t="shared" si="7"/>
        <v>0.8925925925925926</v>
      </c>
      <c r="F182" s="357">
        <f>(AG286/27*1000)/1000</f>
        <v>8.5185185185185169E-2</v>
      </c>
      <c r="G182" s="107">
        <v>24.9</v>
      </c>
      <c r="H182" s="108">
        <v>31399</v>
      </c>
      <c r="I182" s="114">
        <f>AH286/27</f>
        <v>0.21481481481481482</v>
      </c>
      <c r="J182" s="104">
        <f t="shared" si="8"/>
        <v>14.555555555555555</v>
      </c>
      <c r="K182" s="397">
        <f t="shared" si="0"/>
        <v>2.7395072935644308E-2</v>
      </c>
      <c r="L182" s="105">
        <f t="shared" si="9"/>
        <v>0.48888888888888887</v>
      </c>
      <c r="M182" s="357">
        <f>(AK286/27*1000)/1000</f>
        <v>0.13703703703703704</v>
      </c>
      <c r="N182" s="107">
        <v>37.299999999999997</v>
      </c>
      <c r="O182" s="108">
        <v>31385</v>
      </c>
      <c r="P182" s="394">
        <f>ND代替値1</f>
        <v>0.08</v>
      </c>
      <c r="Q182" s="104">
        <f>AM286/27</f>
        <v>11.888888888888889</v>
      </c>
      <c r="R182" s="397">
        <f>ND代替値1*2.71828^(-(0.69315/2.062)*(O182-調査開始日)/365.25)</f>
        <v>2.7750335494231823E-2</v>
      </c>
      <c r="S182" s="105">
        <f>AN286/27</f>
        <v>0.24444444444444444</v>
      </c>
      <c r="T182" s="357">
        <f>(AO286/27*1000)/1000</f>
        <v>0.1</v>
      </c>
      <c r="U182" s="107">
        <v>23.6</v>
      </c>
      <c r="V182" s="108">
        <v>31356</v>
      </c>
      <c r="W182" s="377">
        <f>AP286/27</f>
        <v>0.29629629629629628</v>
      </c>
      <c r="X182" s="104">
        <f t="shared" si="10"/>
        <v>19.555555555555557</v>
      </c>
      <c r="Y182" s="397">
        <f t="shared" si="1"/>
        <v>2.8500960109629513E-2</v>
      </c>
      <c r="Z182" s="110">
        <f t="shared" si="11"/>
        <v>0.74814814814814812</v>
      </c>
      <c r="AA182" s="357">
        <f>(AS286/27*1000)/1000</f>
        <v>0.1037037037037037</v>
      </c>
      <c r="AB182" s="107">
        <v>32.4</v>
      </c>
      <c r="AC182" s="417"/>
      <c r="AD182" s="414">
        <f t="shared" si="2"/>
        <v>3.1916725972858744E-9</v>
      </c>
      <c r="AE182" s="414">
        <f t="shared" si="3"/>
        <v>4.9999999888245847</v>
      </c>
      <c r="AF182" s="353">
        <f t="shared" si="4"/>
        <v>0.25052650146908373</v>
      </c>
      <c r="AG182" s="420">
        <f t="shared" si="5"/>
        <v>0.90944700118137967</v>
      </c>
      <c r="AH182" s="420">
        <f t="shared" si="6"/>
        <v>0.45279298234459525</v>
      </c>
      <c r="AL182" s="3"/>
      <c r="AM182" s="2"/>
    </row>
    <row r="183" spans="1:39" ht="12" customHeight="1" thickBot="1" x14ac:dyDescent="0.25">
      <c r="A183" s="322"/>
      <c r="B183" s="492">
        <v>31527</v>
      </c>
      <c r="C183" s="493"/>
      <c r="D183" s="494"/>
      <c r="E183" s="495"/>
      <c r="F183" s="496"/>
      <c r="G183" s="497"/>
      <c r="H183" s="492">
        <v>31527</v>
      </c>
      <c r="I183" s="498"/>
      <c r="J183" s="494"/>
      <c r="K183" s="499"/>
      <c r="L183" s="495"/>
      <c r="M183" s="496"/>
      <c r="N183" s="497"/>
      <c r="O183" s="492">
        <v>31527</v>
      </c>
      <c r="P183" s="493"/>
      <c r="Q183" s="494"/>
      <c r="R183" s="499"/>
      <c r="S183" s="495"/>
      <c r="T183" s="496"/>
      <c r="U183" s="497"/>
      <c r="V183" s="492">
        <v>31527</v>
      </c>
      <c r="W183" s="500"/>
      <c r="X183" s="494"/>
      <c r="Y183" s="499"/>
      <c r="Z183" s="501"/>
      <c r="AA183" s="502"/>
      <c r="AB183" s="503"/>
      <c r="AC183" s="504"/>
      <c r="AD183" s="505"/>
      <c r="AE183" s="506"/>
      <c r="AF183" s="506"/>
      <c r="AG183" s="507"/>
      <c r="AH183" s="507"/>
      <c r="AI183" s="322"/>
      <c r="AL183" s="3"/>
      <c r="AM183" s="2"/>
    </row>
    <row r="184" spans="1:39" ht="12" customHeight="1" x14ac:dyDescent="0.2">
      <c r="B184" s="370">
        <v>31528</v>
      </c>
      <c r="C184" s="368"/>
      <c r="D184" s="367"/>
      <c r="E184" s="366"/>
      <c r="F184" s="364"/>
      <c r="G184" s="362"/>
      <c r="H184" s="363">
        <v>31528</v>
      </c>
      <c r="I184" s="368"/>
      <c r="J184" s="367"/>
      <c r="K184" s="365"/>
      <c r="L184" s="366"/>
      <c r="M184" s="364"/>
      <c r="N184" s="362"/>
      <c r="O184" s="363">
        <v>31528</v>
      </c>
      <c r="P184" s="372"/>
      <c r="Q184" s="367"/>
      <c r="R184" s="366"/>
      <c r="S184" s="366"/>
      <c r="T184" s="364"/>
      <c r="U184" s="362"/>
      <c r="V184" s="363">
        <v>31528</v>
      </c>
      <c r="W184" s="369"/>
      <c r="X184" s="367"/>
      <c r="Y184" s="366"/>
      <c r="Z184" s="366"/>
      <c r="AA184" s="364"/>
      <c r="AB184" s="362"/>
      <c r="AC184" s="418"/>
      <c r="AD184" s="489">
        <f t="shared" ref="AD184:AD222" si="12">1*2.71828^(-(0.69315/0.1459)*(H184-事故日Cb)/365.25)</f>
        <v>1</v>
      </c>
      <c r="AE184" s="489">
        <f t="shared" ref="AE184:AE222" si="13">5*2.71828^(-(0.69315/(1.277*10^9))*(H184-事故日Cb)/365.25)</f>
        <v>5</v>
      </c>
      <c r="AF184" s="490">
        <f t="shared" ref="AF184:AF222" si="14">1*2.71828^(-(0.69315/2.062)*(H184-事故日Cb)/365.25)</f>
        <v>1</v>
      </c>
      <c r="AG184" s="491">
        <f t="shared" ref="AG184:AG222" si="15">1*2.71828^(-(0.69315/30.07)*(H184-事故日Cb)/365.25)</f>
        <v>1</v>
      </c>
      <c r="AH184" s="491">
        <f t="shared" ref="AH184:AH222" si="16">0.5*2.71828^(-(0.69315/28.78)*(H184-事故日Cb)/365.25)</f>
        <v>0.5</v>
      </c>
      <c r="AL184" s="3"/>
      <c r="AM184" s="2"/>
    </row>
    <row r="185" spans="1:39" ht="12" customHeight="1" x14ac:dyDescent="0.2">
      <c r="B185" s="298">
        <v>31579</v>
      </c>
      <c r="C185" s="395">
        <f>ND代替値1</f>
        <v>7.0000000000000007E-2</v>
      </c>
      <c r="D185" s="300">
        <f t="shared" ref="D185:D188" si="17">AE289/27</f>
        <v>19.555555555555557</v>
      </c>
      <c r="E185" s="301">
        <f t="shared" ref="E185:E188" si="18">AF289/27</f>
        <v>0.67037037037037039</v>
      </c>
      <c r="F185" s="358">
        <f>(AG289/27*1000)/1000</f>
        <v>6.6666666666666666E-2</v>
      </c>
      <c r="G185" s="303">
        <v>35.200000000000003</v>
      </c>
      <c r="H185" s="318">
        <v>31579</v>
      </c>
      <c r="I185" s="395">
        <f>ND代替値1</f>
        <v>0.06</v>
      </c>
      <c r="J185" s="300">
        <f t="shared" ref="J185:J188" si="19">AI289/27</f>
        <v>13.074074074074074</v>
      </c>
      <c r="K185" s="398">
        <f t="shared" ref="K185:K222" si="20">ND代替値1*2.71828^(-(0.69315/2.062)*(H185-事故日Cb)/365.25)</f>
        <v>0.10433599721093741</v>
      </c>
      <c r="L185" s="301">
        <f t="shared" ref="L185:L188" si="21">AJ289/27</f>
        <v>0.51111111111111118</v>
      </c>
      <c r="M185" s="302"/>
      <c r="N185" s="303">
        <v>42.3</v>
      </c>
      <c r="O185" s="318">
        <v>31586</v>
      </c>
      <c r="P185" s="395">
        <f>ND代替値1</f>
        <v>0.08</v>
      </c>
      <c r="Q185" s="300">
        <f t="shared" ref="Q185:Q188" si="22">AM289/27</f>
        <v>8.5555555555555554</v>
      </c>
      <c r="R185" s="398">
        <f t="shared" ref="R185:R222" si="23">ND代替値1*2.71828^(-(0.69315/2.062)*(O185-事故日Cb)/365.25)</f>
        <v>0.1036659860024967</v>
      </c>
      <c r="S185" s="301">
        <f t="shared" ref="S185:S188" si="24">AN289/27</f>
        <v>0.22222222222222221</v>
      </c>
      <c r="T185" s="302"/>
      <c r="U185" s="303">
        <v>31.3</v>
      </c>
      <c r="V185" s="318">
        <v>31546</v>
      </c>
      <c r="W185" s="381">
        <f>AP289/27</f>
        <v>0.48148148148148145</v>
      </c>
      <c r="X185" s="300">
        <f t="shared" ref="X185:X188" si="25">AQ289/27</f>
        <v>22.444444444444443</v>
      </c>
      <c r="Y185" s="398">
        <f t="shared" ref="Y185:Y222" si="26">ND代替値1*2.71828^(-(0.69315/2.062)*(V185-事故日Cb)/365.25)</f>
        <v>0.10755341808652111</v>
      </c>
      <c r="Z185" s="319">
        <f>AR289/27</f>
        <v>0.7</v>
      </c>
      <c r="AA185" s="358">
        <f>(AS289/27*1000)/1000</f>
        <v>8.5185185185185169E-2</v>
      </c>
      <c r="AB185" s="303">
        <v>29</v>
      </c>
      <c r="AC185" s="66"/>
      <c r="AD185" s="414">
        <f t="shared" si="12"/>
        <v>0.51511580708388371</v>
      </c>
      <c r="AE185" s="414">
        <f t="shared" si="13"/>
        <v>4.9999999996210462</v>
      </c>
      <c r="AF185" s="353">
        <f t="shared" si="14"/>
        <v>0.9541472081475757</v>
      </c>
      <c r="AG185" s="420">
        <f t="shared" si="15"/>
        <v>0.99678652647803434</v>
      </c>
      <c r="AH185" s="420">
        <f t="shared" si="16"/>
        <v>0.49832136583400732</v>
      </c>
      <c r="AL185" s="3"/>
      <c r="AM185" s="2"/>
    </row>
    <row r="186" spans="1:39" ht="12" customHeight="1" x14ac:dyDescent="0.2">
      <c r="B186" s="103">
        <v>31756</v>
      </c>
      <c r="C186" s="360">
        <f>AD290/27</f>
        <v>0.35555555555555557</v>
      </c>
      <c r="D186" s="104">
        <f t="shared" si="17"/>
        <v>25.518518518518519</v>
      </c>
      <c r="E186" s="105">
        <f t="shared" si="18"/>
        <v>0.87037037037037035</v>
      </c>
      <c r="F186" s="106"/>
      <c r="G186" s="107">
        <v>25.5</v>
      </c>
      <c r="H186" s="108">
        <v>31756</v>
      </c>
      <c r="I186" s="114">
        <f>AH290/27</f>
        <v>0.25925925925925924</v>
      </c>
      <c r="J186" s="104">
        <f t="shared" si="19"/>
        <v>16.925925925925927</v>
      </c>
      <c r="K186" s="398">
        <f t="shared" si="20"/>
        <v>8.8651800889743865E-2</v>
      </c>
      <c r="L186" s="105">
        <f t="shared" si="21"/>
        <v>0.64444444444444438</v>
      </c>
      <c r="M186" s="106"/>
      <c r="N186" s="107">
        <v>28.3</v>
      </c>
      <c r="O186" s="108">
        <v>31758</v>
      </c>
      <c r="P186" s="113">
        <f>AL290/27</f>
        <v>0.29629629629629628</v>
      </c>
      <c r="Q186" s="104">
        <f t="shared" si="22"/>
        <v>11.592592592592593</v>
      </c>
      <c r="R186" s="397">
        <f t="shared" si="23"/>
        <v>8.8488771474477715E-2</v>
      </c>
      <c r="S186" s="105">
        <f t="shared" si="24"/>
        <v>0.33703703703703702</v>
      </c>
      <c r="T186" s="106"/>
      <c r="U186" s="107">
        <v>22.7</v>
      </c>
      <c r="V186" s="108">
        <v>31722</v>
      </c>
      <c r="W186" s="377">
        <f>AP290/27</f>
        <v>0.37037037037037035</v>
      </c>
      <c r="X186" s="104">
        <f t="shared" si="25"/>
        <v>16.37037037037037</v>
      </c>
      <c r="Y186" s="397">
        <f t="shared" si="26"/>
        <v>9.146971089912867E-2</v>
      </c>
      <c r="Z186" s="110">
        <f>AR290/27</f>
        <v>0.63333333333333341</v>
      </c>
      <c r="AA186" s="111"/>
      <c r="AB186" s="107">
        <v>36.1</v>
      </c>
      <c r="AC186" s="66"/>
      <c r="AD186" s="414">
        <f t="shared" si="12"/>
        <v>5.1528242817360105E-2</v>
      </c>
      <c r="AE186" s="414">
        <f t="shared" si="13"/>
        <v>4.9999999983058547</v>
      </c>
      <c r="AF186" s="353">
        <f t="shared" si="14"/>
        <v>0.81071605751937692</v>
      </c>
      <c r="AG186" s="420">
        <f t="shared" si="15"/>
        <v>0.98571378141565791</v>
      </c>
      <c r="AH186" s="420">
        <f t="shared" si="16"/>
        <v>0.49253911709017478</v>
      </c>
      <c r="AL186" s="3"/>
      <c r="AM186" s="2"/>
    </row>
    <row r="187" spans="1:39" ht="12" customHeight="1" x14ac:dyDescent="0.2">
      <c r="B187" s="103">
        <v>31944</v>
      </c>
      <c r="C187" s="394">
        <f t="shared" ref="C187:C195" si="27">ND代替値1</f>
        <v>7.0000000000000007E-2</v>
      </c>
      <c r="D187" s="104">
        <f t="shared" si="17"/>
        <v>18.185185185185187</v>
      </c>
      <c r="E187" s="105">
        <f t="shared" si="18"/>
        <v>0.63333333333333341</v>
      </c>
      <c r="F187" s="106"/>
      <c r="G187" s="107">
        <v>38.200000000000003</v>
      </c>
      <c r="H187" s="108">
        <v>31944</v>
      </c>
      <c r="I187" s="377">
        <f>AH291/27</f>
        <v>0.10740740740740741</v>
      </c>
      <c r="J187" s="104">
        <f t="shared" si="19"/>
        <v>13.185185185185185</v>
      </c>
      <c r="K187" s="397">
        <f t="shared" si="20"/>
        <v>7.4566588063774877E-2</v>
      </c>
      <c r="L187" s="105">
        <f t="shared" si="21"/>
        <v>0.44814814814814813</v>
      </c>
      <c r="M187" s="106"/>
      <c r="N187" s="107">
        <v>42.6</v>
      </c>
      <c r="O187" s="108">
        <v>31952</v>
      </c>
      <c r="P187" s="113">
        <f>AL291/27</f>
        <v>0.14814814814814814</v>
      </c>
      <c r="Q187" s="104">
        <f t="shared" si="22"/>
        <v>6.5555555555555554</v>
      </c>
      <c r="R187" s="397">
        <f t="shared" si="23"/>
        <v>7.4019591628619485E-2</v>
      </c>
      <c r="S187" s="105">
        <f t="shared" si="24"/>
        <v>0.19259259259259259</v>
      </c>
      <c r="T187" s="106"/>
      <c r="U187" s="107">
        <v>42</v>
      </c>
      <c r="V187" s="108">
        <v>31903</v>
      </c>
      <c r="W187" s="394">
        <f t="shared" ref="W187:W199" si="28">ND代替値1</f>
        <v>0.1</v>
      </c>
      <c r="X187" s="104">
        <f t="shared" si="25"/>
        <v>20.222222222222221</v>
      </c>
      <c r="Y187" s="397">
        <f t="shared" si="26"/>
        <v>7.7434037441534431E-2</v>
      </c>
      <c r="Z187" s="110">
        <f>AR291/27</f>
        <v>0.73333333333333339</v>
      </c>
      <c r="AA187" s="111"/>
      <c r="AB187" s="107">
        <v>29.8</v>
      </c>
      <c r="AC187" s="77"/>
      <c r="AD187" s="414">
        <f t="shared" si="12"/>
        <v>4.4673257797033829E-3</v>
      </c>
      <c r="AE187" s="414">
        <f t="shared" si="13"/>
        <v>4.9999999969089277</v>
      </c>
      <c r="AF187" s="353">
        <f t="shared" si="14"/>
        <v>0.68190752687494172</v>
      </c>
      <c r="AG187" s="420">
        <f t="shared" si="15"/>
        <v>0.97408757323787776</v>
      </c>
      <c r="AH187" s="420">
        <f t="shared" si="16"/>
        <v>0.48647097999472821</v>
      </c>
      <c r="AL187" s="3"/>
      <c r="AM187" s="2"/>
    </row>
    <row r="188" spans="1:39" ht="12" customHeight="1" x14ac:dyDescent="0.2">
      <c r="B188" s="103">
        <v>32128</v>
      </c>
      <c r="C188" s="394">
        <f t="shared" si="27"/>
        <v>7.0000000000000007E-2</v>
      </c>
      <c r="D188" s="104">
        <f t="shared" si="17"/>
        <v>27.148148148148149</v>
      </c>
      <c r="E188" s="105">
        <f t="shared" si="18"/>
        <v>0.77407407407407403</v>
      </c>
      <c r="F188" s="106"/>
      <c r="G188" s="107">
        <v>27.4</v>
      </c>
      <c r="H188" s="108">
        <v>32128</v>
      </c>
      <c r="I188" s="394">
        <f>ND代替値1</f>
        <v>0.06</v>
      </c>
      <c r="J188" s="104">
        <f t="shared" si="19"/>
        <v>11.62962962962963</v>
      </c>
      <c r="K188" s="397">
        <f t="shared" si="20"/>
        <v>6.2950585556424035E-2</v>
      </c>
      <c r="L188" s="105">
        <f t="shared" si="21"/>
        <v>0.43333333333333329</v>
      </c>
      <c r="M188" s="106"/>
      <c r="N188" s="107">
        <v>43.1</v>
      </c>
      <c r="O188" s="108">
        <v>32122</v>
      </c>
      <c r="P188" s="394">
        <f>ND代替値1</f>
        <v>0.08</v>
      </c>
      <c r="Q188" s="104">
        <f t="shared" si="22"/>
        <v>7.3703703703703702</v>
      </c>
      <c r="R188" s="397">
        <f t="shared" si="23"/>
        <v>6.3299162551181315E-2</v>
      </c>
      <c r="S188" s="105">
        <f t="shared" si="24"/>
        <v>0.17777777777777778</v>
      </c>
      <c r="T188" s="106"/>
      <c r="U188" s="107">
        <v>31.4</v>
      </c>
      <c r="V188" s="108">
        <v>32091</v>
      </c>
      <c r="W188" s="394">
        <f t="shared" si="28"/>
        <v>0.1</v>
      </c>
      <c r="X188" s="104">
        <f t="shared" si="25"/>
        <v>21.407407407407408</v>
      </c>
      <c r="Y188" s="397">
        <f t="shared" si="26"/>
        <v>6.5131130039861526E-2</v>
      </c>
      <c r="Z188" s="110">
        <f>AR292/27</f>
        <v>0.77777777777777779</v>
      </c>
      <c r="AA188" s="357">
        <f>(AS292/27*1000)/1000</f>
        <v>9.2592592592592587E-2</v>
      </c>
      <c r="AB188" s="107">
        <v>29.8</v>
      </c>
      <c r="AC188" s="77"/>
      <c r="AD188" s="414">
        <f t="shared" si="12"/>
        <v>4.0798633044919312E-4</v>
      </c>
      <c r="AE188" s="414">
        <f t="shared" si="13"/>
        <v>4.9999999955417227</v>
      </c>
      <c r="AF188" s="353">
        <f t="shared" si="14"/>
        <v>0.57567979475467801</v>
      </c>
      <c r="AG188" s="420">
        <f t="shared" si="15"/>
        <v>0.96284152470686024</v>
      </c>
      <c r="AH188" s="420">
        <f t="shared" si="16"/>
        <v>0.48060434963338355</v>
      </c>
      <c r="AL188" s="3"/>
      <c r="AM188" s="2"/>
    </row>
    <row r="189" spans="1:39" ht="12" customHeight="1" x14ac:dyDescent="0.2">
      <c r="B189" s="103">
        <v>32300</v>
      </c>
      <c r="C189" s="394">
        <f t="shared" si="27"/>
        <v>7.0000000000000007E-2</v>
      </c>
      <c r="D189" s="115">
        <v>31.7</v>
      </c>
      <c r="E189" s="116">
        <v>0.98</v>
      </c>
      <c r="F189" s="106"/>
      <c r="G189" s="117">
        <v>23.3</v>
      </c>
      <c r="H189" s="108">
        <v>32300</v>
      </c>
      <c r="I189" s="394">
        <f>ND代替値1</f>
        <v>0.06</v>
      </c>
      <c r="J189" s="115">
        <v>16.3</v>
      </c>
      <c r="K189" s="397">
        <f t="shared" si="20"/>
        <v>5.3734307599725202E-2</v>
      </c>
      <c r="L189" s="116">
        <v>0.55000000000000004</v>
      </c>
      <c r="M189" s="106"/>
      <c r="N189" s="117">
        <v>30.2</v>
      </c>
      <c r="O189" s="108">
        <v>32310</v>
      </c>
      <c r="P189" s="118">
        <v>0.18</v>
      </c>
      <c r="Q189" s="115">
        <v>10.6</v>
      </c>
      <c r="R189" s="397">
        <f t="shared" si="23"/>
        <v>5.3242038304513697E-2</v>
      </c>
      <c r="S189" s="116">
        <v>0.31</v>
      </c>
      <c r="T189" s="119"/>
      <c r="U189" s="117">
        <v>24.4</v>
      </c>
      <c r="V189" s="108">
        <v>32273</v>
      </c>
      <c r="W189" s="394">
        <f t="shared" si="28"/>
        <v>0.1</v>
      </c>
      <c r="X189" s="115">
        <v>24.9</v>
      </c>
      <c r="Y189" s="397">
        <f t="shared" si="26"/>
        <v>5.5086288550729667E-2</v>
      </c>
      <c r="Z189" s="116">
        <v>0.82</v>
      </c>
      <c r="AA189" s="359">
        <v>0.104</v>
      </c>
      <c r="AB189" s="117">
        <v>27.4</v>
      </c>
      <c r="AC189" s="77"/>
      <c r="AD189" s="414">
        <f t="shared" si="12"/>
        <v>4.3554264866038597E-5</v>
      </c>
      <c r="AE189" s="414">
        <f t="shared" si="13"/>
        <v>4.9999999942636828</v>
      </c>
      <c r="AF189" s="353">
        <f t="shared" si="14"/>
        <v>0.49139741746433652</v>
      </c>
      <c r="AG189" s="420">
        <f t="shared" si="15"/>
        <v>0.95244635628356111</v>
      </c>
      <c r="AH189" s="420">
        <f t="shared" si="16"/>
        <v>0.47518432081832446</v>
      </c>
      <c r="AL189" s="3"/>
      <c r="AM189" s="2"/>
    </row>
    <row r="190" spans="1:39" ht="12" customHeight="1" x14ac:dyDescent="0.2">
      <c r="B190" s="103">
        <v>32485</v>
      </c>
      <c r="C190" s="394">
        <f t="shared" si="27"/>
        <v>7.0000000000000007E-2</v>
      </c>
      <c r="D190" s="115">
        <v>27</v>
      </c>
      <c r="E190" s="116">
        <v>0.85</v>
      </c>
      <c r="F190" s="106"/>
      <c r="G190" s="117">
        <v>25.7</v>
      </c>
      <c r="H190" s="108">
        <v>32485</v>
      </c>
      <c r="I190" s="118">
        <v>0.18</v>
      </c>
      <c r="J190" s="115">
        <v>16.7</v>
      </c>
      <c r="K190" s="397">
        <f t="shared" si="20"/>
        <v>4.532183249649361E-2</v>
      </c>
      <c r="L190" s="116">
        <v>0.52</v>
      </c>
      <c r="M190" s="106"/>
      <c r="N190" s="117">
        <v>30</v>
      </c>
      <c r="O190" s="108">
        <v>32486</v>
      </c>
      <c r="P190" s="118">
        <v>0.23</v>
      </c>
      <c r="Q190" s="115">
        <v>8.5</v>
      </c>
      <c r="R190" s="397">
        <f t="shared" si="23"/>
        <v>4.5280140213456672E-2</v>
      </c>
      <c r="S190" s="116">
        <v>0.214</v>
      </c>
      <c r="T190" s="119"/>
      <c r="U190" s="117">
        <v>30.9</v>
      </c>
      <c r="V190" s="108">
        <v>32448</v>
      </c>
      <c r="W190" s="394">
        <f t="shared" si="28"/>
        <v>0.1</v>
      </c>
      <c r="X190" s="115">
        <v>24.6</v>
      </c>
      <c r="Y190" s="397">
        <f t="shared" si="26"/>
        <v>4.6891734840625539E-2</v>
      </c>
      <c r="Z190" s="116">
        <v>0.81</v>
      </c>
      <c r="AA190" s="120"/>
      <c r="AB190" s="117">
        <v>27.1</v>
      </c>
      <c r="AC190" s="77"/>
      <c r="AD190" s="414">
        <f t="shared" si="12"/>
        <v>3.9262662934112993E-6</v>
      </c>
      <c r="AE190" s="414">
        <f t="shared" si="13"/>
        <v>4.9999999928890482</v>
      </c>
      <c r="AF190" s="353">
        <f t="shared" si="14"/>
        <v>0.41446577500222781</v>
      </c>
      <c r="AG190" s="420">
        <f t="shared" si="15"/>
        <v>0.9413907464694018</v>
      </c>
      <c r="AH190" s="420">
        <f t="shared" si="16"/>
        <v>0.46942284815456337</v>
      </c>
      <c r="AL190" s="3"/>
      <c r="AM190" s="2"/>
    </row>
    <row r="191" spans="1:39" ht="12" customHeight="1" x14ac:dyDescent="0.2">
      <c r="B191" s="103">
        <v>32664</v>
      </c>
      <c r="C191" s="394">
        <f t="shared" si="27"/>
        <v>7.0000000000000007E-2</v>
      </c>
      <c r="D191" s="115">
        <v>26.4</v>
      </c>
      <c r="E191" s="116">
        <v>0.87</v>
      </c>
      <c r="F191" s="106"/>
      <c r="G191" s="117">
        <v>24.8</v>
      </c>
      <c r="H191" s="108">
        <v>32664</v>
      </c>
      <c r="I191" s="394">
        <f>ND代替値1</f>
        <v>0.06</v>
      </c>
      <c r="J191" s="115">
        <v>12.8</v>
      </c>
      <c r="K191" s="397">
        <f t="shared" si="20"/>
        <v>3.8438059593936286E-2</v>
      </c>
      <c r="L191" s="116">
        <v>0.56000000000000005</v>
      </c>
      <c r="M191" s="106"/>
      <c r="N191" s="117">
        <v>34.299999999999997</v>
      </c>
      <c r="O191" s="108">
        <v>32672</v>
      </c>
      <c r="P191" s="394">
        <f t="shared" ref="P191:P198" si="29">ND代替値1</f>
        <v>0.08</v>
      </c>
      <c r="Q191" s="115">
        <v>9.4</v>
      </c>
      <c r="R191" s="397">
        <f t="shared" si="23"/>
        <v>3.8156090388718103E-2</v>
      </c>
      <c r="S191" s="116">
        <v>0.25</v>
      </c>
      <c r="T191" s="119"/>
      <c r="U191" s="117">
        <v>27</v>
      </c>
      <c r="V191" s="108">
        <v>32645</v>
      </c>
      <c r="W191" s="394">
        <f t="shared" si="28"/>
        <v>0.1</v>
      </c>
      <c r="X191" s="115">
        <v>20.399999999999999</v>
      </c>
      <c r="Y191" s="397">
        <f t="shared" si="26"/>
        <v>3.9116115923142507E-2</v>
      </c>
      <c r="Z191" s="116">
        <v>0.68799999999999994</v>
      </c>
      <c r="AA191" s="359">
        <v>7.3999999999999996E-2</v>
      </c>
      <c r="AB191" s="117">
        <v>30.4</v>
      </c>
      <c r="AC191" s="77"/>
      <c r="AD191" s="414">
        <f t="shared" si="12"/>
        <v>3.8266818748982418E-7</v>
      </c>
      <c r="AE191" s="414">
        <f t="shared" si="13"/>
        <v>4.9999999915589957</v>
      </c>
      <c r="AF191" s="353">
        <f t="shared" si="14"/>
        <v>0.35151403378085305</v>
      </c>
      <c r="AG191" s="420">
        <f t="shared" si="15"/>
        <v>0.93081586582812192</v>
      </c>
      <c r="AH191" s="420">
        <f t="shared" si="16"/>
        <v>0.46391473732948874</v>
      </c>
      <c r="AL191" s="3"/>
      <c r="AM191" s="2"/>
    </row>
    <row r="192" spans="1:39" ht="12" customHeight="1" x14ac:dyDescent="0.2">
      <c r="B192" s="103">
        <v>32850</v>
      </c>
      <c r="C192" s="394">
        <f t="shared" si="27"/>
        <v>7.0000000000000007E-2</v>
      </c>
      <c r="D192" s="115">
        <v>24.6</v>
      </c>
      <c r="E192" s="116">
        <v>0.75</v>
      </c>
      <c r="F192" s="106"/>
      <c r="G192" s="117">
        <v>27.3</v>
      </c>
      <c r="H192" s="108">
        <v>32850</v>
      </c>
      <c r="I192" s="118">
        <v>0.32</v>
      </c>
      <c r="J192" s="115">
        <v>12.3</v>
      </c>
      <c r="K192" s="397">
        <f t="shared" si="20"/>
        <v>3.2390493256407756E-2</v>
      </c>
      <c r="L192" s="116">
        <v>0.55000000000000004</v>
      </c>
      <c r="M192" s="106"/>
      <c r="N192" s="117">
        <v>33.4</v>
      </c>
      <c r="O192" s="108">
        <v>32849</v>
      </c>
      <c r="P192" s="394">
        <f t="shared" si="29"/>
        <v>0.08</v>
      </c>
      <c r="Q192" s="115">
        <v>10.3</v>
      </c>
      <c r="R192" s="397">
        <f t="shared" si="23"/>
        <v>3.2420317227936687E-2</v>
      </c>
      <c r="S192" s="116">
        <v>0.28999999999999998</v>
      </c>
      <c r="T192" s="119"/>
      <c r="U192" s="117">
        <v>24.5</v>
      </c>
      <c r="V192" s="108">
        <v>32818</v>
      </c>
      <c r="W192" s="394">
        <f t="shared" si="28"/>
        <v>0.1</v>
      </c>
      <c r="X192" s="115">
        <v>28.1</v>
      </c>
      <c r="Y192" s="397">
        <f t="shared" si="26"/>
        <v>3.3358607163230143E-2</v>
      </c>
      <c r="Z192" s="116">
        <v>0.99</v>
      </c>
      <c r="AA192" s="120"/>
      <c r="AB192" s="117">
        <v>25.5</v>
      </c>
      <c r="AC192" s="77"/>
      <c r="AD192" s="414">
        <f t="shared" si="12"/>
        <v>3.4050422039719035E-8</v>
      </c>
      <c r="AE192" s="414">
        <f t="shared" si="13"/>
        <v>4.9999999901769288</v>
      </c>
      <c r="AF192" s="353">
        <f t="shared" si="14"/>
        <v>0.29620935762604256</v>
      </c>
      <c r="AG192" s="420">
        <f t="shared" si="15"/>
        <v>0.91995327318178899</v>
      </c>
      <c r="AH192" s="420">
        <f t="shared" si="16"/>
        <v>0.45825968668125433</v>
      </c>
      <c r="AL192" s="3"/>
      <c r="AM192" s="2"/>
    </row>
    <row r="193" spans="2:39" ht="12" customHeight="1" x14ac:dyDescent="0.2">
      <c r="B193" s="103">
        <v>33035</v>
      </c>
      <c r="C193" s="394">
        <f t="shared" si="27"/>
        <v>7.0000000000000007E-2</v>
      </c>
      <c r="D193" s="115">
        <v>26.1</v>
      </c>
      <c r="E193" s="116">
        <v>0.8</v>
      </c>
      <c r="F193" s="106"/>
      <c r="G193" s="117">
        <v>24.8</v>
      </c>
      <c r="H193" s="108">
        <v>33035</v>
      </c>
      <c r="I193" s="394">
        <f>ND代替値1</f>
        <v>0.06</v>
      </c>
      <c r="J193" s="115">
        <v>14.7</v>
      </c>
      <c r="K193" s="397">
        <f t="shared" si="20"/>
        <v>2.7319538957885921E-2</v>
      </c>
      <c r="L193" s="116">
        <v>0.56999999999999995</v>
      </c>
      <c r="M193" s="106"/>
      <c r="N193" s="117">
        <v>30.4</v>
      </c>
      <c r="O193" s="108">
        <v>33037</v>
      </c>
      <c r="P193" s="394">
        <f t="shared" si="29"/>
        <v>0.08</v>
      </c>
      <c r="Q193" s="115">
        <v>9.1999999999999993</v>
      </c>
      <c r="R193" s="397">
        <f t="shared" si="23"/>
        <v>2.7269298709893846E-2</v>
      </c>
      <c r="S193" s="116">
        <v>0.23</v>
      </c>
      <c r="T193" s="119"/>
      <c r="U193" s="117">
        <v>26.7</v>
      </c>
      <c r="V193" s="108">
        <v>33000</v>
      </c>
      <c r="W193" s="394">
        <f t="shared" si="28"/>
        <v>0.1</v>
      </c>
      <c r="X193" s="115">
        <v>22.8</v>
      </c>
      <c r="Y193" s="397">
        <f t="shared" si="26"/>
        <v>2.821387957984892E-2</v>
      </c>
      <c r="Z193" s="116">
        <v>0.68</v>
      </c>
      <c r="AA193" s="359">
        <v>7.4999999999999997E-2</v>
      </c>
      <c r="AB193" s="117">
        <v>25.3</v>
      </c>
      <c r="AC193" s="77"/>
      <c r="AD193" s="414">
        <f t="shared" si="12"/>
        <v>3.0695277429702076E-9</v>
      </c>
      <c r="AE193" s="414">
        <f t="shared" si="13"/>
        <v>4.9999999888022941</v>
      </c>
      <c r="AF193" s="353">
        <f t="shared" si="14"/>
        <v>0.24983574721432025</v>
      </c>
      <c r="AG193" s="420">
        <f t="shared" si="15"/>
        <v>0.90927482985691499</v>
      </c>
      <c r="AH193" s="420">
        <f t="shared" si="16"/>
        <v>0.45270342031882266</v>
      </c>
      <c r="AL193" s="3"/>
      <c r="AM193" s="2"/>
    </row>
    <row r="194" spans="2:39" ht="12" customHeight="1" x14ac:dyDescent="0.2">
      <c r="B194" s="103">
        <v>33226</v>
      </c>
      <c r="C194" s="394">
        <f t="shared" si="27"/>
        <v>7.0000000000000007E-2</v>
      </c>
      <c r="D194" s="115">
        <v>17.399999999999999</v>
      </c>
      <c r="E194" s="116">
        <v>0.56000000000000005</v>
      </c>
      <c r="F194" s="106"/>
      <c r="G194" s="117">
        <v>37.5</v>
      </c>
      <c r="H194" s="108">
        <v>33226</v>
      </c>
      <c r="I194" s="394">
        <f>ND代替値1</f>
        <v>0.06</v>
      </c>
      <c r="J194" s="115">
        <v>13.6</v>
      </c>
      <c r="K194" s="397">
        <f t="shared" si="20"/>
        <v>2.2915586661947228E-2</v>
      </c>
      <c r="L194" s="116">
        <v>0.48</v>
      </c>
      <c r="M194" s="106"/>
      <c r="N194" s="117">
        <v>31.3</v>
      </c>
      <c r="O194" s="108">
        <v>33211</v>
      </c>
      <c r="P194" s="394">
        <f t="shared" si="29"/>
        <v>0.08</v>
      </c>
      <c r="Q194" s="115">
        <v>8.8000000000000007</v>
      </c>
      <c r="R194" s="397">
        <f t="shared" si="23"/>
        <v>2.3234132162727416E-2</v>
      </c>
      <c r="S194" s="116">
        <v>0.2</v>
      </c>
      <c r="T194" s="119"/>
      <c r="U194" s="117">
        <v>29.2</v>
      </c>
      <c r="V194" s="108">
        <v>33203</v>
      </c>
      <c r="W194" s="394">
        <f t="shared" si="28"/>
        <v>0.1</v>
      </c>
      <c r="X194" s="115">
        <v>28</v>
      </c>
      <c r="Y194" s="397">
        <f t="shared" si="26"/>
        <v>2.3405829779362564E-2</v>
      </c>
      <c r="Z194" s="116">
        <v>0.81</v>
      </c>
      <c r="AA194" s="120"/>
      <c r="AB194" s="117">
        <v>22.9</v>
      </c>
      <c r="AC194" s="77"/>
      <c r="AD194" s="414">
        <f t="shared" si="12"/>
        <v>2.5593346877575684E-10</v>
      </c>
      <c r="AE194" s="414">
        <f t="shared" si="13"/>
        <v>4.9999999873830756</v>
      </c>
      <c r="AF194" s="353">
        <f t="shared" si="14"/>
        <v>0.20956183504295589</v>
      </c>
      <c r="AG194" s="420">
        <f t="shared" si="15"/>
        <v>0.8983800885405806</v>
      </c>
      <c r="AH194" s="420">
        <f t="shared" si="16"/>
        <v>0.4470376223553334</v>
      </c>
      <c r="AL194" s="3"/>
      <c r="AM194" s="2"/>
    </row>
    <row r="195" spans="2:39" ht="12" customHeight="1" x14ac:dyDescent="0.2">
      <c r="B195" s="103">
        <v>33416</v>
      </c>
      <c r="C195" s="394">
        <f t="shared" si="27"/>
        <v>7.0000000000000007E-2</v>
      </c>
      <c r="D195" s="115">
        <v>21.7</v>
      </c>
      <c r="E195" s="116">
        <v>0.57999999999999996</v>
      </c>
      <c r="F195" s="106"/>
      <c r="G195" s="117">
        <v>28.6</v>
      </c>
      <c r="H195" s="108">
        <v>33416</v>
      </c>
      <c r="I195" s="394">
        <f>ND代替値1</f>
        <v>0.06</v>
      </c>
      <c r="J195" s="115">
        <v>11</v>
      </c>
      <c r="K195" s="397">
        <f t="shared" si="20"/>
        <v>1.9239256847842192E-2</v>
      </c>
      <c r="L195" s="116">
        <v>0.46</v>
      </c>
      <c r="M195" s="106"/>
      <c r="N195" s="117">
        <v>31.4</v>
      </c>
      <c r="O195" s="108">
        <v>33409</v>
      </c>
      <c r="P195" s="394">
        <f t="shared" si="29"/>
        <v>0.08</v>
      </c>
      <c r="Q195" s="115">
        <v>8.8000000000000007</v>
      </c>
      <c r="R195" s="397">
        <f t="shared" si="23"/>
        <v>1.9363603494483003E-2</v>
      </c>
      <c r="S195" s="116">
        <v>0.23</v>
      </c>
      <c r="T195" s="119"/>
      <c r="U195" s="117">
        <v>26.2</v>
      </c>
      <c r="V195" s="108">
        <v>33365</v>
      </c>
      <c r="W195" s="394">
        <f t="shared" si="28"/>
        <v>0.1</v>
      </c>
      <c r="X195" s="115">
        <v>18.7</v>
      </c>
      <c r="Y195" s="397">
        <f t="shared" si="26"/>
        <v>2.0163824495377552E-2</v>
      </c>
      <c r="Z195" s="116">
        <v>0.54</v>
      </c>
      <c r="AA195" s="359">
        <v>6.2E-2</v>
      </c>
      <c r="AB195" s="117">
        <v>30.9</v>
      </c>
      <c r="AC195" s="77"/>
      <c r="AD195" s="414">
        <f t="shared" si="12"/>
        <v>2.1618797162712313E-11</v>
      </c>
      <c r="AE195" s="414">
        <f t="shared" si="13"/>
        <v>4.9999999859712876</v>
      </c>
      <c r="AF195" s="353">
        <f t="shared" si="14"/>
        <v>0.17594199220706164</v>
      </c>
      <c r="AG195" s="420">
        <f t="shared" si="15"/>
        <v>0.88767190560622822</v>
      </c>
      <c r="AH195" s="420">
        <f t="shared" si="16"/>
        <v>0.44147184403102363</v>
      </c>
      <c r="AL195" s="3"/>
      <c r="AM195" s="2"/>
    </row>
    <row r="196" spans="2:39" ht="12" customHeight="1" x14ac:dyDescent="0.2">
      <c r="B196" s="103">
        <v>33582</v>
      </c>
      <c r="C196" s="361">
        <v>0.3</v>
      </c>
      <c r="D196" s="115">
        <v>19.899999999999999</v>
      </c>
      <c r="E196" s="116">
        <v>0.67</v>
      </c>
      <c r="F196" s="106"/>
      <c r="G196" s="117">
        <v>34.4</v>
      </c>
      <c r="H196" s="108">
        <v>33582</v>
      </c>
      <c r="I196" s="118">
        <v>0.2</v>
      </c>
      <c r="J196" s="115">
        <v>10.8</v>
      </c>
      <c r="K196" s="397">
        <f t="shared" si="20"/>
        <v>1.6513470905603022E-2</v>
      </c>
      <c r="L196" s="116">
        <v>0.38</v>
      </c>
      <c r="M196" s="106"/>
      <c r="N196" s="117">
        <v>39.799999999999997</v>
      </c>
      <c r="O196" s="108">
        <v>33576</v>
      </c>
      <c r="P196" s="394">
        <f t="shared" si="29"/>
        <v>0.08</v>
      </c>
      <c r="Q196" s="115">
        <v>7.9</v>
      </c>
      <c r="R196" s="397">
        <f t="shared" si="23"/>
        <v>1.6604911136228483E-2</v>
      </c>
      <c r="S196" s="116">
        <v>0.23</v>
      </c>
      <c r="T196" s="119"/>
      <c r="U196" s="117">
        <v>30</v>
      </c>
      <c r="V196" s="108">
        <v>33547</v>
      </c>
      <c r="W196" s="394">
        <f t="shared" si="28"/>
        <v>0.1</v>
      </c>
      <c r="X196" s="115">
        <v>23.9</v>
      </c>
      <c r="Y196" s="397">
        <f t="shared" si="26"/>
        <v>1.7054060842470235E-2</v>
      </c>
      <c r="Z196" s="116">
        <v>0.68</v>
      </c>
      <c r="AA196" s="120"/>
      <c r="AB196" s="117">
        <v>25.8</v>
      </c>
      <c r="AC196" s="77"/>
      <c r="AD196" s="414">
        <f t="shared" si="12"/>
        <v>2.4952274888453336E-12</v>
      </c>
      <c r="AE196" s="414">
        <f t="shared" si="13"/>
        <v>4.9999999847378307</v>
      </c>
      <c r="AF196" s="353">
        <f t="shared" si="14"/>
        <v>0.15101482309650682</v>
      </c>
      <c r="AG196" s="420">
        <f t="shared" si="15"/>
        <v>0.87842085803842007</v>
      </c>
      <c r="AH196" s="420">
        <f t="shared" si="16"/>
        <v>0.4366658602358145</v>
      </c>
      <c r="AL196" s="3"/>
      <c r="AM196" s="2"/>
    </row>
    <row r="197" spans="2:39" ht="12" customHeight="1" x14ac:dyDescent="0.2">
      <c r="B197" s="103">
        <v>33770</v>
      </c>
      <c r="C197" s="394">
        <f>ND代替値1</f>
        <v>7.0000000000000007E-2</v>
      </c>
      <c r="D197" s="115">
        <v>23.9</v>
      </c>
      <c r="E197" s="116">
        <v>0.66</v>
      </c>
      <c r="F197" s="106"/>
      <c r="G197" s="117">
        <v>25.8</v>
      </c>
      <c r="H197" s="108">
        <v>33770</v>
      </c>
      <c r="I197" s="394">
        <f>ND代替値1</f>
        <v>0.06</v>
      </c>
      <c r="J197" s="115">
        <v>15</v>
      </c>
      <c r="K197" s="397">
        <f t="shared" si="20"/>
        <v>1.3889770655112404E-2</v>
      </c>
      <c r="L197" s="116">
        <v>0.48</v>
      </c>
      <c r="M197" s="106"/>
      <c r="N197" s="117">
        <v>30.1</v>
      </c>
      <c r="O197" s="108">
        <v>33772</v>
      </c>
      <c r="P197" s="394">
        <f t="shared" si="29"/>
        <v>0.08</v>
      </c>
      <c r="Q197" s="115">
        <v>9.8000000000000007</v>
      </c>
      <c r="R197" s="397">
        <f t="shared" si="23"/>
        <v>1.3864227562187532E-2</v>
      </c>
      <c r="S197" s="116">
        <v>0.26</v>
      </c>
      <c r="T197" s="119"/>
      <c r="U197" s="117">
        <v>23.1</v>
      </c>
      <c r="V197" s="108">
        <v>33731</v>
      </c>
      <c r="W197" s="394">
        <f t="shared" si="28"/>
        <v>0.1</v>
      </c>
      <c r="X197" s="115">
        <v>23.8</v>
      </c>
      <c r="Y197" s="397">
        <f t="shared" si="26"/>
        <v>1.43973748031785E-2</v>
      </c>
      <c r="Z197" s="116">
        <v>0.74</v>
      </c>
      <c r="AA197" s="359">
        <v>8.5999999999999993E-2</v>
      </c>
      <c r="AB197" s="117">
        <v>26.5</v>
      </c>
      <c r="AC197" s="77"/>
      <c r="AD197" s="414">
        <f t="shared" si="12"/>
        <v>2.1632785202191739E-13</v>
      </c>
      <c r="AE197" s="414">
        <f t="shared" si="13"/>
        <v>4.9999999833409037</v>
      </c>
      <c r="AF197" s="353">
        <f t="shared" si="14"/>
        <v>0.12702122226897489</v>
      </c>
      <c r="AG197" s="420">
        <f t="shared" si="15"/>
        <v>0.86806013877507415</v>
      </c>
      <c r="AH197" s="420">
        <f t="shared" si="16"/>
        <v>0.43128608792358436</v>
      </c>
      <c r="AL197" s="3"/>
      <c r="AM197" s="2"/>
    </row>
    <row r="198" spans="2:39" ht="12" customHeight="1" x14ac:dyDescent="0.2">
      <c r="B198" s="103">
        <v>33954</v>
      </c>
      <c r="C198" s="394">
        <f>ND代替値1</f>
        <v>7.0000000000000007E-2</v>
      </c>
      <c r="D198" s="115">
        <v>12.7</v>
      </c>
      <c r="E198" s="116">
        <v>0.35</v>
      </c>
      <c r="F198" s="106"/>
      <c r="G198" s="117">
        <v>49.3</v>
      </c>
      <c r="H198" s="108">
        <v>33954</v>
      </c>
      <c r="I198" s="394">
        <f>ND代替値1</f>
        <v>0.06</v>
      </c>
      <c r="J198" s="115">
        <v>14</v>
      </c>
      <c r="K198" s="397">
        <f t="shared" si="20"/>
        <v>1.172601856525788E-2</v>
      </c>
      <c r="L198" s="116">
        <v>0.28000000000000003</v>
      </c>
      <c r="M198" s="106"/>
      <c r="N198" s="117">
        <v>34.700000000000003</v>
      </c>
      <c r="O198" s="108">
        <v>33945</v>
      </c>
      <c r="P198" s="394">
        <f t="shared" si="29"/>
        <v>0.08</v>
      </c>
      <c r="Q198" s="115">
        <v>8</v>
      </c>
      <c r="R198" s="397">
        <f t="shared" si="23"/>
        <v>1.1823549193313829E-2</v>
      </c>
      <c r="S198" s="116">
        <v>0.22</v>
      </c>
      <c r="T198" s="119"/>
      <c r="U198" s="117">
        <v>30</v>
      </c>
      <c r="V198" s="108">
        <v>33927</v>
      </c>
      <c r="W198" s="394">
        <f t="shared" si="28"/>
        <v>0.1</v>
      </c>
      <c r="X198" s="115">
        <v>20.7</v>
      </c>
      <c r="Y198" s="397">
        <f t="shared" si="26"/>
        <v>1.2021050816337538E-2</v>
      </c>
      <c r="Z198" s="116">
        <v>0.6</v>
      </c>
      <c r="AA198" s="120"/>
      <c r="AB198" s="117">
        <v>27.37</v>
      </c>
      <c r="AC198" s="77"/>
      <c r="AD198" s="414">
        <f t="shared" si="12"/>
        <v>1.9756518971902284E-14</v>
      </c>
      <c r="AE198" s="414">
        <f t="shared" si="13"/>
        <v>4.9999999819736995</v>
      </c>
      <c r="AF198" s="353">
        <f t="shared" si="14"/>
        <v>0.1072338231848</v>
      </c>
      <c r="AG198" s="420">
        <f t="shared" si="15"/>
        <v>0.85803819956065985</v>
      </c>
      <c r="AH198" s="420">
        <f t="shared" si="16"/>
        <v>0.42608496357724518</v>
      </c>
      <c r="AL198" s="3"/>
      <c r="AM198" s="2"/>
    </row>
    <row r="199" spans="2:39" ht="12" customHeight="1" x14ac:dyDescent="0.2">
      <c r="B199" s="103">
        <v>34137</v>
      </c>
      <c r="C199" s="394">
        <f>ND代替値1</f>
        <v>7.0000000000000007E-2</v>
      </c>
      <c r="D199" s="115">
        <v>24.8</v>
      </c>
      <c r="E199" s="116">
        <v>0.71</v>
      </c>
      <c r="F199" s="106"/>
      <c r="G199" s="117">
        <v>24.7</v>
      </c>
      <c r="H199" s="108">
        <v>34137</v>
      </c>
      <c r="I199" s="118">
        <v>0.22</v>
      </c>
      <c r="J199" s="115">
        <v>18.600000000000001</v>
      </c>
      <c r="K199" s="397">
        <f t="shared" si="20"/>
        <v>9.90845128323266E-3</v>
      </c>
      <c r="L199" s="116">
        <v>0.4</v>
      </c>
      <c r="M199" s="106"/>
      <c r="N199" s="117">
        <v>26.6</v>
      </c>
      <c r="O199" s="108">
        <v>34136</v>
      </c>
      <c r="P199" s="118">
        <v>0.39</v>
      </c>
      <c r="Q199" s="115">
        <v>9.1999999999999993</v>
      </c>
      <c r="R199" s="397">
        <f t="shared" si="23"/>
        <v>9.9175746197199301E-3</v>
      </c>
      <c r="S199" s="116">
        <v>0.28000000000000003</v>
      </c>
      <c r="T199" s="119"/>
      <c r="U199" s="117">
        <v>25.5</v>
      </c>
      <c r="V199" s="108">
        <v>34110</v>
      </c>
      <c r="W199" s="394">
        <f t="shared" si="28"/>
        <v>0.1</v>
      </c>
      <c r="X199" s="115">
        <v>17.8</v>
      </c>
      <c r="Y199" s="397">
        <f t="shared" si="26"/>
        <v>1.0157752669763501E-2</v>
      </c>
      <c r="Z199" s="116">
        <v>0.47</v>
      </c>
      <c r="AA199" s="359">
        <v>7.8E-2</v>
      </c>
      <c r="AB199" s="117">
        <v>29</v>
      </c>
      <c r="AC199" s="77"/>
      <c r="AD199" s="414">
        <f t="shared" si="12"/>
        <v>1.82792064378759E-15</v>
      </c>
      <c r="AE199" s="414">
        <f t="shared" si="13"/>
        <v>4.999999980613925</v>
      </c>
      <c r="AF199" s="353">
        <f t="shared" si="14"/>
        <v>9.0612265964633371E-2</v>
      </c>
      <c r="AG199" s="420">
        <f t="shared" si="15"/>
        <v>0.84818549369564344</v>
      </c>
      <c r="AH199" s="420">
        <f t="shared" si="16"/>
        <v>0.42097432048734168</v>
      </c>
      <c r="AL199" s="3"/>
      <c r="AM199" s="2"/>
    </row>
    <row r="200" spans="2:39" ht="12" customHeight="1" x14ac:dyDescent="0.2">
      <c r="B200" s="103">
        <v>34313</v>
      </c>
      <c r="C200" s="394">
        <f>ND代替値1</f>
        <v>7.0000000000000007E-2</v>
      </c>
      <c r="D200" s="115">
        <v>28.4</v>
      </c>
      <c r="E200" s="116">
        <v>0.6</v>
      </c>
      <c r="F200" s="106"/>
      <c r="G200" s="117">
        <v>25.7</v>
      </c>
      <c r="H200" s="108">
        <v>34313</v>
      </c>
      <c r="I200" s="118">
        <v>0.56000000000000005</v>
      </c>
      <c r="J200" s="115">
        <v>26.5</v>
      </c>
      <c r="K200" s="397">
        <f t="shared" si="20"/>
        <v>8.4267259047620634E-3</v>
      </c>
      <c r="L200" s="116">
        <v>0.46</v>
      </c>
      <c r="M200" s="106"/>
      <c r="N200" s="117">
        <v>22.4</v>
      </c>
      <c r="O200" s="108">
        <v>34312</v>
      </c>
      <c r="P200" s="394">
        <f>ND代替値1</f>
        <v>0.08</v>
      </c>
      <c r="Q200" s="115">
        <v>8.6999999999999993</v>
      </c>
      <c r="R200" s="397">
        <f t="shared" si="23"/>
        <v>8.434484923171455E-3</v>
      </c>
      <c r="S200" s="116">
        <v>0.26</v>
      </c>
      <c r="T200" s="119"/>
      <c r="U200" s="117">
        <v>26.8</v>
      </c>
      <c r="V200" s="108">
        <v>34278</v>
      </c>
      <c r="W200" s="109">
        <v>0.22</v>
      </c>
      <c r="X200" s="115">
        <v>22.2</v>
      </c>
      <c r="Y200" s="397">
        <f t="shared" si="26"/>
        <v>8.702585731620565E-3</v>
      </c>
      <c r="Z200" s="116">
        <v>0.63</v>
      </c>
      <c r="AA200" s="120"/>
      <c r="AB200" s="117">
        <v>26.3</v>
      </c>
      <c r="AC200" s="77"/>
      <c r="AD200" s="414">
        <f t="shared" si="12"/>
        <v>1.8524509494324286E-16</v>
      </c>
      <c r="AE200" s="414">
        <f t="shared" si="13"/>
        <v>4.9999999793061631</v>
      </c>
      <c r="AF200" s="353">
        <f t="shared" si="14"/>
        <v>7.7061965292748641E-2</v>
      </c>
      <c r="AG200" s="420">
        <f t="shared" si="15"/>
        <v>0.83881641120452632</v>
      </c>
      <c r="AH200" s="420">
        <f t="shared" si="16"/>
        <v>0.41611700223897707</v>
      </c>
      <c r="AL200" s="3"/>
      <c r="AM200" s="2"/>
    </row>
    <row r="201" spans="2:39" ht="12" customHeight="1" x14ac:dyDescent="0.2">
      <c r="B201" s="103">
        <v>34500</v>
      </c>
      <c r="C201" s="361">
        <v>0.14000000000000001</v>
      </c>
      <c r="D201" s="115">
        <v>21.2</v>
      </c>
      <c r="E201" s="116">
        <v>0.53</v>
      </c>
      <c r="F201" s="106"/>
      <c r="G201" s="117">
        <v>29.3</v>
      </c>
      <c r="H201" s="108">
        <v>34500</v>
      </c>
      <c r="I201" s="118">
        <v>0.12</v>
      </c>
      <c r="J201" s="115">
        <v>15.3</v>
      </c>
      <c r="K201" s="397">
        <f t="shared" si="20"/>
        <v>7.0943935315927326E-3</v>
      </c>
      <c r="L201" s="116">
        <v>0.41</v>
      </c>
      <c r="M201" s="106"/>
      <c r="N201" s="117">
        <v>30.1</v>
      </c>
      <c r="O201" s="108">
        <v>34501</v>
      </c>
      <c r="P201" s="118">
        <v>0.31</v>
      </c>
      <c r="Q201" s="115">
        <v>7.3</v>
      </c>
      <c r="R201" s="397">
        <f t="shared" si="23"/>
        <v>7.0878672848193377E-3</v>
      </c>
      <c r="S201" s="116">
        <v>0.188</v>
      </c>
      <c r="T201" s="119"/>
      <c r="U201" s="117">
        <v>31.5</v>
      </c>
      <c r="V201" s="108">
        <v>34478</v>
      </c>
      <c r="W201" s="394">
        <f>ND代替値1</f>
        <v>0.1</v>
      </c>
      <c r="X201" s="115">
        <v>18.899999999999999</v>
      </c>
      <c r="Y201" s="397">
        <f t="shared" si="26"/>
        <v>7.2395011140027775E-3</v>
      </c>
      <c r="Z201" s="116">
        <v>0.5</v>
      </c>
      <c r="AA201" s="359">
        <v>7.4999999999999997E-2</v>
      </c>
      <c r="AB201" s="117">
        <v>27.5</v>
      </c>
      <c r="AC201" s="77"/>
      <c r="AD201" s="414">
        <f t="shared" si="12"/>
        <v>1.6270388876407325E-17</v>
      </c>
      <c r="AE201" s="414">
        <f t="shared" si="13"/>
        <v>4.9999999779166675</v>
      </c>
      <c r="AF201" s="353">
        <f t="shared" si="14"/>
        <v>6.4877855798744694E-2</v>
      </c>
      <c r="AG201" s="420">
        <f t="shared" si="15"/>
        <v>0.82897513048991878</v>
      </c>
      <c r="AH201" s="420">
        <f t="shared" si="16"/>
        <v>0.41101749557065326</v>
      </c>
      <c r="AL201" s="3"/>
      <c r="AM201" s="2"/>
    </row>
    <row r="202" spans="2:39" ht="12" customHeight="1" x14ac:dyDescent="0.2">
      <c r="B202" s="103">
        <v>34677</v>
      </c>
      <c r="C202" s="394">
        <f>ND代替値1</f>
        <v>7.0000000000000007E-2</v>
      </c>
      <c r="D202" s="115">
        <v>22.1</v>
      </c>
      <c r="E202" s="121">
        <v>0.62</v>
      </c>
      <c r="F202" s="106"/>
      <c r="G202" s="117">
        <v>29.1</v>
      </c>
      <c r="H202" s="108">
        <v>34677</v>
      </c>
      <c r="I202" s="394">
        <f>ND代替値1</f>
        <v>0.06</v>
      </c>
      <c r="J202" s="115">
        <v>18.3</v>
      </c>
      <c r="K202" s="397">
        <f t="shared" si="20"/>
        <v>6.0279364707151667E-3</v>
      </c>
      <c r="L202" s="116">
        <v>0.45</v>
      </c>
      <c r="M202" s="106"/>
      <c r="N202" s="117">
        <v>26.4</v>
      </c>
      <c r="O202" s="108">
        <v>34676</v>
      </c>
      <c r="P202" s="394">
        <f>ND代替値1</f>
        <v>0.08</v>
      </c>
      <c r="Q202" s="115">
        <v>8.1999999999999993</v>
      </c>
      <c r="R202" s="397">
        <f t="shared" si="23"/>
        <v>6.03348677228846E-3</v>
      </c>
      <c r="S202" s="116">
        <v>0.22</v>
      </c>
      <c r="T202" s="119"/>
      <c r="U202" s="122">
        <v>28.1</v>
      </c>
      <c r="V202" s="108">
        <v>34647</v>
      </c>
      <c r="W202" s="394">
        <f>ND代替値1</f>
        <v>0.1</v>
      </c>
      <c r="X202" s="115">
        <v>26.4</v>
      </c>
      <c r="Y202" s="397">
        <f t="shared" si="26"/>
        <v>6.1966878149892768E-3</v>
      </c>
      <c r="Z202" s="116">
        <v>0.65</v>
      </c>
      <c r="AA202" s="120"/>
      <c r="AB202" s="122">
        <v>21.6</v>
      </c>
      <c r="AC202" s="77"/>
      <c r="AD202" s="414">
        <f t="shared" si="12"/>
        <v>1.6275651751060874E-18</v>
      </c>
      <c r="AE202" s="414">
        <f t="shared" si="13"/>
        <v>4.9999999766014742</v>
      </c>
      <c r="AF202" s="353">
        <f t="shared" si="14"/>
        <v>5.5125162055008378E-2</v>
      </c>
      <c r="AG202" s="420">
        <f t="shared" si="15"/>
        <v>0.81976650854415711</v>
      </c>
      <c r="AH202" s="420">
        <f t="shared" si="16"/>
        <v>0.40624827321656243</v>
      </c>
      <c r="AL202" s="3"/>
      <c r="AM202" s="2"/>
    </row>
    <row r="203" spans="2:39" ht="12" customHeight="1" x14ac:dyDescent="0.2">
      <c r="B203" s="103">
        <v>34871</v>
      </c>
      <c r="C203" s="361">
        <v>0.23</v>
      </c>
      <c r="D203" s="115">
        <v>23.7</v>
      </c>
      <c r="E203" s="116">
        <v>0.56399999999999995</v>
      </c>
      <c r="F203" s="106"/>
      <c r="G203" s="117">
        <v>26.3</v>
      </c>
      <c r="H203" s="108">
        <v>34871</v>
      </c>
      <c r="I203" s="118">
        <v>0.21</v>
      </c>
      <c r="J203" s="115">
        <v>11.5</v>
      </c>
      <c r="K203" s="397">
        <f t="shared" si="20"/>
        <v>5.0422826364392367E-3</v>
      </c>
      <c r="L203" s="116">
        <v>0.34</v>
      </c>
      <c r="M203" s="106"/>
      <c r="N203" s="117">
        <v>36.799999999999997</v>
      </c>
      <c r="O203" s="108">
        <v>34864</v>
      </c>
      <c r="P203" s="118">
        <v>0.16</v>
      </c>
      <c r="Q203" s="115">
        <v>7.5</v>
      </c>
      <c r="R203" s="397">
        <f t="shared" si="23"/>
        <v>5.0748717817588867E-3</v>
      </c>
      <c r="S203" s="116">
        <v>0.21</v>
      </c>
      <c r="T203" s="119"/>
      <c r="U203" s="117">
        <v>30.1</v>
      </c>
      <c r="V203" s="108">
        <v>34827</v>
      </c>
      <c r="W203" s="394">
        <f>ND代替値1</f>
        <v>0.1</v>
      </c>
      <c r="X203" s="115">
        <v>20.2</v>
      </c>
      <c r="Y203" s="397">
        <f t="shared" si="26"/>
        <v>5.2506601969110889E-3</v>
      </c>
      <c r="Z203" s="116">
        <v>0.57999999999999996</v>
      </c>
      <c r="AA203" s="359">
        <v>0.08</v>
      </c>
      <c r="AB203" s="117">
        <v>30.2</v>
      </c>
      <c r="AC203" s="77"/>
      <c r="AD203" s="414">
        <f t="shared" si="12"/>
        <v>1.3051100582113163E-19</v>
      </c>
      <c r="AE203" s="414">
        <f t="shared" si="13"/>
        <v>4.999999975159966</v>
      </c>
      <c r="AF203" s="353">
        <f t="shared" si="14"/>
        <v>4.6111409569631792E-2</v>
      </c>
      <c r="AG203" s="420">
        <f t="shared" si="15"/>
        <v>0.80979090323221903</v>
      </c>
      <c r="AH203" s="420">
        <f t="shared" si="16"/>
        <v>0.40108453360807639</v>
      </c>
      <c r="AL203" s="3"/>
      <c r="AM203" s="2"/>
    </row>
    <row r="204" spans="2:39" ht="12" customHeight="1" x14ac:dyDescent="0.2">
      <c r="B204" s="103">
        <v>35039</v>
      </c>
      <c r="C204" s="394">
        <f>ND代替値1</f>
        <v>7.0000000000000007E-2</v>
      </c>
      <c r="D204" s="115">
        <v>20.399999999999999</v>
      </c>
      <c r="E204" s="116">
        <v>0.48</v>
      </c>
      <c r="F204" s="106"/>
      <c r="G204" s="117">
        <v>29.4</v>
      </c>
      <c r="H204" s="108">
        <v>35039</v>
      </c>
      <c r="I204" s="118">
        <v>0.24</v>
      </c>
      <c r="J204" s="115">
        <v>13.7</v>
      </c>
      <c r="K204" s="397">
        <f t="shared" si="20"/>
        <v>4.3199414627700218E-3</v>
      </c>
      <c r="L204" s="116">
        <v>0.45</v>
      </c>
      <c r="M204" s="106"/>
      <c r="N204" s="117">
        <v>30.7</v>
      </c>
      <c r="O204" s="108">
        <v>35040</v>
      </c>
      <c r="P204" s="394">
        <f>ND代替値1</f>
        <v>0.08</v>
      </c>
      <c r="Q204" s="115">
        <v>9.3000000000000007</v>
      </c>
      <c r="R204" s="397">
        <f t="shared" si="23"/>
        <v>4.3159674791014941E-3</v>
      </c>
      <c r="S204" s="116">
        <v>0.21</v>
      </c>
      <c r="T204" s="119"/>
      <c r="U204" s="117">
        <v>24.7</v>
      </c>
      <c r="V204" s="108">
        <v>35004</v>
      </c>
      <c r="W204" s="109">
        <v>0.25</v>
      </c>
      <c r="X204" s="115">
        <v>21.6</v>
      </c>
      <c r="Y204" s="397">
        <f t="shared" si="26"/>
        <v>4.4613603622841473E-3</v>
      </c>
      <c r="Z204" s="116">
        <v>0.5</v>
      </c>
      <c r="AA204" s="120"/>
      <c r="AB204" s="117">
        <v>27.9</v>
      </c>
      <c r="AC204" s="66"/>
      <c r="AD204" s="414">
        <f t="shared" si="12"/>
        <v>1.4676682800485455E-20</v>
      </c>
      <c r="AE204" s="414">
        <f t="shared" si="13"/>
        <v>4.9999999739116472</v>
      </c>
      <c r="AF204" s="353">
        <f t="shared" si="14"/>
        <v>3.950563751961611E-2</v>
      </c>
      <c r="AG204" s="420">
        <f t="shared" si="15"/>
        <v>0.80125036647479042</v>
      </c>
      <c r="AH204" s="420">
        <f t="shared" si="16"/>
        <v>0.39666590178641092</v>
      </c>
      <c r="AL204" s="3"/>
      <c r="AM204" s="2"/>
    </row>
    <row r="205" spans="2:39" ht="12" customHeight="1" x14ac:dyDescent="0.2">
      <c r="B205" s="103">
        <v>35230</v>
      </c>
      <c r="C205" s="394">
        <f>ND代替値1</f>
        <v>7.0000000000000007E-2</v>
      </c>
      <c r="D205" s="104">
        <v>18.100000000000001</v>
      </c>
      <c r="E205" s="105">
        <v>0.41</v>
      </c>
      <c r="F205" s="106"/>
      <c r="G205" s="107">
        <v>33.9</v>
      </c>
      <c r="H205" s="108">
        <v>35230</v>
      </c>
      <c r="I205" s="394">
        <f>ND代替値1</f>
        <v>0.06</v>
      </c>
      <c r="J205" s="104">
        <v>11.8</v>
      </c>
      <c r="K205" s="397">
        <f t="shared" si="20"/>
        <v>3.6235601602665575E-3</v>
      </c>
      <c r="L205" s="105">
        <v>0.33</v>
      </c>
      <c r="M205" s="106"/>
      <c r="N205" s="107">
        <v>36.799999999999997</v>
      </c>
      <c r="O205" s="108">
        <v>35233</v>
      </c>
      <c r="P205" s="394">
        <f>ND代替値1</f>
        <v>0.08</v>
      </c>
      <c r="Q205" s="115">
        <v>9.1999999999999993</v>
      </c>
      <c r="R205" s="397">
        <f t="shared" si="23"/>
        <v>3.6135692428050578E-3</v>
      </c>
      <c r="S205" s="116">
        <v>0.21</v>
      </c>
      <c r="T205" s="119"/>
      <c r="U205" s="107">
        <v>26.7</v>
      </c>
      <c r="V205" s="108">
        <v>35201</v>
      </c>
      <c r="W205" s="394">
        <f>ND代替値1</f>
        <v>0.1</v>
      </c>
      <c r="X205" s="115">
        <v>19.399999999999999</v>
      </c>
      <c r="Y205" s="397">
        <f t="shared" si="26"/>
        <v>3.7215745951635951E-3</v>
      </c>
      <c r="Z205" s="116">
        <v>0.49</v>
      </c>
      <c r="AA205" s="359">
        <v>6.9000000000000006E-2</v>
      </c>
      <c r="AB205" s="107">
        <v>30.4</v>
      </c>
      <c r="AC205" s="66"/>
      <c r="AD205" s="414">
        <f t="shared" si="12"/>
        <v>1.2237238604056373E-21</v>
      </c>
      <c r="AE205" s="414">
        <f t="shared" si="13"/>
        <v>4.9999999724924296</v>
      </c>
      <c r="AF205" s="353">
        <f t="shared" si="14"/>
        <v>3.3137267126351691E-2</v>
      </c>
      <c r="AG205" s="420">
        <f t="shared" si="15"/>
        <v>0.79164995174238806</v>
      </c>
      <c r="AH205" s="420">
        <f t="shared" si="16"/>
        <v>0.39170143993864248</v>
      </c>
      <c r="AL205" s="3"/>
      <c r="AM205" s="2"/>
    </row>
    <row r="206" spans="2:39" ht="12" customHeight="1" x14ac:dyDescent="0.2">
      <c r="B206" s="103">
        <v>35415</v>
      </c>
      <c r="C206" s="394">
        <f>ND代替値1</f>
        <v>7.0000000000000007E-2</v>
      </c>
      <c r="D206" s="104">
        <v>19.600000000000001</v>
      </c>
      <c r="E206" s="105">
        <v>0.47</v>
      </c>
      <c r="F206" s="106"/>
      <c r="G206" s="107">
        <v>32.299999999999997</v>
      </c>
      <c r="H206" s="108">
        <v>35415</v>
      </c>
      <c r="I206" s="394">
        <f>ND代替値1</f>
        <v>0.06</v>
      </c>
      <c r="J206" s="104">
        <v>13.3</v>
      </c>
      <c r="K206" s="397">
        <f t="shared" si="20"/>
        <v>3.0562669169930498E-3</v>
      </c>
      <c r="L206" s="105">
        <v>0.37</v>
      </c>
      <c r="M206" s="106"/>
      <c r="N206" s="107">
        <v>33.5</v>
      </c>
      <c r="O206" s="108">
        <v>35405</v>
      </c>
      <c r="P206" s="394">
        <f>ND代替値1</f>
        <v>0.08</v>
      </c>
      <c r="Q206" s="115">
        <v>8.6999999999999993</v>
      </c>
      <c r="R206" s="397">
        <f t="shared" si="23"/>
        <v>3.0845247825653909E-3</v>
      </c>
      <c r="S206" s="116">
        <v>0.18</v>
      </c>
      <c r="T206" s="119"/>
      <c r="U206" s="107">
        <v>27.5</v>
      </c>
      <c r="V206" s="108">
        <v>35377</v>
      </c>
      <c r="W206" s="109">
        <v>0.2</v>
      </c>
      <c r="X206" s="115">
        <v>23.1</v>
      </c>
      <c r="Y206" s="397">
        <f t="shared" si="26"/>
        <v>3.1650444808301041E-3</v>
      </c>
      <c r="Z206" s="116">
        <v>0.68</v>
      </c>
      <c r="AA206" s="120"/>
      <c r="AB206" s="107">
        <v>31</v>
      </c>
      <c r="AC206" s="66"/>
      <c r="AD206" s="414">
        <f t="shared" si="12"/>
        <v>1.103144723101566E-22</v>
      </c>
      <c r="AE206" s="414">
        <f t="shared" si="13"/>
        <v>4.9999999711177949</v>
      </c>
      <c r="AF206" s="353">
        <f t="shared" si="14"/>
        <v>2.7949400246850019E-2</v>
      </c>
      <c r="AG206" s="420">
        <f t="shared" si="15"/>
        <v>0.78246080117435723</v>
      </c>
      <c r="AH206" s="420">
        <f t="shared" si="16"/>
        <v>0.38695217309693375</v>
      </c>
      <c r="AL206" s="3"/>
      <c r="AM206" s="2"/>
    </row>
    <row r="207" spans="2:39" ht="12" customHeight="1" x14ac:dyDescent="0.2">
      <c r="B207" s="103">
        <v>35598</v>
      </c>
      <c r="C207" s="394">
        <f>ND代替値1</f>
        <v>7.0000000000000007E-2</v>
      </c>
      <c r="D207" s="104">
        <v>19.399999999999999</v>
      </c>
      <c r="E207" s="105">
        <v>0.45</v>
      </c>
      <c r="F207" s="106"/>
      <c r="G207" s="107">
        <v>32.1</v>
      </c>
      <c r="H207" s="108">
        <v>35598</v>
      </c>
      <c r="I207" s="394">
        <f>ND代替値1</f>
        <v>0.06</v>
      </c>
      <c r="J207" s="104">
        <v>14</v>
      </c>
      <c r="K207" s="397">
        <f t="shared" si="20"/>
        <v>2.5825365777011546E-3</v>
      </c>
      <c r="L207" s="105">
        <v>0.39</v>
      </c>
      <c r="M207" s="106"/>
      <c r="N207" s="107">
        <v>31</v>
      </c>
      <c r="O207" s="108">
        <v>35593</v>
      </c>
      <c r="P207" s="394">
        <f>ND代替値1</f>
        <v>0.08</v>
      </c>
      <c r="Q207" s="115">
        <v>8.1999999999999993</v>
      </c>
      <c r="R207" s="397">
        <f t="shared" si="23"/>
        <v>2.5944480148814147E-3</v>
      </c>
      <c r="S207" s="116">
        <v>0.21</v>
      </c>
      <c r="T207" s="119"/>
      <c r="U207" s="107">
        <v>26.8</v>
      </c>
      <c r="V207" s="108">
        <v>35556</v>
      </c>
      <c r="W207" s="394">
        <f>ND代替値1</f>
        <v>0.1</v>
      </c>
      <c r="X207" s="115">
        <v>24.1</v>
      </c>
      <c r="Y207" s="397">
        <f t="shared" si="26"/>
        <v>2.6843170646513206E-3</v>
      </c>
      <c r="Z207" s="116">
        <v>0.57999999999999996</v>
      </c>
      <c r="AA207" s="359">
        <v>7.9000000000000001E-2</v>
      </c>
      <c r="AB207" s="107">
        <v>25.3</v>
      </c>
      <c r="AC207" s="66"/>
      <c r="AD207" s="414">
        <f t="shared" si="12"/>
        <v>1.0206560251380717E-23</v>
      </c>
      <c r="AE207" s="414">
        <f t="shared" si="13"/>
        <v>4.9999999697580204</v>
      </c>
      <c r="AF207" s="353">
        <f t="shared" si="14"/>
        <v>2.3617161204400133E-2</v>
      </c>
      <c r="AG207" s="420">
        <f t="shared" si="15"/>
        <v>0.77347593764634259</v>
      </c>
      <c r="AH207" s="420">
        <f t="shared" si="16"/>
        <v>0.38231090523111178</v>
      </c>
      <c r="AL207" s="3"/>
      <c r="AM207" s="2"/>
    </row>
    <row r="208" spans="2:39" ht="12" customHeight="1" x14ac:dyDescent="0.2">
      <c r="B208" s="103">
        <v>35779</v>
      </c>
      <c r="C208" s="242">
        <v>0.3</v>
      </c>
      <c r="D208" s="104">
        <v>21.9</v>
      </c>
      <c r="E208" s="105">
        <v>0.5</v>
      </c>
      <c r="F208" s="106"/>
      <c r="G208" s="107">
        <v>28.9</v>
      </c>
      <c r="H208" s="108">
        <v>35779</v>
      </c>
      <c r="I208" s="109">
        <v>0.2</v>
      </c>
      <c r="J208" s="104">
        <v>15.3</v>
      </c>
      <c r="K208" s="397">
        <f t="shared" si="20"/>
        <v>2.1862563255761695E-3</v>
      </c>
      <c r="L208" s="105">
        <v>0.4</v>
      </c>
      <c r="M208" s="106"/>
      <c r="N208" s="107">
        <v>29.6</v>
      </c>
      <c r="O208" s="108">
        <v>35774</v>
      </c>
      <c r="P208" s="118">
        <v>0.56999999999999995</v>
      </c>
      <c r="Q208" s="115">
        <v>10.7</v>
      </c>
      <c r="R208" s="397">
        <f t="shared" si="23"/>
        <v>2.1963399987782821E-3</v>
      </c>
      <c r="S208" s="116">
        <v>0.18</v>
      </c>
      <c r="T208" s="119"/>
      <c r="U208" s="107">
        <v>23.3</v>
      </c>
      <c r="V208" s="108">
        <v>35739</v>
      </c>
      <c r="W208" s="394">
        <f>ND代替値1</f>
        <v>0.1</v>
      </c>
      <c r="X208" s="115">
        <v>21.5</v>
      </c>
      <c r="Y208" s="397">
        <f t="shared" si="26"/>
        <v>2.2682400437818813E-3</v>
      </c>
      <c r="Z208" s="116">
        <v>0.5</v>
      </c>
      <c r="AA208" s="120"/>
      <c r="AB208" s="107">
        <v>29.6</v>
      </c>
      <c r="AC208" s="66"/>
      <c r="AD208" s="414">
        <f t="shared" si="12"/>
        <v>9.6922400831841065E-25</v>
      </c>
      <c r="AE208" s="414">
        <f t="shared" si="13"/>
        <v>4.999999968413106</v>
      </c>
      <c r="AF208" s="353">
        <f t="shared" si="14"/>
        <v>1.9993199136499034E-2</v>
      </c>
      <c r="AG208" s="420">
        <f t="shared" si="15"/>
        <v>0.76469076007976111</v>
      </c>
      <c r="AH208" s="420">
        <f t="shared" si="16"/>
        <v>0.37777512404491009</v>
      </c>
      <c r="AL208" s="3"/>
      <c r="AM208" s="2"/>
    </row>
    <row r="209" spans="1:39" ht="12" customHeight="1" x14ac:dyDescent="0.2">
      <c r="B209" s="103">
        <v>35961</v>
      </c>
      <c r="C209" s="394">
        <f>ND代替値1</f>
        <v>7.0000000000000007E-2</v>
      </c>
      <c r="D209" s="104">
        <v>27</v>
      </c>
      <c r="E209" s="105">
        <v>0.59</v>
      </c>
      <c r="F209" s="106"/>
      <c r="G209" s="107">
        <v>24</v>
      </c>
      <c r="H209" s="108">
        <v>35961</v>
      </c>
      <c r="I209" s="109">
        <v>0.5</v>
      </c>
      <c r="J209" s="104">
        <v>15.7</v>
      </c>
      <c r="K209" s="397">
        <f t="shared" si="20"/>
        <v>1.849081180118317E-3</v>
      </c>
      <c r="L209" s="105">
        <v>0.44</v>
      </c>
      <c r="M209" s="106"/>
      <c r="N209" s="107">
        <v>29.7</v>
      </c>
      <c r="O209" s="108">
        <v>35957</v>
      </c>
      <c r="P209" s="394">
        <f>ND代替値1</f>
        <v>0.08</v>
      </c>
      <c r="Q209" s="115">
        <v>9.1</v>
      </c>
      <c r="R209" s="397">
        <f t="shared" si="23"/>
        <v>1.8559008548551846E-3</v>
      </c>
      <c r="S209" s="116">
        <v>0.18</v>
      </c>
      <c r="T209" s="119"/>
      <c r="U209" s="107">
        <v>26.9</v>
      </c>
      <c r="V209" s="108">
        <v>35926</v>
      </c>
      <c r="W209" s="394">
        <f>ND代替値1</f>
        <v>0.1</v>
      </c>
      <c r="X209" s="115">
        <v>24.6</v>
      </c>
      <c r="Y209" s="397">
        <f t="shared" si="26"/>
        <v>1.9096132562721768E-3</v>
      </c>
      <c r="Z209" s="116">
        <v>0.63</v>
      </c>
      <c r="AA209" s="359">
        <v>7.9000000000000001E-2</v>
      </c>
      <c r="AB209" s="107">
        <v>26.6</v>
      </c>
      <c r="AC209" s="66"/>
      <c r="AD209" s="414">
        <f t="shared" si="12"/>
        <v>9.084896816764896E-26</v>
      </c>
      <c r="AE209" s="414">
        <f t="shared" si="13"/>
        <v>4.999999967060762</v>
      </c>
      <c r="AF209" s="353">
        <f t="shared" si="14"/>
        <v>1.6909750161118581E-2</v>
      </c>
      <c r="AG209" s="420">
        <f t="shared" si="15"/>
        <v>0.75595765443645968</v>
      </c>
      <c r="AH209" s="420">
        <f t="shared" si="16"/>
        <v>0.37326854192800069</v>
      </c>
      <c r="AL209" s="3"/>
      <c r="AM209" s="2"/>
    </row>
    <row r="210" spans="1:39" ht="12" customHeight="1" x14ac:dyDescent="0.2">
      <c r="B210" s="103">
        <v>36146</v>
      </c>
      <c r="C210" s="394">
        <f>ND代替値1</f>
        <v>7.0000000000000007E-2</v>
      </c>
      <c r="D210" s="104">
        <v>19.899999999999999</v>
      </c>
      <c r="E210" s="105">
        <v>0.48</v>
      </c>
      <c r="F210" s="106"/>
      <c r="G210" s="107">
        <v>30.9</v>
      </c>
      <c r="H210" s="108">
        <v>36146</v>
      </c>
      <c r="I210" s="394">
        <f>ND代替値1</f>
        <v>0.06</v>
      </c>
      <c r="J210" s="104">
        <v>15.7</v>
      </c>
      <c r="K210" s="397">
        <f t="shared" si="20"/>
        <v>1.5595948149552366E-3</v>
      </c>
      <c r="L210" s="105">
        <v>0.37</v>
      </c>
      <c r="M210" s="106"/>
      <c r="N210" s="107">
        <v>29.5</v>
      </c>
      <c r="O210" s="108">
        <v>36133</v>
      </c>
      <c r="P210" s="394">
        <f>ND代替値1</f>
        <v>0.08</v>
      </c>
      <c r="Q210" s="115">
        <v>8.8000000000000007</v>
      </c>
      <c r="R210" s="397">
        <f t="shared" si="23"/>
        <v>1.5783665240140263E-3</v>
      </c>
      <c r="S210" s="116">
        <v>0.2</v>
      </c>
      <c r="T210" s="119"/>
      <c r="U210" s="107">
        <v>26.5</v>
      </c>
      <c r="V210" s="108">
        <v>36101</v>
      </c>
      <c r="W210" s="394">
        <f>ND代替値1</f>
        <v>0.1</v>
      </c>
      <c r="X210" s="115">
        <v>29.9</v>
      </c>
      <c r="Y210" s="397">
        <f t="shared" si="26"/>
        <v>1.6255420507917369E-3</v>
      </c>
      <c r="Z210" s="116">
        <v>0.72</v>
      </c>
      <c r="AA210" s="120"/>
      <c r="AB210" s="107">
        <v>21.7</v>
      </c>
      <c r="AC210" s="66"/>
      <c r="AD210" s="414">
        <f t="shared" si="12"/>
        <v>8.1897201710313584E-27</v>
      </c>
      <c r="AE210" s="414">
        <f t="shared" si="13"/>
        <v>4.9999999656861256</v>
      </c>
      <c r="AF210" s="353">
        <f t="shared" si="14"/>
        <v>1.4262412573893338E-2</v>
      </c>
      <c r="AG210" s="420">
        <f t="shared" si="15"/>
        <v>0.74718280553464023</v>
      </c>
      <c r="AH210" s="420">
        <f t="shared" si="16"/>
        <v>0.36874276865152428</v>
      </c>
      <c r="AL210" s="3"/>
      <c r="AM210" s="2"/>
    </row>
    <row r="211" spans="1:39" ht="12" customHeight="1" x14ac:dyDescent="0.2">
      <c r="B211" s="103"/>
      <c r="C211" s="109"/>
      <c r="D211" s="104"/>
      <c r="E211" s="105"/>
      <c r="F211" s="106"/>
      <c r="G211" s="107"/>
      <c r="H211" s="108">
        <v>36333</v>
      </c>
      <c r="I211" s="109">
        <v>0.3</v>
      </c>
      <c r="J211" s="104">
        <v>18.3</v>
      </c>
      <c r="K211" s="397">
        <f t="shared" si="20"/>
        <v>1.313010473127096E-3</v>
      </c>
      <c r="L211" s="105">
        <v>0.45</v>
      </c>
      <c r="M211" s="106"/>
      <c r="N211" s="107">
        <v>26</v>
      </c>
      <c r="O211" s="108">
        <v>36326</v>
      </c>
      <c r="P211" s="394">
        <f>ND代替値1</f>
        <v>0.08</v>
      </c>
      <c r="Q211" s="115">
        <v>8.4</v>
      </c>
      <c r="R211" s="397">
        <f t="shared" si="23"/>
        <v>1.3214966870504742E-3</v>
      </c>
      <c r="S211" s="116">
        <v>0.21</v>
      </c>
      <c r="T211" s="119"/>
      <c r="U211" s="107">
        <v>25.8</v>
      </c>
      <c r="V211" s="108">
        <v>36495</v>
      </c>
      <c r="W211" s="394">
        <f>ND代替値1</f>
        <v>0.1</v>
      </c>
      <c r="X211" s="104">
        <v>15.2</v>
      </c>
      <c r="Y211" s="397">
        <f t="shared" si="26"/>
        <v>1.1311418133986128E-3</v>
      </c>
      <c r="Z211" s="105">
        <v>0.41</v>
      </c>
      <c r="AA211" s="359">
        <v>0.13400000000000001</v>
      </c>
      <c r="AB211" s="107">
        <v>30</v>
      </c>
      <c r="AC211" s="66"/>
      <c r="AD211" s="414">
        <f t="shared" si="12"/>
        <v>7.1931692449111618E-28</v>
      </c>
      <c r="AE211" s="414">
        <f t="shared" si="13"/>
        <v>4.99999996429663</v>
      </c>
      <c r="AF211" s="353">
        <f t="shared" si="14"/>
        <v>1.2007411734129822E-2</v>
      </c>
      <c r="AG211" s="420">
        <f t="shared" si="15"/>
        <v>0.73841660158801603</v>
      </c>
      <c r="AH211" s="420">
        <f t="shared" si="16"/>
        <v>0.36422383239677664</v>
      </c>
      <c r="AL211" s="3"/>
      <c r="AM211" s="2"/>
    </row>
    <row r="212" spans="1:39" ht="12" customHeight="1" x14ac:dyDescent="0.2">
      <c r="B212" s="103"/>
      <c r="C212" s="109"/>
      <c r="D212" s="104"/>
      <c r="E212" s="105"/>
      <c r="F212" s="106"/>
      <c r="G212" s="107"/>
      <c r="H212" s="108">
        <v>36698</v>
      </c>
      <c r="I212" s="375">
        <v>0.24</v>
      </c>
      <c r="J212" s="104">
        <v>20.8</v>
      </c>
      <c r="K212" s="397">
        <f t="shared" si="20"/>
        <v>9.3837902248780961E-4</v>
      </c>
      <c r="L212" s="105">
        <v>0.35</v>
      </c>
      <c r="M212" s="106"/>
      <c r="N212" s="107">
        <v>23.1</v>
      </c>
      <c r="O212" s="108">
        <v>36697</v>
      </c>
      <c r="P212" s="394">
        <f>ND代替値1</f>
        <v>0.08</v>
      </c>
      <c r="Q212" s="115">
        <v>7.2</v>
      </c>
      <c r="R212" s="397">
        <f t="shared" si="23"/>
        <v>9.392430472813959E-4</v>
      </c>
      <c r="S212" s="116">
        <v>0.17</v>
      </c>
      <c r="T212" s="119"/>
      <c r="U212" s="107">
        <v>30.6</v>
      </c>
      <c r="V212" s="108">
        <v>36865</v>
      </c>
      <c r="W212" s="109">
        <v>0.28999999999999998</v>
      </c>
      <c r="X212" s="115">
        <v>19.600000000000001</v>
      </c>
      <c r="Y212" s="397">
        <f t="shared" si="26"/>
        <v>8.0469011281657948E-4</v>
      </c>
      <c r="Z212" s="116">
        <v>0.41</v>
      </c>
      <c r="AA212" s="359">
        <v>0.112</v>
      </c>
      <c r="AB212" s="107">
        <v>23.98</v>
      </c>
      <c r="AC212" s="2"/>
      <c r="AD212" s="414">
        <f t="shared" si="12"/>
        <v>6.2382536050438673E-30</v>
      </c>
      <c r="AE212" s="414">
        <f t="shared" si="13"/>
        <v>4.9999999615845123</v>
      </c>
      <c r="AF212" s="353">
        <f t="shared" si="14"/>
        <v>8.5814268174468182E-3</v>
      </c>
      <c r="AG212" s="420">
        <f t="shared" si="15"/>
        <v>0.72160128209285312</v>
      </c>
      <c r="AH212" s="420">
        <f t="shared" si="16"/>
        <v>0.35556236764392785</v>
      </c>
      <c r="AL212" s="3"/>
      <c r="AM212" s="2"/>
    </row>
    <row r="213" spans="1:39" ht="12" customHeight="1" x14ac:dyDescent="0.2">
      <c r="B213" s="103"/>
      <c r="C213" s="109"/>
      <c r="D213" s="104"/>
      <c r="E213" s="105"/>
      <c r="F213" s="106"/>
      <c r="G213" s="107"/>
      <c r="H213" s="108">
        <v>37062</v>
      </c>
      <c r="I213" s="394">
        <f t="shared" ref="I213:I220" si="30">ND代替値1</f>
        <v>0.06</v>
      </c>
      <c r="J213" s="104">
        <v>21.6</v>
      </c>
      <c r="K213" s="397">
        <f t="shared" si="20"/>
        <v>6.7125585867362292E-4</v>
      </c>
      <c r="L213" s="105">
        <v>0.3</v>
      </c>
      <c r="M213" s="106"/>
      <c r="N213" s="107">
        <v>21.9</v>
      </c>
      <c r="O213" s="108">
        <v>37056</v>
      </c>
      <c r="P213" s="394">
        <f>ND代替値1</f>
        <v>0.08</v>
      </c>
      <c r="Q213" s="115">
        <v>9.9</v>
      </c>
      <c r="R213" s="397">
        <f t="shared" si="23"/>
        <v>6.7497281138917669E-4</v>
      </c>
      <c r="S213" s="116">
        <v>0.3</v>
      </c>
      <c r="T213" s="119"/>
      <c r="U213" s="107">
        <v>24.9</v>
      </c>
      <c r="V213" s="108">
        <v>37229</v>
      </c>
      <c r="W213" s="394">
        <f>ND代替値1</f>
        <v>0.1</v>
      </c>
      <c r="X213" s="115">
        <v>24.8</v>
      </c>
      <c r="Y213" s="397">
        <f t="shared" si="26"/>
        <v>5.7562343115133321E-4</v>
      </c>
      <c r="Z213" s="116">
        <v>0.36</v>
      </c>
      <c r="AA213" s="359">
        <v>0.115</v>
      </c>
      <c r="AB213" s="107">
        <v>18.7</v>
      </c>
      <c r="AC213" s="2"/>
      <c r="AD213" s="414">
        <f t="shared" si="12"/>
        <v>5.480935581133822E-32</v>
      </c>
      <c r="AE213" s="414">
        <f t="shared" si="13"/>
        <v>4.9999999588798234</v>
      </c>
      <c r="AF213" s="353">
        <f t="shared" si="14"/>
        <v>6.1385995306229802E-3</v>
      </c>
      <c r="AG213" s="420">
        <f t="shared" si="15"/>
        <v>0.70521338838947789</v>
      </c>
      <c r="AH213" s="420">
        <f t="shared" si="16"/>
        <v>0.34712976662554673</v>
      </c>
      <c r="AL213" s="3"/>
      <c r="AM213" s="2"/>
    </row>
    <row r="214" spans="1:39" ht="12" customHeight="1" x14ac:dyDescent="0.2">
      <c r="B214" s="103"/>
      <c r="C214" s="109"/>
      <c r="D214" s="104"/>
      <c r="E214" s="105"/>
      <c r="F214" s="106"/>
      <c r="G214" s="107"/>
      <c r="H214" s="108">
        <v>37424</v>
      </c>
      <c r="I214" s="394">
        <f t="shared" si="30"/>
        <v>0.06</v>
      </c>
      <c r="J214" s="104">
        <v>21.4</v>
      </c>
      <c r="K214" s="397">
        <f t="shared" si="20"/>
        <v>4.8105782635553235E-4</v>
      </c>
      <c r="L214" s="105">
        <v>0.21</v>
      </c>
      <c r="M214" s="106"/>
      <c r="N214" s="107">
        <v>21.5</v>
      </c>
      <c r="O214" s="108">
        <v>37417</v>
      </c>
      <c r="P214" s="375">
        <v>0.32</v>
      </c>
      <c r="Q214" s="115">
        <v>9.8000000000000007</v>
      </c>
      <c r="R214" s="397">
        <f t="shared" si="23"/>
        <v>4.8416698634132151E-4</v>
      </c>
      <c r="S214" s="116">
        <v>0.19</v>
      </c>
      <c r="T214" s="119"/>
      <c r="U214" s="107">
        <v>23.9</v>
      </c>
      <c r="V214" s="108">
        <v>37593</v>
      </c>
      <c r="W214" s="109">
        <v>0.24</v>
      </c>
      <c r="X214" s="115">
        <v>18.600000000000001</v>
      </c>
      <c r="Y214" s="397">
        <f t="shared" si="26"/>
        <v>4.1176389421595865E-4</v>
      </c>
      <c r="Z214" s="116">
        <v>0.25</v>
      </c>
      <c r="AA214" s="359">
        <v>9.9000000000000005E-2</v>
      </c>
      <c r="AB214" s="107">
        <v>23.4</v>
      </c>
      <c r="AC214" s="2"/>
      <c r="AD214" s="414">
        <f t="shared" si="12"/>
        <v>4.9424719946439481E-34</v>
      </c>
      <c r="AE214" s="414">
        <f t="shared" si="13"/>
        <v>4.9999999561899964</v>
      </c>
      <c r="AF214" s="353">
        <f t="shared" si="14"/>
        <v>4.3992485263423167E-3</v>
      </c>
      <c r="AG214" s="420">
        <f t="shared" si="15"/>
        <v>0.68928466825692603</v>
      </c>
      <c r="AH214" s="420">
        <f t="shared" si="16"/>
        <v>0.33894185155594936</v>
      </c>
      <c r="AL214" s="3"/>
      <c r="AM214" s="2"/>
    </row>
    <row r="215" spans="1:39" ht="12" customHeight="1" x14ac:dyDescent="0.2">
      <c r="B215" s="103"/>
      <c r="C215" s="109"/>
      <c r="D215" s="104"/>
      <c r="E215" s="105"/>
      <c r="F215" s="106"/>
      <c r="G215" s="107"/>
      <c r="H215" s="108">
        <v>37780</v>
      </c>
      <c r="I215" s="394">
        <f t="shared" si="30"/>
        <v>0.06</v>
      </c>
      <c r="J215" s="104">
        <v>24.1</v>
      </c>
      <c r="K215" s="397">
        <f t="shared" si="20"/>
        <v>3.4666074827689763E-4</v>
      </c>
      <c r="L215" s="105">
        <v>0.27</v>
      </c>
      <c r="M215" s="106"/>
      <c r="N215" s="107">
        <v>21.7</v>
      </c>
      <c r="O215" s="108">
        <v>37788</v>
      </c>
      <c r="P215" s="394">
        <f t="shared" ref="P215:P222" si="31">ND代替値1</f>
        <v>0.08</v>
      </c>
      <c r="Q215" s="115">
        <v>9.6</v>
      </c>
      <c r="R215" s="397">
        <f t="shared" si="23"/>
        <v>3.4411775685889659E-4</v>
      </c>
      <c r="S215" s="116">
        <v>0.16</v>
      </c>
      <c r="T215" s="119"/>
      <c r="U215" s="107">
        <v>26.3</v>
      </c>
      <c r="V215" s="108">
        <v>37959</v>
      </c>
      <c r="W215" s="109">
        <v>0.37</v>
      </c>
      <c r="X215" s="115">
        <v>21.8</v>
      </c>
      <c r="Y215" s="397">
        <f t="shared" si="26"/>
        <v>2.9400767284016639E-4</v>
      </c>
      <c r="Z215" s="116">
        <v>0.28999999999999998</v>
      </c>
      <c r="AA215" s="359">
        <v>0.1</v>
      </c>
      <c r="AB215" s="107">
        <v>20.05</v>
      </c>
      <c r="AC215" s="2"/>
      <c r="AD215" s="414">
        <f t="shared" si="12"/>
        <v>4.8186710565350917E-36</v>
      </c>
      <c r="AE215" s="414">
        <f t="shared" si="13"/>
        <v>4.9999999535447524</v>
      </c>
      <c r="AF215" s="353">
        <f t="shared" si="14"/>
        <v>3.1701943143749209E-3</v>
      </c>
      <c r="AG215" s="420">
        <f t="shared" si="15"/>
        <v>0.6739708921049028</v>
      </c>
      <c r="AH215" s="420">
        <f t="shared" si="16"/>
        <v>0.33107802962936145</v>
      </c>
      <c r="AL215" s="3"/>
      <c r="AM215" s="2"/>
    </row>
    <row r="216" spans="1:39" ht="12" customHeight="1" x14ac:dyDescent="0.2">
      <c r="B216" s="103"/>
      <c r="C216" s="109"/>
      <c r="D216" s="104"/>
      <c r="E216" s="105"/>
      <c r="F216" s="106"/>
      <c r="G216" s="107"/>
      <c r="H216" s="108">
        <v>38147</v>
      </c>
      <c r="I216" s="394">
        <f t="shared" si="30"/>
        <v>0.06</v>
      </c>
      <c r="J216" s="104">
        <v>25</v>
      </c>
      <c r="K216" s="397">
        <f t="shared" si="20"/>
        <v>2.4729502173935041E-4</v>
      </c>
      <c r="L216" s="105">
        <v>0.35299999999999998</v>
      </c>
      <c r="M216" s="106"/>
      <c r="N216" s="107">
        <v>18.600000000000001</v>
      </c>
      <c r="O216" s="108">
        <v>38166</v>
      </c>
      <c r="P216" s="394">
        <f t="shared" si="31"/>
        <v>0.08</v>
      </c>
      <c r="Q216" s="115">
        <v>10.4</v>
      </c>
      <c r="R216" s="397">
        <f t="shared" si="23"/>
        <v>2.430082987170284E-4</v>
      </c>
      <c r="S216" s="116">
        <v>0.16</v>
      </c>
      <c r="T216" s="119"/>
      <c r="U216" s="107">
        <v>25.6</v>
      </c>
      <c r="V216" s="108">
        <v>38329</v>
      </c>
      <c r="W216" s="109">
        <v>0.36</v>
      </c>
      <c r="X216" s="115">
        <v>30.3</v>
      </c>
      <c r="Y216" s="397">
        <f t="shared" si="26"/>
        <v>2.0915597374643354E-4</v>
      </c>
      <c r="Z216" s="116">
        <v>0.33</v>
      </c>
      <c r="AA216" s="359">
        <v>8.8999999999999996E-2</v>
      </c>
      <c r="AB216" s="107">
        <v>16.670000000000002</v>
      </c>
      <c r="AC216" s="2"/>
      <c r="AD216" s="414">
        <f t="shared" si="12"/>
        <v>4.0716663238397428E-38</v>
      </c>
      <c r="AE216" s="414">
        <f t="shared" si="13"/>
        <v>4.9999999508177719</v>
      </c>
      <c r="AF216" s="353">
        <f t="shared" si="14"/>
        <v>2.2614999701815312E-3</v>
      </c>
      <c r="AG216" s="420">
        <f t="shared" si="15"/>
        <v>0.65854001159775977</v>
      </c>
      <c r="AH216" s="420">
        <f t="shared" si="16"/>
        <v>0.32316217112990453</v>
      </c>
      <c r="AL216" s="3"/>
      <c r="AM216" s="2"/>
    </row>
    <row r="217" spans="1:39" ht="12" customHeight="1" x14ac:dyDescent="0.2">
      <c r="B217" s="103"/>
      <c r="C217" s="109"/>
      <c r="D217" s="104"/>
      <c r="E217" s="105"/>
      <c r="F217" s="106"/>
      <c r="G217" s="107"/>
      <c r="H217" s="108">
        <v>38510</v>
      </c>
      <c r="I217" s="394">
        <f t="shared" si="30"/>
        <v>0.06</v>
      </c>
      <c r="J217" s="104">
        <v>19.7</v>
      </c>
      <c r="K217" s="397">
        <f t="shared" si="20"/>
        <v>1.7706179830460385E-4</v>
      </c>
      <c r="L217" s="105">
        <v>0.24</v>
      </c>
      <c r="M217" s="106"/>
      <c r="N217" s="107">
        <v>26.2</v>
      </c>
      <c r="O217" s="108">
        <v>38523</v>
      </c>
      <c r="P217" s="394">
        <f t="shared" si="31"/>
        <v>0.08</v>
      </c>
      <c r="Q217" s="115">
        <v>8.9</v>
      </c>
      <c r="R217" s="397">
        <f t="shared" si="23"/>
        <v>1.7495598035127601E-4</v>
      </c>
      <c r="S217" s="116">
        <v>0.18</v>
      </c>
      <c r="T217" s="119"/>
      <c r="U217" s="107">
        <v>26.2</v>
      </c>
      <c r="V217" s="108">
        <v>38693</v>
      </c>
      <c r="W217" s="394">
        <f>ND代替値1</f>
        <v>0.1</v>
      </c>
      <c r="X217" s="115">
        <v>26.6</v>
      </c>
      <c r="Y217" s="397">
        <f t="shared" si="26"/>
        <v>1.4961670006397013E-4</v>
      </c>
      <c r="Z217" s="116">
        <v>0.23</v>
      </c>
      <c r="AA217" s="359">
        <v>9.8000000000000004E-2</v>
      </c>
      <c r="AB217" s="107">
        <v>19.3</v>
      </c>
      <c r="AC217" s="2"/>
      <c r="AD217" s="414">
        <f t="shared" si="12"/>
        <v>3.6242051693543635E-40</v>
      </c>
      <c r="AE217" s="414">
        <f t="shared" si="13"/>
        <v>4.9999999481205144</v>
      </c>
      <c r="AF217" s="353">
        <f t="shared" si="14"/>
        <v>1.6192208349758012E-3</v>
      </c>
      <c r="AG217" s="420">
        <f t="shared" si="15"/>
        <v>0.6436248864248757</v>
      </c>
      <c r="AH217" s="420">
        <f t="shared" si="16"/>
        <v>0.31551878529603128</v>
      </c>
      <c r="AL217" s="3"/>
      <c r="AM217" s="2"/>
    </row>
    <row r="218" spans="1:39" ht="12" customHeight="1" x14ac:dyDescent="0.2">
      <c r="B218" s="103"/>
      <c r="C218" s="109"/>
      <c r="D218" s="104"/>
      <c r="E218" s="105"/>
      <c r="F218" s="106"/>
      <c r="G218" s="107"/>
      <c r="H218" s="108">
        <v>38883</v>
      </c>
      <c r="I218" s="394">
        <f t="shared" si="30"/>
        <v>0.06</v>
      </c>
      <c r="J218" s="104">
        <v>22.7</v>
      </c>
      <c r="K218" s="397">
        <f t="shared" si="20"/>
        <v>1.256138087896847E-4</v>
      </c>
      <c r="L218" s="105">
        <v>0.25</v>
      </c>
      <c r="M218" s="106"/>
      <c r="N218" s="107">
        <v>23</v>
      </c>
      <c r="O218" s="108">
        <v>38895</v>
      </c>
      <c r="P218" s="394">
        <f t="shared" si="31"/>
        <v>0.08</v>
      </c>
      <c r="Q218" s="115">
        <v>10.9</v>
      </c>
      <c r="R218" s="397">
        <f t="shared" si="23"/>
        <v>1.2423415316073071E-4</v>
      </c>
      <c r="S218" s="116">
        <v>0.17</v>
      </c>
      <c r="T218" s="119"/>
      <c r="U218" s="107">
        <v>22.1</v>
      </c>
      <c r="V218" s="108">
        <v>39056</v>
      </c>
      <c r="W218" s="109">
        <v>0.56000000000000005</v>
      </c>
      <c r="X218" s="115">
        <v>24.3</v>
      </c>
      <c r="Y218" s="397">
        <f t="shared" si="26"/>
        <v>1.0712468768436843E-4</v>
      </c>
      <c r="Z218" s="116">
        <v>0.26</v>
      </c>
      <c r="AA218" s="359">
        <v>7.9000000000000001E-2</v>
      </c>
      <c r="AB218" s="107">
        <v>21.06</v>
      </c>
      <c r="AC218" s="2"/>
      <c r="AD218" s="414">
        <f t="shared" si="12"/>
        <v>2.8324622544928374E-42</v>
      </c>
      <c r="AE218" s="414">
        <f t="shared" si="13"/>
        <v>4.9999999453489528</v>
      </c>
      <c r="AF218" s="353">
        <f t="shared" si="14"/>
        <v>1.1487316761745285E-3</v>
      </c>
      <c r="AG218" s="420">
        <f t="shared" si="15"/>
        <v>0.62865069924149219</v>
      </c>
      <c r="AH218" s="420">
        <f t="shared" si="16"/>
        <v>0.30785311586515668</v>
      </c>
      <c r="AL218" s="3"/>
      <c r="AM218" s="2"/>
    </row>
    <row r="219" spans="1:39" ht="12" customHeight="1" x14ac:dyDescent="0.2">
      <c r="B219" s="103"/>
      <c r="C219" s="109"/>
      <c r="D219" s="104"/>
      <c r="E219" s="105"/>
      <c r="F219" s="106"/>
      <c r="G219" s="107"/>
      <c r="H219" s="108">
        <v>39252</v>
      </c>
      <c r="I219" s="394">
        <f t="shared" si="30"/>
        <v>0.06</v>
      </c>
      <c r="J219" s="104">
        <v>16.899999999999999</v>
      </c>
      <c r="K219" s="397">
        <f t="shared" si="20"/>
        <v>8.9443480630495748E-5</v>
      </c>
      <c r="L219" s="105">
        <v>0.16</v>
      </c>
      <c r="M219" s="106"/>
      <c r="N219" s="107">
        <v>26.5</v>
      </c>
      <c r="O219" s="108">
        <v>39236</v>
      </c>
      <c r="P219" s="394">
        <f t="shared" si="31"/>
        <v>0.08</v>
      </c>
      <c r="Q219" s="115">
        <v>10.3</v>
      </c>
      <c r="R219" s="397">
        <f t="shared" si="23"/>
        <v>9.0770319648871716E-5</v>
      </c>
      <c r="S219" s="116">
        <v>0.155</v>
      </c>
      <c r="T219" s="119"/>
      <c r="U219" s="107">
        <v>21.5</v>
      </c>
      <c r="V219" s="108">
        <v>39422</v>
      </c>
      <c r="W219" s="375">
        <v>0.21</v>
      </c>
      <c r="X219" s="115">
        <v>23.3</v>
      </c>
      <c r="Y219" s="397">
        <f t="shared" si="26"/>
        <v>7.6489173947078332E-5</v>
      </c>
      <c r="Z219" s="116">
        <v>0.24</v>
      </c>
      <c r="AA219" s="359">
        <v>9.0999999999999998E-2</v>
      </c>
      <c r="AB219" s="107">
        <v>21.65</v>
      </c>
      <c r="AC219" s="2"/>
      <c r="AD219" s="414">
        <f t="shared" si="12"/>
        <v>2.331906767094645E-44</v>
      </c>
      <c r="AE219" s="414">
        <f t="shared" si="13"/>
        <v>4.9999999426071113</v>
      </c>
      <c r="AF219" s="353">
        <f t="shared" si="14"/>
        <v>8.1795592711930265E-4</v>
      </c>
      <c r="AG219" s="420">
        <f t="shared" si="15"/>
        <v>0.61417991826879514</v>
      </c>
      <c r="AH219" s="420">
        <f t="shared" si="16"/>
        <v>0.30045292374935911</v>
      </c>
      <c r="AL219" s="3"/>
      <c r="AM219" s="2"/>
    </row>
    <row r="220" spans="1:39" ht="12" customHeight="1" x14ac:dyDescent="0.2">
      <c r="B220" s="103"/>
      <c r="C220" s="109"/>
      <c r="D220" s="104"/>
      <c r="E220" s="105"/>
      <c r="F220" s="106"/>
      <c r="G220" s="107"/>
      <c r="H220" s="108">
        <v>39615</v>
      </c>
      <c r="I220" s="394">
        <f t="shared" si="30"/>
        <v>0.06</v>
      </c>
      <c r="J220" s="376">
        <v>15.1</v>
      </c>
      <c r="K220" s="397">
        <f t="shared" si="20"/>
        <v>6.4041012292397859E-5</v>
      </c>
      <c r="L220" s="378">
        <v>3.7999999999999999E-2</v>
      </c>
      <c r="M220" s="106"/>
      <c r="N220" s="379">
        <v>18.2</v>
      </c>
      <c r="O220" s="108">
        <v>39609</v>
      </c>
      <c r="P220" s="394">
        <f t="shared" si="31"/>
        <v>0.08</v>
      </c>
      <c r="Q220" s="115">
        <v>9.5</v>
      </c>
      <c r="R220" s="397">
        <f t="shared" si="23"/>
        <v>6.4395627319546281E-5</v>
      </c>
      <c r="S220" s="116">
        <v>0.18</v>
      </c>
      <c r="T220" s="119"/>
      <c r="U220" s="107">
        <v>26.9</v>
      </c>
      <c r="V220" s="108">
        <v>39786</v>
      </c>
      <c r="W220" s="109"/>
      <c r="X220" s="376">
        <v>14.1</v>
      </c>
      <c r="Y220" s="397">
        <f t="shared" si="26"/>
        <v>5.4715424052170948E-5</v>
      </c>
      <c r="Z220" s="378">
        <v>0.114</v>
      </c>
      <c r="AA220" s="380">
        <v>5.7000000000000002E-2</v>
      </c>
      <c r="AB220" s="107">
        <v>27.4</v>
      </c>
      <c r="AC220" s="66"/>
      <c r="AD220" s="414">
        <f t="shared" si="12"/>
        <v>2.075638789523105E-46</v>
      </c>
      <c r="AE220" s="414">
        <f t="shared" si="13"/>
        <v>4.9999999399098547</v>
      </c>
      <c r="AF220" s="353">
        <f t="shared" si="14"/>
        <v>5.8565168991676138E-4</v>
      </c>
      <c r="AG220" s="420">
        <f t="shared" si="15"/>
        <v>0.60026949491057691</v>
      </c>
      <c r="AH220" s="420">
        <f t="shared" si="16"/>
        <v>0.29334665381342501</v>
      </c>
      <c r="AL220" s="3"/>
      <c r="AM220" s="2"/>
    </row>
    <row r="221" spans="1:39" ht="12" customHeight="1" x14ac:dyDescent="0.2">
      <c r="B221" s="103"/>
      <c r="C221" s="109"/>
      <c r="D221" s="104"/>
      <c r="E221" s="105"/>
      <c r="F221" s="106"/>
      <c r="G221" s="107"/>
      <c r="H221" s="124">
        <f>H325</f>
        <v>39986</v>
      </c>
      <c r="I221" s="375">
        <f>I325*N221/1000</f>
        <v>0.16124000000000002</v>
      </c>
      <c r="J221" s="125">
        <f>J325*N221/1000</f>
        <v>14.872999999999999</v>
      </c>
      <c r="K221" s="397">
        <f t="shared" si="20"/>
        <v>4.5516629837907173E-5</v>
      </c>
      <c r="L221" s="378">
        <f>L325*N221/1000</f>
        <v>2.0572E-2</v>
      </c>
      <c r="M221" s="126"/>
      <c r="N221" s="127">
        <f>N325</f>
        <v>27.8</v>
      </c>
      <c r="O221" s="128">
        <f>O325</f>
        <v>39989</v>
      </c>
      <c r="P221" s="394">
        <f t="shared" si="31"/>
        <v>0.08</v>
      </c>
      <c r="Q221" s="125">
        <f>Q325*U221/1000</f>
        <v>7.9870000000000001</v>
      </c>
      <c r="R221" s="397">
        <f t="shared" si="23"/>
        <v>4.5391130916481038E-5</v>
      </c>
      <c r="S221" s="378">
        <f>S325*U221/1000</f>
        <v>0.14344000000000004</v>
      </c>
      <c r="T221" s="126"/>
      <c r="U221" s="127">
        <f>U325</f>
        <v>32.6</v>
      </c>
      <c r="V221" s="128">
        <f>V325</f>
        <v>40149</v>
      </c>
      <c r="W221" s="394">
        <f>ND代替値1</f>
        <v>0.1</v>
      </c>
      <c r="X221" s="125">
        <f>X325*AB221/1000</f>
        <v>22.085100000000001</v>
      </c>
      <c r="Y221" s="397">
        <f t="shared" si="26"/>
        <v>3.9175925619269203E-5</v>
      </c>
      <c r="Z221" s="129">
        <f>Z325*AB221/1000</f>
        <v>0.56762999999999997</v>
      </c>
      <c r="AA221" s="354">
        <f>AA325*AB221/1000</f>
        <v>6.2010000000000003E-2</v>
      </c>
      <c r="AB221" s="127">
        <f>AB325</f>
        <v>47.7</v>
      </c>
      <c r="AC221" s="66"/>
      <c r="AD221" s="414">
        <f t="shared" si="12"/>
        <v>1.6649491797631499E-48</v>
      </c>
      <c r="AE221" s="414">
        <f t="shared" si="13"/>
        <v>4.9999999371531532</v>
      </c>
      <c r="AF221" s="353">
        <f t="shared" si="14"/>
        <v>4.1624718644633901E-4</v>
      </c>
      <c r="AG221" s="420">
        <f t="shared" si="15"/>
        <v>0.58637799686355641</v>
      </c>
      <c r="AH221" s="420">
        <f t="shared" si="16"/>
        <v>0.28625741506914121</v>
      </c>
      <c r="AL221" s="3"/>
      <c r="AM221" s="2"/>
    </row>
    <row r="222" spans="1:39" ht="12" customHeight="1" x14ac:dyDescent="0.2">
      <c r="B222" s="103"/>
      <c r="C222" s="109"/>
      <c r="D222" s="104"/>
      <c r="E222" s="105"/>
      <c r="F222" s="106"/>
      <c r="G222" s="107"/>
      <c r="H222" s="124">
        <f>H326</f>
        <v>40339</v>
      </c>
      <c r="I222" s="508">
        <f>I326*N222/1000</f>
        <v>0.19182000000000002</v>
      </c>
      <c r="J222" s="125">
        <f>J326*N222/1000</f>
        <v>14.539399999999999</v>
      </c>
      <c r="K222" s="397">
        <f t="shared" si="20"/>
        <v>3.2890962224095011E-5</v>
      </c>
      <c r="L222" s="378">
        <f>L326*N222/1000</f>
        <v>1.9737999999999999E-2</v>
      </c>
      <c r="M222" s="126"/>
      <c r="N222" s="127">
        <f t="shared" ref="N222" si="32">N326</f>
        <v>27.8</v>
      </c>
      <c r="O222" s="128">
        <f t="shared" ref="O222" si="33">O326</f>
        <v>40350</v>
      </c>
      <c r="P222" s="394">
        <f t="shared" si="31"/>
        <v>0.08</v>
      </c>
      <c r="Q222" s="125">
        <f>Q326*U222/1000</f>
        <v>8.8472999999999988</v>
      </c>
      <c r="R222" s="397">
        <f t="shared" si="23"/>
        <v>3.2559662688080562E-5</v>
      </c>
      <c r="S222" s="129">
        <f>S326*U222/1000</f>
        <v>0.16085999999999998</v>
      </c>
      <c r="T222" s="126"/>
      <c r="U222" s="127">
        <f>U326</f>
        <v>38.299999999999997</v>
      </c>
      <c r="V222" s="128">
        <f>V326</f>
        <v>40513</v>
      </c>
      <c r="W222" s="394">
        <f>ND代替値1</f>
        <v>0.1</v>
      </c>
      <c r="X222" s="125">
        <f>X326*AB222/1000</f>
        <v>19.693000000000001</v>
      </c>
      <c r="Y222" s="509">
        <f t="shared" si="26"/>
        <v>2.8023931653095033E-5</v>
      </c>
      <c r="Z222" s="129">
        <f>Z326*AB222/1000</f>
        <v>0.54888999999999999</v>
      </c>
      <c r="AA222" s="354">
        <f>AA326*AB222/1000</f>
        <v>6.7040000000000002E-2</v>
      </c>
      <c r="AB222" s="127">
        <f>AB326</f>
        <v>41.9</v>
      </c>
      <c r="AC222" s="419"/>
      <c r="AD222" s="414">
        <f t="shared" si="12"/>
        <v>1.687838220360763E-50</v>
      </c>
      <c r="AE222" s="414">
        <f t="shared" si="13"/>
        <v>4.9999999345302006</v>
      </c>
      <c r="AF222" s="353">
        <f t="shared" si="14"/>
        <v>3.0078612001915877E-4</v>
      </c>
      <c r="AG222" s="420">
        <f t="shared" si="15"/>
        <v>0.57345905307522715</v>
      </c>
      <c r="AH222" s="420">
        <f t="shared" si="16"/>
        <v>0.27967124844168656</v>
      </c>
      <c r="AL222" s="3"/>
      <c r="AM222" s="2"/>
    </row>
    <row r="223" spans="1:39" ht="12" customHeight="1" thickBot="1" x14ac:dyDescent="0.25">
      <c r="A223" s="322"/>
      <c r="B223" s="492">
        <v>40612</v>
      </c>
      <c r="C223" s="493"/>
      <c r="D223" s="494"/>
      <c r="E223" s="495"/>
      <c r="F223" s="496"/>
      <c r="G223" s="497"/>
      <c r="H223" s="492">
        <v>40612</v>
      </c>
      <c r="I223" s="498"/>
      <c r="J223" s="494"/>
      <c r="K223" s="499"/>
      <c r="L223" s="495"/>
      <c r="M223" s="496"/>
      <c r="N223" s="497"/>
      <c r="O223" s="492">
        <v>40612</v>
      </c>
      <c r="P223" s="493"/>
      <c r="Q223" s="494"/>
      <c r="R223" s="499"/>
      <c r="S223" s="495"/>
      <c r="T223" s="496"/>
      <c r="U223" s="497"/>
      <c r="V223" s="492">
        <v>40612</v>
      </c>
      <c r="W223" s="500"/>
      <c r="X223" s="494"/>
      <c r="Y223" s="499"/>
      <c r="Z223" s="501"/>
      <c r="AA223" s="502"/>
      <c r="AB223" s="503"/>
      <c r="AC223" s="504"/>
      <c r="AD223" s="505"/>
      <c r="AE223" s="506"/>
      <c r="AF223" s="506"/>
      <c r="AG223" s="507"/>
      <c r="AH223" s="507"/>
      <c r="AI223" s="322"/>
      <c r="AL223" s="3"/>
      <c r="AM223" s="2"/>
    </row>
    <row r="224" spans="1:39" ht="12" customHeight="1" x14ac:dyDescent="0.2">
      <c r="B224" s="370">
        <v>40613</v>
      </c>
      <c r="C224" s="368"/>
      <c r="D224" s="367"/>
      <c r="E224" s="366"/>
      <c r="F224" s="364"/>
      <c r="G224" s="362"/>
      <c r="H224" s="363">
        <v>40613</v>
      </c>
      <c r="I224" s="368"/>
      <c r="J224" s="367"/>
      <c r="K224" s="365"/>
      <c r="L224" s="366"/>
      <c r="M224" s="364"/>
      <c r="N224" s="362"/>
      <c r="O224" s="363">
        <v>40613</v>
      </c>
      <c r="P224" s="372"/>
      <c r="Q224" s="367"/>
      <c r="R224" s="366"/>
      <c r="S224" s="366"/>
      <c r="T224" s="364"/>
      <c r="U224" s="362"/>
      <c r="V224" s="363">
        <v>40613</v>
      </c>
      <c r="W224" s="369"/>
      <c r="X224" s="367"/>
      <c r="Y224" s="366"/>
      <c r="Z224" s="366"/>
      <c r="AA224" s="364"/>
      <c r="AB224" s="362"/>
      <c r="AC224" s="418"/>
      <c r="AD224" s="489">
        <f t="shared" ref="AD224:AD232" si="34">1*2.71828^(-(0.69315/0.1459)*(H224-事故日Fk)/365.25)</f>
        <v>1</v>
      </c>
      <c r="AE224" s="489">
        <f t="shared" ref="AE224:AE232" si="35">5*2.71828^(-(0.69315/(1.277*10^9))*(H224-事故日Fk)/365.25)</f>
        <v>5</v>
      </c>
      <c r="AF224" s="490">
        <f t="shared" ref="AF224:AF232" si="36">1*2.71828^(-(0.69315/2.062)*(H224-事故日Fk)/365.25)</f>
        <v>1</v>
      </c>
      <c r="AG224" s="491">
        <f t="shared" ref="AG224:AG232" si="37">1*2.71828^(-(0.69315/30.07)*(H224-事故日Fk)/365.25)</f>
        <v>1</v>
      </c>
      <c r="AH224" s="491">
        <f t="shared" ref="AH224:AH232" si="38">0.5*2.71828^(-(0.69315/28.78)*(H224-事故日Fk)/365.25)</f>
        <v>0.5</v>
      </c>
      <c r="AL224" s="3"/>
      <c r="AM224" s="2"/>
    </row>
    <row r="225" spans="2:39" ht="12" customHeight="1" x14ac:dyDescent="0.2">
      <c r="B225" s="298"/>
      <c r="C225" s="299"/>
      <c r="D225" s="300"/>
      <c r="E225" s="301"/>
      <c r="F225" s="302"/>
      <c r="G225" s="303"/>
      <c r="H225" s="304">
        <f t="shared" ref="H225:H232" si="39">H329</f>
        <v>40865</v>
      </c>
      <c r="I225" s="395">
        <f t="shared" ref="I225:I232" si="40">ND代替値1</f>
        <v>0.06</v>
      </c>
      <c r="J225" s="305">
        <f t="shared" ref="J225:J232" si="41">J329*N225/1000</f>
        <v>3.9615</v>
      </c>
      <c r="K225" s="306">
        <f t="shared" ref="K225:K232" si="42">K329*N225/1000</f>
        <v>1.946</v>
      </c>
      <c r="L225" s="306">
        <f t="shared" ref="L225:L232" si="43">L329*N225/1000</f>
        <v>2.5019999999999998</v>
      </c>
      <c r="M225" s="307" t="s">
        <v>54</v>
      </c>
      <c r="N225" s="308">
        <f t="shared" ref="N225" si="44">N329</f>
        <v>6.95</v>
      </c>
      <c r="O225" s="309">
        <f t="shared" ref="O225" si="45">O329</f>
        <v>40871</v>
      </c>
      <c r="P225" s="395">
        <f t="shared" ref="P225:P232" si="46">ND代替値1</f>
        <v>0.08</v>
      </c>
      <c r="Q225" s="305">
        <f t="shared" ref="Q225:Q232" si="47">Q329*U225/1000</f>
        <v>1.6104000000000001</v>
      </c>
      <c r="R225" s="306">
        <f t="shared" ref="R225:R232" si="48">R329*U225/1000</f>
        <v>2.4826999999999999</v>
      </c>
      <c r="S225" s="310">
        <f t="shared" ref="S225:S232" si="49">S329*U225/1000</f>
        <v>3.2208000000000001</v>
      </c>
      <c r="T225" s="307" t="s">
        <v>54</v>
      </c>
      <c r="U225" s="308">
        <f t="shared" ref="U225:U232" si="50">U329</f>
        <v>6.71</v>
      </c>
      <c r="V225" s="309">
        <f t="shared" ref="V225:V231" si="51">V329</f>
        <v>40882</v>
      </c>
      <c r="W225" s="395">
        <f t="shared" ref="W225:W231" si="52">ND代替値1</f>
        <v>0.1</v>
      </c>
      <c r="X225" s="345">
        <f>X329*AB225/1000</f>
        <v>11.64236</v>
      </c>
      <c r="Y225" s="311">
        <f t="shared" ref="Y225:Y231" si="53">Y329*AB225/1000</f>
        <v>1.5709560000000002</v>
      </c>
      <c r="Z225" s="312">
        <f t="shared" ref="Z225:Z231" si="54">Z329*AB225/1000</f>
        <v>2.5725040000000003</v>
      </c>
      <c r="AA225" s="355">
        <f t="shared" ref="AA225:AA231" si="55">AA329*AB225/1000</f>
        <v>6.6092000000000012E-2</v>
      </c>
      <c r="AB225" s="313">
        <f t="shared" ref="AB225:AB231" si="56">AB329</f>
        <v>25.42</v>
      </c>
      <c r="AC225" s="2"/>
      <c r="AD225" s="414">
        <f t="shared" si="34"/>
        <v>3.7711269897504167E-2</v>
      </c>
      <c r="AE225" s="414">
        <f t="shared" si="35"/>
        <v>4.9999999981275236</v>
      </c>
      <c r="AF225" s="353">
        <f t="shared" si="36"/>
        <v>0.79300516225143791</v>
      </c>
      <c r="AG225" s="420">
        <f t="shared" si="37"/>
        <v>0.98422189248808789</v>
      </c>
      <c r="AH225" s="420">
        <f t="shared" si="38"/>
        <v>0.49176026625548352</v>
      </c>
      <c r="AL225" s="3"/>
      <c r="AM225" s="2"/>
    </row>
    <row r="226" spans="2:39" ht="12" customHeight="1" x14ac:dyDescent="0.2">
      <c r="B226" s="103"/>
      <c r="C226" s="109"/>
      <c r="D226" s="104"/>
      <c r="E226" s="105"/>
      <c r="F226" s="106"/>
      <c r="G226" s="107"/>
      <c r="H226" s="124">
        <f t="shared" si="39"/>
        <v>41081</v>
      </c>
      <c r="I226" s="394">
        <f t="shared" si="40"/>
        <v>0.06</v>
      </c>
      <c r="J226" s="125">
        <f t="shared" si="41"/>
        <v>28.462199999999996</v>
      </c>
      <c r="K226" s="131">
        <f t="shared" si="42"/>
        <v>6.6624999999999996</v>
      </c>
      <c r="L226" s="131">
        <f t="shared" si="43"/>
        <v>10.5534</v>
      </c>
      <c r="M226" s="126"/>
      <c r="N226" s="127">
        <f t="shared" ref="N226" si="57">N330</f>
        <v>53.3</v>
      </c>
      <c r="O226" s="128">
        <f t="shared" ref="O226" si="58">O330</f>
        <v>41073</v>
      </c>
      <c r="P226" s="394">
        <f t="shared" si="46"/>
        <v>0.08</v>
      </c>
      <c r="Q226" s="125">
        <f t="shared" si="47"/>
        <v>11.6312</v>
      </c>
      <c r="R226" s="131">
        <f t="shared" si="48"/>
        <v>5.0651999999999999</v>
      </c>
      <c r="S226" s="129">
        <f t="shared" si="49"/>
        <v>7.5508999999999995</v>
      </c>
      <c r="T226" s="126"/>
      <c r="U226" s="127">
        <f t="shared" si="50"/>
        <v>46.9</v>
      </c>
      <c r="V226" s="128">
        <f t="shared" si="51"/>
        <v>41255</v>
      </c>
      <c r="W226" s="394">
        <f t="shared" si="52"/>
        <v>0.1</v>
      </c>
      <c r="X226" s="125">
        <f>X330*AB226/1000</f>
        <v>10.9716</v>
      </c>
      <c r="Y226" s="131">
        <f t="shared" si="53"/>
        <v>2.2533600000000003</v>
      </c>
      <c r="Z226" s="129">
        <f t="shared" si="54"/>
        <v>4.4526000000000003</v>
      </c>
      <c r="AA226" s="354">
        <f t="shared" si="55"/>
        <v>3.9360000000000006E-2</v>
      </c>
      <c r="AB226" s="127">
        <f t="shared" si="56"/>
        <v>24.6</v>
      </c>
      <c r="AC226" s="2"/>
      <c r="AD226" s="414">
        <f t="shared" si="34"/>
        <v>2.2714520722766892E-3</v>
      </c>
      <c r="AE226" s="414">
        <f t="shared" si="35"/>
        <v>4.9999999965225435</v>
      </c>
      <c r="AF226" s="353">
        <f t="shared" si="36"/>
        <v>0.65004162862645021</v>
      </c>
      <c r="AG226" s="420">
        <f t="shared" si="37"/>
        <v>0.9708960927073188</v>
      </c>
      <c r="AH226" s="420">
        <f t="shared" si="38"/>
        <v>0.48480579745329611</v>
      </c>
      <c r="AL226" s="3"/>
      <c r="AM226" s="2"/>
    </row>
    <row r="227" spans="2:39" ht="12" customHeight="1" x14ac:dyDescent="0.2">
      <c r="B227" s="103"/>
      <c r="C227" s="109"/>
      <c r="D227" s="104"/>
      <c r="E227" s="105"/>
      <c r="F227" s="106"/>
      <c r="G227" s="107"/>
      <c r="H227" s="124">
        <f t="shared" si="39"/>
        <v>41451</v>
      </c>
      <c r="I227" s="394">
        <f t="shared" si="40"/>
        <v>0.06</v>
      </c>
      <c r="J227" s="125">
        <f t="shared" si="41"/>
        <v>27.121200000000002</v>
      </c>
      <c r="K227" s="131">
        <f t="shared" si="42"/>
        <v>1.7518200000000002</v>
      </c>
      <c r="L227" s="131">
        <f t="shared" si="43"/>
        <v>3.8761199999999998</v>
      </c>
      <c r="M227" s="126"/>
      <c r="N227" s="127">
        <f t="shared" ref="N227" si="59">N331</f>
        <v>58.2</v>
      </c>
      <c r="O227" s="128">
        <f t="shared" ref="O227" si="60">O331</f>
        <v>41436</v>
      </c>
      <c r="P227" s="394">
        <f t="shared" si="46"/>
        <v>0.08</v>
      </c>
      <c r="Q227" s="125">
        <f t="shared" si="47"/>
        <v>9.1125000000000007</v>
      </c>
      <c r="R227" s="125">
        <f t="shared" si="48"/>
        <v>11.737500000000001</v>
      </c>
      <c r="S227" s="132">
        <f t="shared" si="49"/>
        <v>23.7</v>
      </c>
      <c r="T227" s="126"/>
      <c r="U227" s="127">
        <f t="shared" si="50"/>
        <v>37.5</v>
      </c>
      <c r="V227" s="128">
        <f t="shared" si="51"/>
        <v>41626</v>
      </c>
      <c r="W227" s="394">
        <f t="shared" si="52"/>
        <v>0.1</v>
      </c>
      <c r="X227" s="125">
        <f>X331*AB227/1000</f>
        <v>15.71022</v>
      </c>
      <c r="Y227" s="131">
        <f t="shared" si="53"/>
        <v>2.5403760000000002</v>
      </c>
      <c r="Z227" s="129">
        <f t="shared" si="54"/>
        <v>7.0194600000000005</v>
      </c>
      <c r="AA227" s="354">
        <f t="shared" si="55"/>
        <v>5.5710000000000003E-2</v>
      </c>
      <c r="AB227" s="127">
        <f t="shared" si="56"/>
        <v>37.14</v>
      </c>
      <c r="AC227" s="2"/>
      <c r="AD227" s="414">
        <f t="shared" si="34"/>
        <v>1.8458725235022547E-5</v>
      </c>
      <c r="AE227" s="414">
        <f t="shared" si="35"/>
        <v>4.9999999937732733</v>
      </c>
      <c r="AF227" s="353">
        <f t="shared" si="36"/>
        <v>0.46243721634093449</v>
      </c>
      <c r="AG227" s="420">
        <f t="shared" si="37"/>
        <v>0.94848737387885407</v>
      </c>
      <c r="AH227" s="420">
        <f t="shared" si="38"/>
        <v>0.47312080750669699</v>
      </c>
      <c r="AL227" s="3"/>
      <c r="AM227" s="2"/>
    </row>
    <row r="228" spans="2:39" ht="12" customHeight="1" x14ac:dyDescent="0.2">
      <c r="B228" s="103"/>
      <c r="C228" s="109"/>
      <c r="D228" s="104"/>
      <c r="E228" s="105"/>
      <c r="F228" s="106"/>
      <c r="G228" s="107"/>
      <c r="H228" s="124">
        <f t="shared" si="39"/>
        <v>41792</v>
      </c>
      <c r="I228" s="394">
        <f t="shared" si="40"/>
        <v>0.06</v>
      </c>
      <c r="J228" s="125">
        <f t="shared" si="41"/>
        <v>24.659399999999998</v>
      </c>
      <c r="K228" s="131">
        <f t="shared" si="42"/>
        <v>1.1879300000000002</v>
      </c>
      <c r="L228" s="131">
        <f t="shared" si="43"/>
        <v>3.5412699999999995</v>
      </c>
      <c r="M228" s="126"/>
      <c r="N228" s="127">
        <f t="shared" ref="N228" si="61">N332</f>
        <v>56.3</v>
      </c>
      <c r="O228" s="128">
        <f t="shared" ref="O228" si="62">O332</f>
        <v>41807</v>
      </c>
      <c r="P228" s="394">
        <f t="shared" si="46"/>
        <v>0.08</v>
      </c>
      <c r="Q228" s="125">
        <f t="shared" si="47"/>
        <v>7.4328000000000003</v>
      </c>
      <c r="R228" s="125">
        <f t="shared" si="48"/>
        <v>7.9544000000000006</v>
      </c>
      <c r="S228" s="132">
        <f t="shared" si="49"/>
        <v>22.461400000000001</v>
      </c>
      <c r="T228" s="133"/>
      <c r="U228" s="127">
        <f t="shared" si="50"/>
        <v>32.6</v>
      </c>
      <c r="V228" s="128">
        <f t="shared" si="51"/>
        <v>41981</v>
      </c>
      <c r="W228" s="394">
        <f t="shared" si="52"/>
        <v>0.1</v>
      </c>
      <c r="X228" s="132">
        <v>14.105879999999999</v>
      </c>
      <c r="Y228" s="131">
        <f t="shared" si="53"/>
        <v>2.7417509999999998</v>
      </c>
      <c r="Z228" s="129">
        <f t="shared" si="54"/>
        <v>9.8487000000000009</v>
      </c>
      <c r="AA228" s="354">
        <f t="shared" si="55"/>
        <v>4.7655000000000003E-2</v>
      </c>
      <c r="AB228" s="127">
        <f t="shared" si="56"/>
        <v>31.77</v>
      </c>
      <c r="AC228" s="2"/>
      <c r="AD228" s="414">
        <f t="shared" si="34"/>
        <v>2.1873517514576061E-7</v>
      </c>
      <c r="AE228" s="414">
        <f t="shared" si="35"/>
        <v>4.9999999912394859</v>
      </c>
      <c r="AF228" s="353">
        <f t="shared" si="36"/>
        <v>0.33787467356495948</v>
      </c>
      <c r="AG228" s="420">
        <f t="shared" si="37"/>
        <v>0.92829327761039393</v>
      </c>
      <c r="AH228" s="420">
        <f t="shared" si="38"/>
        <v>0.4626012164154632</v>
      </c>
      <c r="AL228" s="3"/>
      <c r="AM228" s="2"/>
    </row>
    <row r="229" spans="2:39" ht="12" customHeight="1" x14ac:dyDescent="0.2">
      <c r="B229" s="103"/>
      <c r="C229" s="109"/>
      <c r="D229" s="104"/>
      <c r="E229" s="105"/>
      <c r="F229" s="106"/>
      <c r="G229" s="107"/>
      <c r="H229" s="124">
        <f t="shared" si="39"/>
        <v>42156</v>
      </c>
      <c r="I229" s="394">
        <f t="shared" si="40"/>
        <v>0.06</v>
      </c>
      <c r="J229" s="125">
        <f t="shared" si="41"/>
        <v>24.523899999999998</v>
      </c>
      <c r="K229" s="131">
        <f t="shared" si="42"/>
        <v>0.99575000000000002</v>
      </c>
      <c r="L229" s="131">
        <f t="shared" si="43"/>
        <v>3.8293699999999999</v>
      </c>
      <c r="M229" s="126"/>
      <c r="N229" s="127">
        <f t="shared" ref="N229" si="63">N333</f>
        <v>56.9</v>
      </c>
      <c r="O229" s="128">
        <f t="shared" ref="O229" si="64">O333</f>
        <v>42166</v>
      </c>
      <c r="P229" s="394">
        <f t="shared" si="46"/>
        <v>0.08</v>
      </c>
      <c r="Q229" s="125">
        <f t="shared" si="47"/>
        <v>7.0724999999999998</v>
      </c>
      <c r="R229" s="125">
        <f t="shared" si="48"/>
        <v>3.4155000000000002</v>
      </c>
      <c r="S229" s="132">
        <f t="shared" si="49"/>
        <v>13.006500000000001</v>
      </c>
      <c r="T229" s="133"/>
      <c r="U229" s="127">
        <f t="shared" si="50"/>
        <v>34.5</v>
      </c>
      <c r="V229" s="128">
        <f t="shared" si="51"/>
        <v>42339</v>
      </c>
      <c r="W229" s="394">
        <f t="shared" si="52"/>
        <v>0.1</v>
      </c>
      <c r="X229" s="132">
        <v>14.79996</v>
      </c>
      <c r="Y229" s="131">
        <f t="shared" si="53"/>
        <v>1.6779999999999999</v>
      </c>
      <c r="Z229" s="129">
        <f t="shared" si="54"/>
        <v>8.4906800000000011</v>
      </c>
      <c r="AA229" s="354">
        <f t="shared" si="55"/>
        <v>6.040800000000001E-2</v>
      </c>
      <c r="AB229" s="127">
        <f t="shared" si="56"/>
        <v>33.56</v>
      </c>
      <c r="AC229" s="2"/>
      <c r="AD229" s="414">
        <f t="shared" si="34"/>
        <v>1.921809339929075E-9</v>
      </c>
      <c r="AE229" s="414">
        <f t="shared" si="35"/>
        <v>4.999999988534797</v>
      </c>
      <c r="AF229" s="353">
        <f t="shared" si="36"/>
        <v>0.24169375986968342</v>
      </c>
      <c r="AG229" s="420">
        <f t="shared" si="37"/>
        <v>0.90721131456992443</v>
      </c>
      <c r="AH229" s="420">
        <f t="shared" si="38"/>
        <v>0.45163005680006796</v>
      </c>
      <c r="AL229" s="3"/>
      <c r="AM229" s="2"/>
    </row>
    <row r="230" spans="2:39" ht="12" customHeight="1" x14ac:dyDescent="0.2">
      <c r="B230" s="103"/>
      <c r="C230" s="109"/>
      <c r="D230" s="104"/>
      <c r="E230" s="105"/>
      <c r="F230" s="106"/>
      <c r="G230" s="107"/>
      <c r="H230" s="124">
        <f t="shared" si="39"/>
        <v>42522</v>
      </c>
      <c r="I230" s="394">
        <f t="shared" si="40"/>
        <v>0.06</v>
      </c>
      <c r="J230" s="125">
        <f t="shared" si="41"/>
        <v>28.231600000000004</v>
      </c>
      <c r="K230" s="131">
        <f t="shared" si="42"/>
        <v>0.38468000000000008</v>
      </c>
      <c r="L230" s="131">
        <f t="shared" si="43"/>
        <v>2.13856</v>
      </c>
      <c r="M230" s="126"/>
      <c r="N230" s="127">
        <f t="shared" ref="N230" si="65">N334</f>
        <v>65.2</v>
      </c>
      <c r="O230" s="128">
        <f t="shared" ref="O230" si="66">O334</f>
        <v>42528</v>
      </c>
      <c r="P230" s="394">
        <f t="shared" si="46"/>
        <v>0.08</v>
      </c>
      <c r="Q230" s="125">
        <f t="shared" si="47"/>
        <v>8.5362000000000009</v>
      </c>
      <c r="R230" s="125">
        <f t="shared" si="48"/>
        <v>4.2681000000000004</v>
      </c>
      <c r="S230" s="132">
        <f t="shared" si="49"/>
        <v>22.242699999999999</v>
      </c>
      <c r="T230" s="133"/>
      <c r="U230" s="127">
        <f t="shared" si="50"/>
        <v>34.700000000000003</v>
      </c>
      <c r="V230" s="128">
        <f t="shared" si="51"/>
        <v>42709</v>
      </c>
      <c r="W230" s="394">
        <f t="shared" si="52"/>
        <v>0.1</v>
      </c>
      <c r="X230" s="132">
        <v>24.034500000000001</v>
      </c>
      <c r="Y230" s="131">
        <f t="shared" si="53"/>
        <v>1.32741</v>
      </c>
      <c r="Z230" s="129">
        <f t="shared" si="54"/>
        <v>8.7759</v>
      </c>
      <c r="AA230" s="354">
        <f t="shared" si="55"/>
        <v>4.8510000000000005E-2</v>
      </c>
      <c r="AB230" s="127">
        <f t="shared" si="56"/>
        <v>44.1</v>
      </c>
      <c r="AC230" s="2"/>
      <c r="AD230" s="414">
        <f t="shared" si="34"/>
        <v>1.6451447778485951E-11</v>
      </c>
      <c r="AE230" s="414">
        <f t="shared" si="35"/>
        <v>4.999999985815248</v>
      </c>
      <c r="AF230" s="353">
        <f t="shared" si="36"/>
        <v>0.17257418845472336</v>
      </c>
      <c r="AG230" s="420">
        <f t="shared" si="37"/>
        <v>0.88649623057900451</v>
      </c>
      <c r="AH230" s="420">
        <f t="shared" si="38"/>
        <v>0.44086094762395894</v>
      </c>
      <c r="AL230" s="3"/>
      <c r="AM230" s="2"/>
    </row>
    <row r="231" spans="2:39" ht="12" customHeight="1" x14ac:dyDescent="0.2">
      <c r="B231" s="103"/>
      <c r="C231" s="109"/>
      <c r="D231" s="104"/>
      <c r="E231" s="105"/>
      <c r="F231" s="106"/>
      <c r="G231" s="107"/>
      <c r="H231" s="124">
        <f t="shared" si="39"/>
        <v>42899</v>
      </c>
      <c r="I231" s="394">
        <f t="shared" si="40"/>
        <v>0.06</v>
      </c>
      <c r="J231" s="125">
        <f t="shared" si="41"/>
        <v>21.902000000000001</v>
      </c>
      <c r="K231" s="131">
        <f t="shared" si="42"/>
        <v>0.48880000000000001</v>
      </c>
      <c r="L231" s="131">
        <f t="shared" si="43"/>
        <v>3.6236999999999999</v>
      </c>
      <c r="M231" s="126"/>
      <c r="N231" s="127">
        <f t="shared" ref="N231" si="67">N335</f>
        <v>47</v>
      </c>
      <c r="O231" s="128">
        <f t="shared" ref="O231" si="68">O335</f>
        <v>42905</v>
      </c>
      <c r="P231" s="394">
        <f t="shared" si="46"/>
        <v>0.08</v>
      </c>
      <c r="Q231" s="125">
        <f t="shared" si="47"/>
        <v>8.5679999999999996</v>
      </c>
      <c r="R231" s="125">
        <f t="shared" si="48"/>
        <v>2.835</v>
      </c>
      <c r="S231" s="132">
        <f t="shared" si="49"/>
        <v>20.033999999999999</v>
      </c>
      <c r="T231" s="133"/>
      <c r="U231" s="127">
        <f t="shared" si="50"/>
        <v>31.5</v>
      </c>
      <c r="V231" s="128">
        <f t="shared" si="51"/>
        <v>43070</v>
      </c>
      <c r="W231" s="394">
        <f t="shared" si="52"/>
        <v>0.1</v>
      </c>
      <c r="X231" s="132">
        <v>18.57207</v>
      </c>
      <c r="Y231" s="131">
        <f t="shared" si="53"/>
        <v>1.0083039999999999</v>
      </c>
      <c r="Z231" s="129">
        <f t="shared" si="54"/>
        <v>9.4157799999999998</v>
      </c>
      <c r="AA231" s="354">
        <f t="shared" si="55"/>
        <v>4.4484000000000003E-2</v>
      </c>
      <c r="AB231" s="127">
        <f t="shared" si="56"/>
        <v>37.07</v>
      </c>
      <c r="AC231" s="2"/>
      <c r="AD231" s="414">
        <f t="shared" si="34"/>
        <v>1.2205618261001478E-13</v>
      </c>
      <c r="AE231" s="414">
        <f t="shared" si="35"/>
        <v>4.9999999830139643</v>
      </c>
      <c r="AF231" s="353">
        <f t="shared" si="36"/>
        <v>0.12198026143130099</v>
      </c>
      <c r="AG231" s="420">
        <f t="shared" si="37"/>
        <v>0.86565299005788776</v>
      </c>
      <c r="AH231" s="420">
        <f t="shared" si="38"/>
        <v>0.43003659390529619</v>
      </c>
      <c r="AL231" s="3"/>
      <c r="AM231" s="2"/>
    </row>
    <row r="232" spans="2:39" ht="12" customHeight="1" x14ac:dyDescent="0.2">
      <c r="B232" s="103"/>
      <c r="C232" s="109"/>
      <c r="D232" s="104"/>
      <c r="E232" s="105"/>
      <c r="F232" s="106"/>
      <c r="G232" s="107"/>
      <c r="H232" s="124">
        <f t="shared" si="39"/>
        <v>43276</v>
      </c>
      <c r="I232" s="394">
        <f t="shared" si="40"/>
        <v>0.06</v>
      </c>
      <c r="J232" s="125">
        <f t="shared" si="41"/>
        <v>16.645499999999998</v>
      </c>
      <c r="K232" s="131">
        <f t="shared" si="42"/>
        <v>0.21870000000000001</v>
      </c>
      <c r="L232" s="131">
        <f t="shared" si="43"/>
        <v>2.06955</v>
      </c>
      <c r="M232" s="126"/>
      <c r="N232" s="127">
        <f t="shared" ref="N232" si="69">N336</f>
        <v>40.5</v>
      </c>
      <c r="O232" s="128">
        <f t="shared" ref="O232" si="70">O336</f>
        <v>43264</v>
      </c>
      <c r="P232" s="394">
        <f t="shared" si="46"/>
        <v>0.08</v>
      </c>
      <c r="Q232" s="125">
        <f t="shared" si="47"/>
        <v>7.6109999999999998</v>
      </c>
      <c r="R232" s="125">
        <f t="shared" si="48"/>
        <v>2.1770999999999998</v>
      </c>
      <c r="S232" s="132">
        <f t="shared" si="49"/>
        <v>20.956799999999998</v>
      </c>
      <c r="T232" s="133"/>
      <c r="U232" s="127">
        <f t="shared" si="50"/>
        <v>35.4</v>
      </c>
      <c r="V232" s="128"/>
      <c r="W232" s="134"/>
      <c r="X232" s="132"/>
      <c r="Y232" s="132"/>
      <c r="Z232" s="129"/>
      <c r="AA232" s="130"/>
      <c r="AB232" s="127"/>
      <c r="AC232" s="2"/>
      <c r="AD232" s="414">
        <f t="shared" si="34"/>
        <v>9.0555627163777715E-16</v>
      </c>
      <c r="AE232" s="414">
        <f t="shared" si="35"/>
        <v>4.9999999802126798</v>
      </c>
      <c r="AF232" s="353">
        <f t="shared" si="36"/>
        <v>8.6219059246813376E-2</v>
      </c>
      <c r="AG232" s="420">
        <f t="shared" si="37"/>
        <v>0.84529981442417335</v>
      </c>
      <c r="AH232" s="420">
        <f t="shared" si="38"/>
        <v>0.41947800796229651</v>
      </c>
      <c r="AL232" s="3"/>
      <c r="AM232" s="2"/>
    </row>
    <row r="233" spans="2:39" ht="12" customHeight="1" x14ac:dyDescent="0.2">
      <c r="B233" s="103"/>
      <c r="C233" s="135"/>
      <c r="D233" s="136"/>
      <c r="E233" s="137"/>
      <c r="F233" s="138"/>
      <c r="G233" s="139"/>
      <c r="H233" s="140"/>
      <c r="I233" s="141"/>
      <c r="J233" s="142"/>
      <c r="K233" s="142"/>
      <c r="L233" s="143"/>
      <c r="M233" s="144"/>
      <c r="N233" s="127"/>
      <c r="O233" s="145"/>
      <c r="P233" s="141"/>
      <c r="Q233" s="146"/>
      <c r="R233" s="146"/>
      <c r="S233" s="147"/>
      <c r="T233" s="148"/>
      <c r="U233" s="127"/>
      <c r="V233" s="145"/>
      <c r="W233" s="141"/>
      <c r="X233" s="146"/>
      <c r="Y233" s="146"/>
      <c r="Z233" s="147"/>
      <c r="AA233" s="149"/>
      <c r="AB233" s="127"/>
      <c r="AC233" s="29"/>
      <c r="AD233" s="68"/>
      <c r="AE233" s="68"/>
      <c r="AF233" s="68"/>
      <c r="AG233" s="420"/>
      <c r="AH233" s="420"/>
      <c r="AL233" s="3"/>
      <c r="AM233" s="2"/>
    </row>
    <row r="234" spans="2:39" ht="12" customHeight="1" x14ac:dyDescent="0.2">
      <c r="B234" s="103"/>
      <c r="C234" s="135"/>
      <c r="D234" s="136"/>
      <c r="E234" s="137"/>
      <c r="F234" s="138"/>
      <c r="G234" s="139"/>
      <c r="H234" s="140"/>
      <c r="I234" s="141"/>
      <c r="J234" s="142"/>
      <c r="K234" s="142"/>
      <c r="L234" s="143"/>
      <c r="M234" s="144"/>
      <c r="N234" s="127"/>
      <c r="O234" s="145"/>
      <c r="P234" s="141"/>
      <c r="Q234" s="146"/>
      <c r="R234" s="146"/>
      <c r="S234" s="147"/>
      <c r="T234" s="148"/>
      <c r="U234" s="127"/>
      <c r="V234" s="145"/>
      <c r="W234" s="141"/>
      <c r="X234" s="146"/>
      <c r="Y234" s="146"/>
      <c r="Z234" s="147"/>
      <c r="AA234" s="149"/>
      <c r="AB234" s="127"/>
      <c r="AC234" s="29"/>
      <c r="AD234" s="68"/>
      <c r="AE234" s="68"/>
      <c r="AF234" s="68"/>
      <c r="AG234" s="420"/>
      <c r="AH234" s="420"/>
      <c r="AL234" s="3"/>
      <c r="AM234" s="2"/>
    </row>
    <row r="235" spans="2:39" ht="12" customHeight="1" x14ac:dyDescent="0.2">
      <c r="B235" s="103"/>
      <c r="C235" s="135"/>
      <c r="D235" s="136"/>
      <c r="E235" s="137"/>
      <c r="F235" s="138"/>
      <c r="G235" s="139"/>
      <c r="H235" s="140"/>
      <c r="I235" s="141"/>
      <c r="J235" s="142"/>
      <c r="K235" s="142"/>
      <c r="L235" s="143"/>
      <c r="M235" s="144"/>
      <c r="N235" s="127"/>
      <c r="O235" s="145"/>
      <c r="P235" s="141"/>
      <c r="Q235" s="146"/>
      <c r="R235" s="146"/>
      <c r="S235" s="147"/>
      <c r="T235" s="148"/>
      <c r="U235" s="127"/>
      <c r="V235" s="145"/>
      <c r="W235" s="141"/>
      <c r="X235" s="146"/>
      <c r="Y235" s="146"/>
      <c r="Z235" s="147"/>
      <c r="AA235" s="149"/>
      <c r="AB235" s="127"/>
      <c r="AC235" s="29"/>
      <c r="AD235" s="68"/>
      <c r="AE235" s="68"/>
      <c r="AF235" s="68"/>
      <c r="AG235" s="420"/>
      <c r="AH235" s="420"/>
      <c r="AL235" s="3"/>
      <c r="AM235" s="2"/>
    </row>
    <row r="236" spans="2:39" ht="12" customHeight="1" x14ac:dyDescent="0.2">
      <c r="B236" s="103"/>
      <c r="C236" s="135"/>
      <c r="D236" s="136"/>
      <c r="E236" s="137"/>
      <c r="F236" s="138"/>
      <c r="G236" s="139"/>
      <c r="H236" s="140"/>
      <c r="I236" s="141"/>
      <c r="J236" s="142"/>
      <c r="K236" s="142"/>
      <c r="L236" s="143"/>
      <c r="M236" s="144"/>
      <c r="N236" s="127"/>
      <c r="O236" s="145"/>
      <c r="P236" s="141"/>
      <c r="Q236" s="146"/>
      <c r="R236" s="146"/>
      <c r="S236" s="147"/>
      <c r="T236" s="148"/>
      <c r="U236" s="127"/>
      <c r="V236" s="145"/>
      <c r="W236" s="141"/>
      <c r="X236" s="146"/>
      <c r="Y236" s="146"/>
      <c r="Z236" s="147"/>
      <c r="AA236" s="149"/>
      <c r="AB236" s="127"/>
      <c r="AC236" s="29"/>
      <c r="AD236" s="68"/>
      <c r="AE236" s="68"/>
      <c r="AF236" s="68"/>
      <c r="AG236" s="420"/>
      <c r="AH236" s="420"/>
      <c r="AL236" s="3"/>
      <c r="AM236" s="2"/>
    </row>
    <row r="237" spans="2:39" ht="12" customHeight="1" x14ac:dyDescent="0.2">
      <c r="B237" s="103"/>
      <c r="C237" s="135"/>
      <c r="D237" s="136"/>
      <c r="E237" s="137"/>
      <c r="F237" s="138"/>
      <c r="G237" s="139"/>
      <c r="H237" s="140"/>
      <c r="I237" s="141"/>
      <c r="J237" s="142"/>
      <c r="K237" s="142"/>
      <c r="L237" s="143"/>
      <c r="M237" s="144"/>
      <c r="N237" s="127"/>
      <c r="O237" s="145"/>
      <c r="P237" s="141"/>
      <c r="Q237" s="146"/>
      <c r="R237" s="146"/>
      <c r="S237" s="147"/>
      <c r="T237" s="148"/>
      <c r="U237" s="127"/>
      <c r="V237" s="145"/>
      <c r="W237" s="141"/>
      <c r="X237" s="146"/>
      <c r="Y237" s="146"/>
      <c r="Z237" s="147"/>
      <c r="AA237" s="149"/>
      <c r="AB237" s="127"/>
      <c r="AC237" s="29"/>
      <c r="AD237" s="68"/>
      <c r="AE237" s="68"/>
      <c r="AF237" s="68"/>
      <c r="AG237" s="420"/>
      <c r="AH237" s="420"/>
      <c r="AL237" s="3"/>
      <c r="AM237" s="2"/>
    </row>
    <row r="238" spans="2:39" ht="12" customHeight="1" x14ac:dyDescent="0.2">
      <c r="B238" s="103"/>
      <c r="C238" s="135"/>
      <c r="D238" s="136"/>
      <c r="E238" s="137"/>
      <c r="F238" s="138"/>
      <c r="G238" s="139"/>
      <c r="H238" s="140"/>
      <c r="I238" s="141"/>
      <c r="J238" s="142"/>
      <c r="K238" s="142"/>
      <c r="L238" s="143"/>
      <c r="M238" s="144"/>
      <c r="N238" s="127"/>
      <c r="O238" s="145"/>
      <c r="P238" s="141"/>
      <c r="Q238" s="146"/>
      <c r="R238" s="146"/>
      <c r="S238" s="147"/>
      <c r="T238" s="148"/>
      <c r="U238" s="127"/>
      <c r="V238" s="145"/>
      <c r="W238" s="141"/>
      <c r="X238" s="146"/>
      <c r="Y238" s="146"/>
      <c r="Z238" s="147"/>
      <c r="AA238" s="149"/>
      <c r="AB238" s="127"/>
      <c r="AC238" s="29"/>
      <c r="AD238" s="68"/>
      <c r="AE238" s="68"/>
      <c r="AF238" s="68"/>
      <c r="AG238" s="420"/>
      <c r="AH238" s="420"/>
      <c r="AL238" s="3"/>
      <c r="AM238" s="2"/>
    </row>
    <row r="239" spans="2:39" ht="12" customHeight="1" x14ac:dyDescent="0.2">
      <c r="B239" s="103"/>
      <c r="C239" s="135"/>
      <c r="D239" s="136"/>
      <c r="E239" s="137"/>
      <c r="F239" s="138"/>
      <c r="G239" s="139"/>
      <c r="H239" s="140"/>
      <c r="I239" s="141"/>
      <c r="J239" s="142"/>
      <c r="K239" s="142"/>
      <c r="L239" s="143"/>
      <c r="M239" s="144"/>
      <c r="N239" s="127"/>
      <c r="O239" s="145"/>
      <c r="P239" s="141"/>
      <c r="Q239" s="146"/>
      <c r="R239" s="146"/>
      <c r="S239" s="147"/>
      <c r="T239" s="148"/>
      <c r="U239" s="127"/>
      <c r="V239" s="145"/>
      <c r="W239" s="141"/>
      <c r="X239" s="146"/>
      <c r="Y239" s="146"/>
      <c r="Z239" s="147"/>
      <c r="AA239" s="149"/>
      <c r="AB239" s="127"/>
      <c r="AC239" s="29"/>
      <c r="AD239" s="68"/>
      <c r="AE239" s="68"/>
      <c r="AF239" s="68"/>
      <c r="AG239" s="420"/>
      <c r="AH239" s="420"/>
      <c r="AL239" s="3"/>
      <c r="AM239" s="2"/>
    </row>
    <row r="240" spans="2:39" ht="12" customHeight="1" x14ac:dyDescent="0.2">
      <c r="B240" s="103"/>
      <c r="C240" s="135"/>
      <c r="D240" s="136"/>
      <c r="E240" s="137"/>
      <c r="F240" s="138"/>
      <c r="G240" s="139"/>
      <c r="H240" s="140"/>
      <c r="I240" s="141"/>
      <c r="J240" s="142"/>
      <c r="K240" s="142"/>
      <c r="L240" s="143"/>
      <c r="M240" s="144"/>
      <c r="N240" s="127"/>
      <c r="O240" s="145"/>
      <c r="P240" s="141"/>
      <c r="Q240" s="146"/>
      <c r="R240" s="146"/>
      <c r="S240" s="147"/>
      <c r="T240" s="148"/>
      <c r="U240" s="127"/>
      <c r="V240" s="145"/>
      <c r="W240" s="141"/>
      <c r="X240" s="146"/>
      <c r="Y240" s="146"/>
      <c r="Z240" s="147"/>
      <c r="AA240" s="149"/>
      <c r="AB240" s="127"/>
      <c r="AC240" s="29"/>
      <c r="AD240" s="68"/>
      <c r="AE240" s="68"/>
      <c r="AF240" s="68"/>
      <c r="AG240" s="420"/>
      <c r="AH240" s="420"/>
      <c r="AL240" s="3"/>
      <c r="AM240" s="2"/>
    </row>
    <row r="241" spans="1:81" ht="12" customHeight="1" x14ac:dyDescent="0.2">
      <c r="B241" s="103"/>
      <c r="C241" s="135"/>
      <c r="D241" s="136"/>
      <c r="E241" s="137"/>
      <c r="F241" s="138"/>
      <c r="G241" s="139"/>
      <c r="H241" s="140"/>
      <c r="I241" s="141"/>
      <c r="J241" s="142"/>
      <c r="K241" s="142"/>
      <c r="L241" s="143"/>
      <c r="M241" s="144"/>
      <c r="N241" s="127"/>
      <c r="O241" s="145"/>
      <c r="P241" s="141"/>
      <c r="Q241" s="146"/>
      <c r="R241" s="146"/>
      <c r="S241" s="147"/>
      <c r="T241" s="148"/>
      <c r="U241" s="127"/>
      <c r="V241" s="145"/>
      <c r="W241" s="141"/>
      <c r="X241" s="146"/>
      <c r="Y241" s="146"/>
      <c r="Z241" s="147"/>
      <c r="AA241" s="149"/>
      <c r="AB241" s="127"/>
      <c r="AC241" s="29"/>
      <c r="AD241" s="68"/>
      <c r="AE241" s="68"/>
      <c r="AF241" s="68"/>
      <c r="AG241" s="420"/>
      <c r="AH241" s="420"/>
      <c r="AL241" s="3"/>
      <c r="AM241" s="2"/>
    </row>
    <row r="242" spans="1:81" ht="12" customHeight="1" x14ac:dyDescent="0.2">
      <c r="B242" s="103"/>
      <c r="C242" s="135"/>
      <c r="D242" s="136"/>
      <c r="E242" s="137"/>
      <c r="F242" s="138"/>
      <c r="G242" s="139"/>
      <c r="H242" s="140"/>
      <c r="I242" s="141"/>
      <c r="J242" s="142"/>
      <c r="K242" s="142"/>
      <c r="L242" s="143"/>
      <c r="M242" s="144"/>
      <c r="N242" s="127"/>
      <c r="O242" s="145"/>
      <c r="P242" s="141"/>
      <c r="Q242" s="146"/>
      <c r="R242" s="146"/>
      <c r="S242" s="147"/>
      <c r="T242" s="148"/>
      <c r="U242" s="127"/>
      <c r="V242" s="145"/>
      <c r="W242" s="141"/>
      <c r="X242" s="146"/>
      <c r="Y242" s="146"/>
      <c r="Z242" s="147"/>
      <c r="AA242" s="149"/>
      <c r="AB242" s="127"/>
      <c r="AC242" s="29"/>
      <c r="AD242" s="68"/>
      <c r="AE242" s="68"/>
      <c r="AF242" s="68"/>
      <c r="AG242" s="420"/>
      <c r="AH242" s="420"/>
      <c r="AL242" s="3"/>
      <c r="AM242" s="2"/>
    </row>
    <row r="243" spans="1:81" ht="12" customHeight="1" x14ac:dyDescent="0.2">
      <c r="B243" s="200"/>
      <c r="C243" s="201"/>
      <c r="D243" s="202"/>
      <c r="E243" s="203"/>
      <c r="F243" s="204"/>
      <c r="G243" s="205"/>
      <c r="H243" s="206"/>
      <c r="I243" s="207"/>
      <c r="J243" s="208"/>
      <c r="K243" s="208"/>
      <c r="L243" s="209"/>
      <c r="M243" s="210"/>
      <c r="N243" s="211"/>
      <c r="O243" s="212"/>
      <c r="P243" s="207"/>
      <c r="Q243" s="213"/>
      <c r="R243" s="213"/>
      <c r="S243" s="214"/>
      <c r="T243" s="215"/>
      <c r="U243" s="211"/>
      <c r="V243" s="212"/>
      <c r="W243" s="207"/>
      <c r="X243" s="213"/>
      <c r="Y243" s="213"/>
      <c r="Z243" s="214"/>
      <c r="AA243" s="216"/>
      <c r="AB243" s="217"/>
      <c r="AC243" s="29"/>
      <c r="AD243" s="69"/>
      <c r="AE243" s="69"/>
      <c r="AF243" s="69"/>
      <c r="AG243" s="421"/>
      <c r="AH243" s="421"/>
      <c r="AL243" s="3"/>
      <c r="AM243" s="2"/>
      <c r="BY243" s="59"/>
      <c r="BZ243" s="59"/>
      <c r="CA243" s="59"/>
    </row>
    <row r="244" spans="1:81" s="6" customFormat="1" ht="12" customHeight="1" x14ac:dyDescent="0.2">
      <c r="A244" s="2"/>
      <c r="B244" s="193" t="s">
        <v>19</v>
      </c>
      <c r="C244" s="194">
        <f>MAX(C174:C243)</f>
        <v>0.55555555555555558</v>
      </c>
      <c r="D244" s="195">
        <f>MAX(D174:D243)</f>
        <v>31.7</v>
      </c>
      <c r="E244" s="196">
        <f>MAX(E174:E243)</f>
        <v>2.3363611111111107</v>
      </c>
      <c r="F244" s="195">
        <f>MAX(F174:F243)</f>
        <v>0.42655555555555552</v>
      </c>
      <c r="G244" s="197">
        <f>MAX(G174:G243)</f>
        <v>49.3</v>
      </c>
      <c r="H244" s="198"/>
      <c r="I244" s="194">
        <f t="shared" ref="I244:N244" si="71">MAX(I174:I243)</f>
        <v>0.56000000000000005</v>
      </c>
      <c r="J244" s="195">
        <f t="shared" si="71"/>
        <v>28.462199999999996</v>
      </c>
      <c r="K244" s="196">
        <f t="shared" si="71"/>
        <v>6.6624999999999996</v>
      </c>
      <c r="L244" s="195">
        <f t="shared" si="71"/>
        <v>10.5534</v>
      </c>
      <c r="M244" s="195">
        <f t="shared" si="71"/>
        <v>0.19259259259259259</v>
      </c>
      <c r="N244" s="197">
        <f t="shared" si="71"/>
        <v>65.2</v>
      </c>
      <c r="O244" s="198"/>
      <c r="P244" s="194">
        <f t="shared" ref="P244:U244" si="72">MAX(P174:P243)</f>
        <v>0.56999999999999995</v>
      </c>
      <c r="Q244" s="195">
        <f t="shared" si="72"/>
        <v>11.888888888888889</v>
      </c>
      <c r="R244" s="195">
        <f t="shared" si="72"/>
        <v>11.737500000000001</v>
      </c>
      <c r="S244" s="195">
        <f t="shared" si="72"/>
        <v>23.7</v>
      </c>
      <c r="T244" s="195">
        <f t="shared" si="72"/>
        <v>0.14814814814814814</v>
      </c>
      <c r="U244" s="197">
        <f t="shared" si="72"/>
        <v>46.9</v>
      </c>
      <c r="V244" s="198"/>
      <c r="W244" s="194">
        <f t="shared" ref="W244:AB244" si="73">MAX(W174:W243)</f>
        <v>0.62962962962962965</v>
      </c>
      <c r="X244" s="195">
        <f t="shared" si="73"/>
        <v>33.333333333333336</v>
      </c>
      <c r="Y244" s="196">
        <f t="shared" si="73"/>
        <v>2.7417509999999998</v>
      </c>
      <c r="Z244" s="196">
        <f t="shared" si="73"/>
        <v>9.8487000000000009</v>
      </c>
      <c r="AA244" s="195">
        <f t="shared" si="73"/>
        <v>0.20941666666666667</v>
      </c>
      <c r="AB244" s="199">
        <f t="shared" si="73"/>
        <v>47.7</v>
      </c>
    </row>
    <row r="245" spans="1:81" s="6" customFormat="1" ht="12" customHeight="1" x14ac:dyDescent="0.2">
      <c r="A245" s="2"/>
      <c r="B245" s="172" t="s">
        <v>79</v>
      </c>
      <c r="C245" s="155">
        <f>C201/2</f>
        <v>7.0000000000000007E-2</v>
      </c>
      <c r="D245" s="156"/>
      <c r="E245" s="158">
        <v>0.11</v>
      </c>
      <c r="F245" s="156"/>
      <c r="G245" s="157"/>
      <c r="H245" s="175"/>
      <c r="I245" s="155">
        <f>I201/2</f>
        <v>0.06</v>
      </c>
      <c r="J245" s="156"/>
      <c r="K245" s="158">
        <f>K232/2</f>
        <v>0.10935</v>
      </c>
      <c r="L245" s="158">
        <f>K245</f>
        <v>0.10935</v>
      </c>
      <c r="M245" s="158">
        <f>AA245</f>
        <v>1.9445833333333332E-2</v>
      </c>
      <c r="N245" s="157"/>
      <c r="O245" s="175"/>
      <c r="P245" s="155">
        <f>0.16/2</f>
        <v>0.08</v>
      </c>
      <c r="Q245" s="156"/>
      <c r="R245" s="158">
        <f>K245</f>
        <v>0.10935</v>
      </c>
      <c r="S245" s="158">
        <f>R245</f>
        <v>0.10935</v>
      </c>
      <c r="T245" s="158">
        <f>AA245</f>
        <v>1.9445833333333332E-2</v>
      </c>
      <c r="U245" s="157"/>
      <c r="V245" s="175"/>
      <c r="W245" s="155">
        <f>W206/2</f>
        <v>0.1</v>
      </c>
      <c r="X245" s="156"/>
      <c r="Y245" s="158">
        <f>K245</f>
        <v>0.10935</v>
      </c>
      <c r="Z245" s="158">
        <f>Y245</f>
        <v>0.10935</v>
      </c>
      <c r="AA245" s="158">
        <f>AA175/2</f>
        <v>1.9445833333333332E-2</v>
      </c>
      <c r="AB245" s="159"/>
    </row>
    <row r="246" spans="1:81" s="6" customFormat="1" ht="12" customHeight="1" x14ac:dyDescent="0.2">
      <c r="A246" s="2"/>
      <c r="B246" s="171" t="s">
        <v>31</v>
      </c>
      <c r="C246" s="150">
        <f>IF(C245&lt;&gt;"",SMALL(C174:C243,C248+1),MIN(C174:C243))</f>
        <v>0.14000000000000001</v>
      </c>
      <c r="D246" s="151">
        <f>IF(D245&lt;&gt;"",SMALL(D174:D243,D248+1),MIN(D174:D243))</f>
        <v>12.602777777777776</v>
      </c>
      <c r="E246" s="152">
        <f>IF(E245&lt;&gt;"",SMALL(E174:E243,E248+1),MIN(E174:E243))</f>
        <v>0.35</v>
      </c>
      <c r="F246" s="151">
        <f>IF(F245&lt;&gt;"",SMALL(F174:F243,F248+1),MIN(F174:F243))</f>
        <v>6.3013888888888883E-2</v>
      </c>
      <c r="G246" s="153">
        <f>IF(G245&lt;&gt;"",SMALL(G174:G243,G248+1),MIN(G174:G243))</f>
        <v>20.6</v>
      </c>
      <c r="H246" s="174"/>
      <c r="I246" s="150">
        <f t="shared" ref="I246:N246" si="74">IF(I245&lt;&gt;"",SMALL(I174:I243,I248+1),MIN(I174:I243))</f>
        <v>0.10740740740740741</v>
      </c>
      <c r="J246" s="152">
        <f t="shared" si="74"/>
        <v>3.9615</v>
      </c>
      <c r="K246" s="152">
        <f t="shared" si="74"/>
        <v>4.5516629837907173E-5</v>
      </c>
      <c r="L246" s="160">
        <f t="shared" si="74"/>
        <v>1.9737999999999999E-2</v>
      </c>
      <c r="M246" s="151">
        <f t="shared" si="74"/>
        <v>0.13703703703703704</v>
      </c>
      <c r="N246" s="161">
        <f t="shared" si="74"/>
        <v>6.95</v>
      </c>
      <c r="O246" s="174"/>
      <c r="P246" s="150">
        <f t="shared" ref="P246:U246" si="75">IF(P245&lt;&gt;"",SMALL(P174:P243,P248+1),MIN(P174:P243))</f>
        <v>0.14814814814814814</v>
      </c>
      <c r="Q246" s="152">
        <f t="shared" si="75"/>
        <v>1.6104000000000001</v>
      </c>
      <c r="R246" s="152">
        <f t="shared" si="75"/>
        <v>3.2559662688080562E-5</v>
      </c>
      <c r="S246" s="152">
        <f t="shared" si="75"/>
        <v>0.14344000000000004</v>
      </c>
      <c r="T246" s="151">
        <f t="shared" si="75"/>
        <v>0.1</v>
      </c>
      <c r="U246" s="153">
        <f t="shared" si="75"/>
        <v>6.71</v>
      </c>
      <c r="V246" s="174"/>
      <c r="W246" s="150">
        <f t="shared" ref="W246:AB246" si="76">IF(W245&lt;&gt;"",SMALL(W174:W243,W248+1),MIN(W174:W243))</f>
        <v>0.2</v>
      </c>
      <c r="X246" s="151">
        <f t="shared" si="76"/>
        <v>10.9716</v>
      </c>
      <c r="Y246" s="152">
        <f t="shared" si="76"/>
        <v>2.8023931653095033E-5</v>
      </c>
      <c r="Z246" s="152">
        <f t="shared" si="76"/>
        <v>0.114</v>
      </c>
      <c r="AA246" s="152">
        <f t="shared" si="76"/>
        <v>3.8891666666666665E-2</v>
      </c>
      <c r="AB246" s="154">
        <f t="shared" si="76"/>
        <v>16.670000000000002</v>
      </c>
    </row>
    <row r="247" spans="1:81" s="6" customFormat="1" ht="12" customHeight="1" x14ac:dyDescent="0.2">
      <c r="A247" s="2"/>
      <c r="B247" s="171" t="s">
        <v>20</v>
      </c>
      <c r="C247" s="162">
        <f>IF(C245&lt;&gt;"",(SUM(C174:C243)-C245*C248)/(C249-C248),AVERAGE(C174:C243))</f>
        <v>0.31351851851851825</v>
      </c>
      <c r="D247" s="163">
        <f>IF(D245&lt;&gt;"",(SUM(D174:D243)-D245*D248)/(D249-D248),AVERAGE(D174:D243))</f>
        <v>22.77895767195767</v>
      </c>
      <c r="E247" s="163">
        <f>IF(E245&lt;&gt;"",(SUM(E174:E243)-E245*E248)/(E249-E248),AVERAGE(E174:E243))</f>
        <v>0.72070502645502643</v>
      </c>
      <c r="F247" s="163">
        <f>IF(F245&lt;&gt;"",(SUM(F174:F243)-F245*F248)/(F249-F248),AVERAGE(F174:F243))</f>
        <v>0.14147145061728392</v>
      </c>
      <c r="G247" s="164">
        <f>IF(G245&lt;&gt;"",(SUM(G174:G243)-G245*G248)/(G249-G248),AVERAGE(G174:G243))</f>
        <v>28.334999999999994</v>
      </c>
      <c r="H247" s="176"/>
      <c r="I247" s="165">
        <f t="shared" ref="I247:N247" si="77">IF(I245&lt;&gt;"",(SUM(I174:I243)-I245*I248)/(I249-I248),AVERAGE(I174:I243))</f>
        <v>0.25359380116959029</v>
      </c>
      <c r="J247" s="163">
        <f t="shared" si="77"/>
        <v>16.662048417508423</v>
      </c>
      <c r="K247" s="163">
        <f t="shared" si="77"/>
        <v>0.27298663607337709</v>
      </c>
      <c r="L247" s="163">
        <f t="shared" si="77"/>
        <v>0.93356909764309759</v>
      </c>
      <c r="M247" s="163">
        <f t="shared" si="77"/>
        <v>0.13896604938271606</v>
      </c>
      <c r="N247" s="164">
        <f t="shared" si="77"/>
        <v>33.052727272727267</v>
      </c>
      <c r="O247" s="176"/>
      <c r="P247" s="165">
        <f t="shared" ref="P247:U247" si="78">IF(P245&lt;&gt;"",(SUM(P174:P243)-P245*P248)/(P249-P248),AVERAGE(P174:P243))</f>
        <v>0.28938271604938298</v>
      </c>
      <c r="Q247" s="163">
        <f t="shared" si="78"/>
        <v>8.9802035584604205</v>
      </c>
      <c r="R247" s="163">
        <f t="shared" si="78"/>
        <v>0.80009902198900551</v>
      </c>
      <c r="S247" s="163">
        <f t="shared" si="78"/>
        <v>2.7922939724037761</v>
      </c>
      <c r="T247" s="163">
        <f t="shared" si="78"/>
        <v>8.2716049382716053E-2</v>
      </c>
      <c r="U247" s="164">
        <f t="shared" si="78"/>
        <v>27.913921568627455</v>
      </c>
      <c r="V247" s="176"/>
      <c r="W247" s="165">
        <f t="shared" ref="W247:AB247" si="79">IF(W245&lt;&gt;"",(SUM(W174:W243)-W245*W248)/(W249-W248),AVERAGE(W174:W243))</f>
        <v>0.34444444444444416</v>
      </c>
      <c r="X247" s="163">
        <f t="shared" si="79"/>
        <v>21.671534039780521</v>
      </c>
      <c r="Y247" s="163">
        <f t="shared" si="79"/>
        <v>0.26590913217997508</v>
      </c>
      <c r="Z247" s="163">
        <f t="shared" si="79"/>
        <v>1.4744428244170096</v>
      </c>
      <c r="AA247" s="163">
        <f t="shared" si="79"/>
        <v>8.2095683683683668E-2</v>
      </c>
      <c r="AB247" s="166">
        <f t="shared" si="79"/>
        <v>27.613240740740746</v>
      </c>
    </row>
    <row r="248" spans="1:81" s="6" customFormat="1" ht="12" customHeight="1" x14ac:dyDescent="0.2">
      <c r="A248" s="2"/>
      <c r="B248" s="171" t="s">
        <v>80</v>
      </c>
      <c r="C248" s="167">
        <f>COUNTIF(C174:C243,C245)</f>
        <v>29</v>
      </c>
      <c r="D248" s="168">
        <f>COUNTIF(D174:D243,D245)</f>
        <v>0</v>
      </c>
      <c r="E248" s="168">
        <f>COUNTIF(E174:E243,E245)</f>
        <v>0</v>
      </c>
      <c r="F248" s="168">
        <f>COUNTIF(F174:F243,F245)</f>
        <v>0</v>
      </c>
      <c r="G248" s="169">
        <f>COUNTIF(G174:G243,G245)</f>
        <v>0</v>
      </c>
      <c r="H248" s="177"/>
      <c r="I248" s="167">
        <f t="shared" ref="I248:N248" si="80">COUNTIF(I174:I243,I245)</f>
        <v>36</v>
      </c>
      <c r="J248" s="168">
        <f t="shared" si="80"/>
        <v>0</v>
      </c>
      <c r="K248" s="168">
        <f t="shared" si="80"/>
        <v>1</v>
      </c>
      <c r="L248" s="168">
        <f t="shared" si="80"/>
        <v>0</v>
      </c>
      <c r="M248" s="168">
        <f t="shared" si="80"/>
        <v>0</v>
      </c>
      <c r="N248" s="169">
        <f t="shared" si="80"/>
        <v>0</v>
      </c>
      <c r="O248" s="177"/>
      <c r="P248" s="167">
        <f t="shared" ref="P248:U248" si="81">COUNTIF(P174:P243,P245)</f>
        <v>42</v>
      </c>
      <c r="Q248" s="168">
        <f t="shared" si="81"/>
        <v>0</v>
      </c>
      <c r="R248" s="168">
        <f t="shared" si="81"/>
        <v>0</v>
      </c>
      <c r="S248" s="168">
        <f t="shared" si="81"/>
        <v>0</v>
      </c>
      <c r="T248" s="168">
        <f t="shared" si="81"/>
        <v>0</v>
      </c>
      <c r="U248" s="169">
        <f t="shared" si="81"/>
        <v>0</v>
      </c>
      <c r="V248" s="177"/>
      <c r="W248" s="167">
        <f t="shared" ref="W248:AB248" si="82">COUNTIF(W174:W243,W245)</f>
        <v>40</v>
      </c>
      <c r="X248" s="168">
        <f t="shared" si="82"/>
        <v>0</v>
      </c>
      <c r="Y248" s="168">
        <f t="shared" si="82"/>
        <v>0</v>
      </c>
      <c r="Z248" s="168">
        <f t="shared" si="82"/>
        <v>0</v>
      </c>
      <c r="AA248" s="168">
        <f t="shared" si="82"/>
        <v>0</v>
      </c>
      <c r="AB248" s="170">
        <f t="shared" si="82"/>
        <v>0</v>
      </c>
    </row>
    <row r="249" spans="1:81" s="6" customFormat="1" ht="12" customHeight="1" thickBot="1" x14ac:dyDescent="0.25">
      <c r="A249" s="2"/>
      <c r="B249" s="173" t="s">
        <v>32</v>
      </c>
      <c r="C249" s="93">
        <f>COUNTA(C174:C243)</f>
        <v>35</v>
      </c>
      <c r="D249" s="94">
        <f>COUNTA(D174:D243)</f>
        <v>35</v>
      </c>
      <c r="E249" s="94">
        <f>COUNTA(E174:E243)</f>
        <v>35</v>
      </c>
      <c r="F249" s="94">
        <f>COUNTA(F174:F243)</f>
        <v>6</v>
      </c>
      <c r="G249" s="30">
        <f>COUNTA(G174:G243)</f>
        <v>35</v>
      </c>
      <c r="H249" s="178"/>
      <c r="I249" s="93">
        <f t="shared" ref="I249:N249" si="83">COUNTA(I174:I243)</f>
        <v>55</v>
      </c>
      <c r="J249" s="94">
        <f t="shared" si="83"/>
        <v>55</v>
      </c>
      <c r="K249" s="94">
        <f t="shared" si="83"/>
        <v>55</v>
      </c>
      <c r="L249" s="94">
        <f t="shared" si="83"/>
        <v>55</v>
      </c>
      <c r="M249" s="94">
        <f t="shared" si="83"/>
        <v>6</v>
      </c>
      <c r="N249" s="30">
        <f t="shared" si="83"/>
        <v>55</v>
      </c>
      <c r="O249" s="178"/>
      <c r="P249" s="93">
        <f t="shared" ref="P249:U249" si="84">COUNTA(P174:P243)</f>
        <v>51</v>
      </c>
      <c r="Q249" s="94">
        <f t="shared" si="84"/>
        <v>51</v>
      </c>
      <c r="R249" s="94">
        <f t="shared" si="84"/>
        <v>51</v>
      </c>
      <c r="S249" s="94">
        <f t="shared" si="84"/>
        <v>51</v>
      </c>
      <c r="T249" s="94">
        <f t="shared" si="84"/>
        <v>3</v>
      </c>
      <c r="U249" s="30">
        <f t="shared" si="84"/>
        <v>51</v>
      </c>
      <c r="V249" s="178"/>
      <c r="W249" s="93">
        <f t="shared" ref="W249:AB249" si="85">COUNTA(W174:W243)</f>
        <v>53</v>
      </c>
      <c r="X249" s="94">
        <f t="shared" si="85"/>
        <v>54</v>
      </c>
      <c r="Y249" s="94">
        <f t="shared" si="85"/>
        <v>54</v>
      </c>
      <c r="Z249" s="94">
        <f t="shared" si="85"/>
        <v>54</v>
      </c>
      <c r="AA249" s="94">
        <f t="shared" si="85"/>
        <v>37</v>
      </c>
      <c r="AB249" s="78">
        <f t="shared" si="85"/>
        <v>54</v>
      </c>
    </row>
    <row r="250" spans="1:81" s="25" customFormat="1" ht="12" customHeight="1" thickTop="1" x14ac:dyDescent="0.2">
      <c r="A250" s="2"/>
      <c r="B250" s="50" t="s">
        <v>9</v>
      </c>
      <c r="C250" s="86" t="s">
        <v>10</v>
      </c>
      <c r="D250" s="87" t="s">
        <v>11</v>
      </c>
      <c r="E250" s="230" t="s">
        <v>12</v>
      </c>
      <c r="F250" s="232" t="s">
        <v>13</v>
      </c>
      <c r="G250" s="24" t="s">
        <v>14</v>
      </c>
      <c r="H250" s="50" t="s">
        <v>9</v>
      </c>
      <c r="I250" s="86" t="s">
        <v>10</v>
      </c>
      <c r="J250" s="87" t="s">
        <v>11</v>
      </c>
      <c r="K250" s="231" t="s">
        <v>30</v>
      </c>
      <c r="L250" s="230" t="s">
        <v>12</v>
      </c>
      <c r="M250" s="232" t="s">
        <v>13</v>
      </c>
      <c r="N250" s="24" t="s">
        <v>14</v>
      </c>
      <c r="O250" s="50" t="s">
        <v>9</v>
      </c>
      <c r="P250" s="86" t="s">
        <v>10</v>
      </c>
      <c r="Q250" s="87" t="s">
        <v>11</v>
      </c>
      <c r="R250" s="231" t="s">
        <v>30</v>
      </c>
      <c r="S250" s="230" t="s">
        <v>12</v>
      </c>
      <c r="T250" s="232" t="s">
        <v>13</v>
      </c>
      <c r="U250" s="52" t="s">
        <v>14</v>
      </c>
      <c r="V250" s="50" t="s">
        <v>9</v>
      </c>
      <c r="W250" s="86" t="s">
        <v>10</v>
      </c>
      <c r="X250" s="87" t="s">
        <v>11</v>
      </c>
      <c r="Y250" s="231" t="s">
        <v>30</v>
      </c>
      <c r="Z250" s="230" t="s">
        <v>12</v>
      </c>
      <c r="AA250" s="232" t="s">
        <v>13</v>
      </c>
      <c r="AB250" s="24" t="s">
        <v>14</v>
      </c>
      <c r="AC250" s="76"/>
      <c r="AD250" s="6"/>
      <c r="AE250" s="6"/>
      <c r="AF250" s="6"/>
    </row>
    <row r="251" spans="1:81" s="25" customFormat="1" ht="12" customHeight="1" x14ac:dyDescent="0.2">
      <c r="A251" s="2"/>
      <c r="B251" s="51" t="s">
        <v>15</v>
      </c>
      <c r="C251" s="88" t="s">
        <v>25</v>
      </c>
      <c r="D251" s="89" t="s">
        <v>16</v>
      </c>
      <c r="E251" s="89" t="s">
        <v>16</v>
      </c>
      <c r="F251" s="89" t="s">
        <v>16</v>
      </c>
      <c r="G251" s="26" t="s">
        <v>17</v>
      </c>
      <c r="H251" s="51" t="s">
        <v>15</v>
      </c>
      <c r="I251" s="88" t="s">
        <v>25</v>
      </c>
      <c r="J251" s="89" t="s">
        <v>16</v>
      </c>
      <c r="K251" s="89" t="s">
        <v>16</v>
      </c>
      <c r="L251" s="89" t="s">
        <v>16</v>
      </c>
      <c r="M251" s="89" t="s">
        <v>16</v>
      </c>
      <c r="N251" s="26" t="s">
        <v>17</v>
      </c>
      <c r="O251" s="51" t="s">
        <v>15</v>
      </c>
      <c r="P251" s="88" t="s">
        <v>25</v>
      </c>
      <c r="Q251" s="89" t="s">
        <v>16</v>
      </c>
      <c r="R251" s="89" t="s">
        <v>16</v>
      </c>
      <c r="S251" s="89" t="s">
        <v>16</v>
      </c>
      <c r="T251" s="89" t="s">
        <v>16</v>
      </c>
      <c r="U251" s="53" t="s">
        <v>17</v>
      </c>
      <c r="V251" s="51" t="s">
        <v>15</v>
      </c>
      <c r="W251" s="88" t="s">
        <v>25</v>
      </c>
      <c r="X251" s="89" t="s">
        <v>16</v>
      </c>
      <c r="Y251" s="89" t="s">
        <v>16</v>
      </c>
      <c r="Z251" s="89" t="s">
        <v>16</v>
      </c>
      <c r="AA251" s="89" t="s">
        <v>16</v>
      </c>
      <c r="AB251" s="26" t="s">
        <v>17</v>
      </c>
      <c r="AC251" s="76"/>
      <c r="AD251" s="6"/>
      <c r="AE251" s="6"/>
      <c r="AF251" s="6"/>
    </row>
    <row r="252" spans="1:81" ht="12" customHeight="1" x14ac:dyDescent="0.2">
      <c r="B252" s="14" t="s">
        <v>4</v>
      </c>
      <c r="C252" s="18" t="s">
        <v>52</v>
      </c>
      <c r="D252" s="15"/>
      <c r="E252" s="16"/>
      <c r="F252" s="16"/>
      <c r="G252" s="17"/>
      <c r="H252" s="14" t="s">
        <v>4</v>
      </c>
      <c r="I252" s="18" t="s">
        <v>51</v>
      </c>
      <c r="J252" s="15"/>
      <c r="K252" s="15" t="s">
        <v>50</v>
      </c>
      <c r="L252" s="16"/>
      <c r="M252" s="16"/>
      <c r="N252" s="17"/>
      <c r="O252" s="14" t="s">
        <v>4</v>
      </c>
      <c r="P252" s="18" t="s">
        <v>53</v>
      </c>
      <c r="Q252" s="15"/>
      <c r="R252" s="15"/>
      <c r="S252" s="16"/>
      <c r="T252" s="16"/>
      <c r="U252" s="17"/>
      <c r="V252" s="14" t="s">
        <v>4</v>
      </c>
      <c r="W252" s="18" t="s">
        <v>49</v>
      </c>
      <c r="X252" s="15" t="s">
        <v>46</v>
      </c>
      <c r="Y252" s="15" t="s">
        <v>47</v>
      </c>
      <c r="Z252" s="16" t="s">
        <v>48</v>
      </c>
      <c r="AA252" s="16"/>
      <c r="AB252" s="17"/>
      <c r="AC252" s="2"/>
      <c r="AD252" s="6"/>
      <c r="AE252" s="6"/>
      <c r="AF252" s="6"/>
      <c r="AG252" s="48"/>
      <c r="AH252" s="2"/>
      <c r="AL252" s="3"/>
      <c r="AM252" s="2"/>
      <c r="CB252" s="6"/>
      <c r="CC252" s="6"/>
    </row>
    <row r="253" spans="1:81" ht="12" customHeight="1" x14ac:dyDescent="0.2">
      <c r="B253" s="7" t="s">
        <v>2</v>
      </c>
      <c r="C253" s="8" t="s">
        <v>3</v>
      </c>
      <c r="D253" s="8"/>
      <c r="E253" s="9"/>
      <c r="F253" s="9"/>
      <c r="G253" s="10"/>
      <c r="H253" s="11"/>
      <c r="I253" s="8" t="s">
        <v>3</v>
      </c>
      <c r="J253" s="12"/>
      <c r="K253" s="12"/>
      <c r="L253" s="9"/>
      <c r="M253" s="9"/>
      <c r="N253" s="10"/>
      <c r="O253" s="11"/>
      <c r="P253" s="8" t="s">
        <v>3</v>
      </c>
      <c r="Q253" s="12"/>
      <c r="R253" s="12"/>
      <c r="S253" s="9"/>
      <c r="T253" s="9"/>
      <c r="U253" s="10"/>
      <c r="V253" s="11"/>
      <c r="W253" s="8" t="s">
        <v>3</v>
      </c>
      <c r="X253" s="12"/>
      <c r="Y253" s="12"/>
      <c r="Z253" s="9"/>
      <c r="AA253" s="9"/>
      <c r="AB253" s="10"/>
      <c r="AC253" s="29"/>
      <c r="AD253" s="6"/>
      <c r="AE253" s="6"/>
      <c r="AF253" s="6"/>
      <c r="AG253" s="48"/>
      <c r="AH253" s="2"/>
      <c r="AL253" s="3"/>
      <c r="AM253" s="2"/>
      <c r="CB253" s="6"/>
      <c r="CC253" s="6"/>
    </row>
    <row r="254" spans="1:81" ht="12" customHeight="1" x14ac:dyDescent="0.2">
      <c r="B254" s="1"/>
      <c r="C254" s="2" t="s">
        <v>0</v>
      </c>
      <c r="E254" s="3"/>
      <c r="F254" s="3"/>
      <c r="H254" s="2"/>
      <c r="I254" s="2" t="s">
        <v>21</v>
      </c>
      <c r="L254" s="3"/>
      <c r="M254" s="3"/>
      <c r="N254" s="4"/>
      <c r="O254" s="2"/>
      <c r="P254" s="2" t="s">
        <v>0</v>
      </c>
      <c r="S254" s="3"/>
      <c r="T254" s="3"/>
      <c r="U254" s="4"/>
      <c r="V254" s="2"/>
      <c r="W254" s="2" t="s">
        <v>1</v>
      </c>
      <c r="AB254" s="3"/>
      <c r="AC254" s="2"/>
      <c r="AG254" s="48"/>
      <c r="AH254" s="2"/>
      <c r="AL254" s="3"/>
      <c r="AM254" s="2"/>
    </row>
    <row r="255" spans="1:81" s="6" customFormat="1" ht="12" customHeight="1" x14ac:dyDescent="0.2">
      <c r="A255" s="2"/>
      <c r="B255" s="81" t="s">
        <v>33</v>
      </c>
      <c r="C255" s="31"/>
      <c r="D255" s="33"/>
      <c r="E255" s="34"/>
      <c r="F255" s="33"/>
      <c r="G255" s="33"/>
      <c r="H255" s="34"/>
      <c r="I255" s="35"/>
      <c r="J255" s="36"/>
      <c r="K255" s="36"/>
      <c r="L255" s="33"/>
      <c r="M255" s="33"/>
      <c r="N255" s="33"/>
      <c r="O255" s="33"/>
      <c r="P255" s="37"/>
    </row>
    <row r="256" spans="1:81" s="6" customFormat="1" ht="12" customHeight="1" x14ac:dyDescent="0.2">
      <c r="A256" s="2"/>
      <c r="B256" s="61" t="s">
        <v>65</v>
      </c>
      <c r="C256" s="31"/>
      <c r="D256" s="33"/>
      <c r="E256" s="34"/>
      <c r="F256" s="33"/>
      <c r="G256" s="33"/>
      <c r="H256" s="34"/>
      <c r="I256" s="35"/>
      <c r="J256" s="36"/>
      <c r="K256" s="36"/>
      <c r="L256" s="33"/>
      <c r="M256" s="33"/>
      <c r="N256" s="33"/>
      <c r="O256" s="33"/>
      <c r="P256" s="37"/>
      <c r="V256" s="374" t="s">
        <v>56</v>
      </c>
    </row>
    <row r="257" spans="1:39" s="6" customFormat="1" ht="12" customHeight="1" x14ac:dyDescent="0.2">
      <c r="A257" s="2"/>
      <c r="B257" s="60" t="s">
        <v>60</v>
      </c>
      <c r="C257" s="31"/>
      <c r="D257" s="33"/>
      <c r="E257" s="34"/>
      <c r="F257" s="33"/>
      <c r="G257" s="33"/>
      <c r="H257" s="34"/>
      <c r="I257" s="35"/>
      <c r="J257" s="36"/>
      <c r="K257" s="36"/>
      <c r="L257" s="33"/>
      <c r="M257" s="33"/>
      <c r="N257" s="33"/>
      <c r="O257" s="33"/>
      <c r="P257" s="37"/>
      <c r="X257" s="66"/>
      <c r="Y257" s="66"/>
      <c r="Z257" s="66"/>
      <c r="AA257" s="66"/>
      <c r="AB257" s="66"/>
    </row>
    <row r="258" spans="1:39" s="6" customFormat="1" ht="12" customHeight="1" x14ac:dyDescent="0.2">
      <c r="A258" s="2"/>
      <c r="B258" s="82" t="s">
        <v>34</v>
      </c>
      <c r="C258" s="31"/>
      <c r="D258" s="33"/>
      <c r="E258" s="39"/>
      <c r="F258" s="33"/>
      <c r="G258" s="33"/>
      <c r="H258" s="37"/>
      <c r="I258" s="35"/>
      <c r="J258" s="36"/>
      <c r="K258" s="36"/>
      <c r="L258" s="33"/>
      <c r="M258" s="33"/>
      <c r="N258" s="33"/>
      <c r="O258" s="33"/>
      <c r="P258" s="37"/>
      <c r="V258" s="374" t="s">
        <v>55</v>
      </c>
      <c r="W258" s="66"/>
      <c r="X258" s="66"/>
      <c r="Y258" s="72"/>
      <c r="Z258" s="73"/>
      <c r="AA258" s="66"/>
      <c r="AB258" s="66"/>
    </row>
    <row r="259" spans="1:39" s="6" customFormat="1" ht="12" customHeight="1" x14ac:dyDescent="0.2">
      <c r="A259" s="2"/>
      <c r="B259" s="60" t="s">
        <v>59</v>
      </c>
      <c r="C259" s="31"/>
      <c r="D259" s="33"/>
      <c r="E259" s="33"/>
      <c r="F259" s="33"/>
      <c r="G259" s="33"/>
      <c r="H259" s="38"/>
      <c r="J259" s="36"/>
      <c r="K259" s="36"/>
      <c r="L259" s="33"/>
      <c r="M259" s="33"/>
      <c r="N259" s="33"/>
      <c r="O259" s="33"/>
      <c r="P259" s="37"/>
      <c r="V259" s="189"/>
      <c r="W259" s="188"/>
      <c r="X259" s="66"/>
      <c r="AB259" s="66"/>
    </row>
    <row r="260" spans="1:39" ht="12" customHeight="1" x14ac:dyDescent="0.2">
      <c r="B260" s="82" t="s">
        <v>61</v>
      </c>
      <c r="C260" s="40"/>
      <c r="D260" s="42"/>
      <c r="E260" s="43"/>
      <c r="F260" s="43"/>
      <c r="G260" s="44"/>
      <c r="H260" s="2"/>
      <c r="I260" s="43"/>
      <c r="J260" s="42"/>
      <c r="K260" s="42"/>
      <c r="L260" s="43"/>
      <c r="M260" s="43"/>
      <c r="N260" s="44"/>
      <c r="O260" s="45"/>
      <c r="P260" s="46"/>
      <c r="Q260" s="6"/>
      <c r="R260" s="6"/>
      <c r="S260" s="6"/>
      <c r="T260" s="6"/>
      <c r="U260" s="3"/>
      <c r="V260" s="2"/>
      <c r="AB260" s="66"/>
      <c r="AC260" s="2"/>
      <c r="AD260" s="48"/>
      <c r="AG260" s="48"/>
      <c r="AH260" s="2"/>
      <c r="AL260" s="3"/>
      <c r="AM260" s="2"/>
    </row>
    <row r="261" spans="1:39" ht="12" customHeight="1" x14ac:dyDescent="0.2">
      <c r="B261" s="60" t="s">
        <v>35</v>
      </c>
      <c r="C261" s="40"/>
      <c r="D261" s="42"/>
      <c r="E261" s="43"/>
      <c r="F261" s="43"/>
      <c r="G261" s="44"/>
      <c r="H261" s="2"/>
      <c r="J261" s="42"/>
      <c r="K261" s="42"/>
      <c r="L261" s="43"/>
      <c r="M261" s="43"/>
      <c r="N261" s="44"/>
      <c r="O261" s="45"/>
      <c r="P261" s="46"/>
      <c r="Q261" s="6"/>
      <c r="R261" s="6"/>
      <c r="S261" s="6"/>
      <c r="T261" s="6"/>
      <c r="U261" s="6"/>
      <c r="V261" s="6"/>
      <c r="W261" s="66"/>
      <c r="Y261" s="72"/>
      <c r="Z261" s="73"/>
      <c r="AA261" s="66"/>
      <c r="AB261" s="66"/>
      <c r="AC261" s="2"/>
      <c r="AD261" s="48"/>
      <c r="AG261" s="48"/>
      <c r="AH261" s="2"/>
      <c r="AL261" s="3"/>
      <c r="AM261" s="2"/>
    </row>
    <row r="262" spans="1:39" ht="12" customHeight="1" x14ac:dyDescent="0.2">
      <c r="B262" s="83" t="s">
        <v>36</v>
      </c>
      <c r="G262" s="3"/>
      <c r="H262" s="2"/>
      <c r="N262" s="3"/>
      <c r="O262" s="2"/>
      <c r="U262" s="3"/>
      <c r="V262" s="2"/>
      <c r="W262" s="29"/>
      <c r="X262" s="72"/>
      <c r="Y262" s="72"/>
      <c r="Z262" s="73"/>
      <c r="AA262" s="29"/>
      <c r="AB262" s="74"/>
      <c r="AC262" s="2"/>
      <c r="AD262" s="48"/>
      <c r="AG262" s="48"/>
      <c r="AH262" s="2"/>
      <c r="AL262" s="3"/>
      <c r="AM262" s="2"/>
    </row>
    <row r="263" spans="1:39" ht="12" customHeight="1" x14ac:dyDescent="0.2">
      <c r="B263" s="82" t="s">
        <v>81</v>
      </c>
      <c r="G263" s="3"/>
      <c r="H263" s="2"/>
      <c r="N263" s="3"/>
      <c r="O263" s="2"/>
      <c r="U263" s="3"/>
      <c r="V263" s="2"/>
      <c r="W263" s="29"/>
      <c r="X263" s="72"/>
      <c r="Y263" s="72"/>
      <c r="Z263" s="73"/>
      <c r="AA263" s="29"/>
      <c r="AB263" s="74"/>
      <c r="AC263" s="2"/>
      <c r="AD263" s="48"/>
      <c r="AG263" s="48"/>
      <c r="AH263" s="2"/>
      <c r="AL263" s="3"/>
      <c r="AM263" s="2"/>
    </row>
    <row r="264" spans="1:39" ht="12" customHeight="1" x14ac:dyDescent="0.2">
      <c r="B264" s="82" t="s">
        <v>82</v>
      </c>
      <c r="G264" s="3"/>
      <c r="H264" s="2"/>
      <c r="N264" s="3"/>
      <c r="O264" s="2"/>
      <c r="U264" s="3"/>
      <c r="V264" s="2"/>
      <c r="AB264" s="3"/>
      <c r="AC264" s="2"/>
      <c r="AG264" s="48"/>
      <c r="AH264" s="2"/>
      <c r="AL264" s="3"/>
      <c r="AM264" s="2"/>
    </row>
    <row r="265" spans="1:39" ht="12" customHeight="1" x14ac:dyDescent="0.2">
      <c r="B265" s="60" t="s">
        <v>83</v>
      </c>
      <c r="G265" s="3"/>
      <c r="H265" s="2"/>
      <c r="N265" s="3"/>
      <c r="O265" s="2"/>
      <c r="U265" s="3"/>
      <c r="V265" s="2"/>
      <c r="W265" s="29"/>
      <c r="X265" s="72"/>
      <c r="Y265" s="72"/>
      <c r="Z265" s="73"/>
      <c r="AA265" s="29"/>
      <c r="AB265" s="74"/>
      <c r="AC265" s="2"/>
      <c r="AD265" s="48"/>
      <c r="AG265" s="48"/>
      <c r="AH265" s="2"/>
      <c r="AL265" s="3"/>
      <c r="AM265" s="2"/>
    </row>
    <row r="266" spans="1:39" ht="12" customHeight="1" x14ac:dyDescent="0.2">
      <c r="B266" s="60" t="s">
        <v>84</v>
      </c>
      <c r="G266" s="3"/>
      <c r="H266" s="2"/>
      <c r="N266" s="3"/>
      <c r="O266" s="2"/>
      <c r="U266" s="3"/>
      <c r="V266" s="2"/>
      <c r="W266" s="29"/>
      <c r="X266" s="72"/>
      <c r="Y266" s="72"/>
      <c r="Z266" s="73"/>
      <c r="AA266" s="29"/>
      <c r="AB266" s="74"/>
      <c r="AC266" s="2"/>
      <c r="AD266" s="48"/>
      <c r="AG266" s="48"/>
      <c r="AH266" s="2"/>
      <c r="AL266" s="3"/>
      <c r="AM266" s="2"/>
    </row>
    <row r="267" spans="1:39" ht="12" customHeight="1" x14ac:dyDescent="0.2">
      <c r="B267" s="84" t="s">
        <v>66</v>
      </c>
      <c r="C267" s="75"/>
      <c r="G267" s="3"/>
      <c r="H267" s="2"/>
      <c r="N267" s="3"/>
      <c r="O267" s="2"/>
      <c r="U267" s="3"/>
      <c r="V267" s="2"/>
      <c r="W267" s="29"/>
      <c r="X267" s="29"/>
      <c r="Y267" s="29"/>
      <c r="Z267" s="29"/>
      <c r="AA267" s="29"/>
      <c r="AB267" s="74"/>
      <c r="AC267" s="2"/>
      <c r="AD267" s="48"/>
      <c r="AG267" s="48"/>
      <c r="AH267" s="2"/>
      <c r="AL267" s="3"/>
      <c r="AM267" s="2"/>
    </row>
    <row r="268" spans="1:39" ht="12" customHeight="1" x14ac:dyDescent="0.2">
      <c r="B268" s="85" t="s">
        <v>67</v>
      </c>
      <c r="C268" s="75"/>
      <c r="D268" s="75"/>
      <c r="G268" s="3"/>
      <c r="H268" s="2"/>
      <c r="N268" s="3"/>
      <c r="O268" s="2"/>
      <c r="U268" s="3"/>
      <c r="V268" s="2"/>
      <c r="AB268" s="3"/>
      <c r="AC268" s="2"/>
      <c r="AG268" s="48"/>
      <c r="AH268" s="2"/>
      <c r="AL268" s="3"/>
      <c r="AM268" s="2"/>
    </row>
    <row r="269" spans="1:39" ht="12" customHeight="1" x14ac:dyDescent="0.2">
      <c r="B269" s="85" t="s">
        <v>68</v>
      </c>
      <c r="C269" s="75"/>
      <c r="D269" s="75"/>
      <c r="G269" s="3"/>
      <c r="H269" s="2"/>
      <c r="N269" s="3"/>
      <c r="O269" s="2"/>
      <c r="U269" s="3"/>
      <c r="V269" s="2"/>
      <c r="AB269" s="3"/>
      <c r="AC269" s="2"/>
      <c r="AG269" s="48"/>
      <c r="AH269" s="2"/>
      <c r="AL269" s="3"/>
      <c r="AM269" s="2"/>
    </row>
    <row r="270" spans="1:39" ht="12" customHeight="1" x14ac:dyDescent="0.2">
      <c r="B270" s="84" t="s">
        <v>69</v>
      </c>
      <c r="C270" s="2"/>
      <c r="D270" s="75"/>
      <c r="G270" s="3"/>
      <c r="H270" s="2"/>
      <c r="N270" s="3"/>
      <c r="O270" s="2"/>
      <c r="U270" s="3"/>
      <c r="V270" s="2"/>
      <c r="AB270" s="3"/>
      <c r="AC270" s="2"/>
      <c r="AG270" s="48"/>
      <c r="AH270" s="2"/>
      <c r="AL270" s="3"/>
      <c r="AM270" s="2"/>
    </row>
    <row r="271" spans="1:39" ht="12" customHeight="1" x14ac:dyDescent="0.2">
      <c r="B271" s="84"/>
      <c r="C271" s="2"/>
      <c r="D271" s="75"/>
      <c r="G271" s="3"/>
      <c r="H271" s="2"/>
      <c r="N271" s="3"/>
      <c r="O271" s="2"/>
      <c r="S271" s="516" t="s">
        <v>107</v>
      </c>
      <c r="U271" s="3"/>
      <c r="V271" s="2"/>
      <c r="AB271" s="3"/>
      <c r="AC271" s="2"/>
      <c r="AG271" s="48"/>
      <c r="AH271" s="2"/>
      <c r="AL271" s="3"/>
      <c r="AM271" s="2"/>
    </row>
    <row r="272" spans="1:39" ht="12" customHeight="1" x14ac:dyDescent="0.2">
      <c r="B272" s="57" t="s">
        <v>29</v>
      </c>
      <c r="C272" s="6"/>
      <c r="E272" s="179" t="s">
        <v>70</v>
      </c>
      <c r="F272" s="6"/>
      <c r="G272" s="6"/>
      <c r="H272" s="39"/>
      <c r="I272" s="6"/>
      <c r="J272" s="6"/>
      <c r="K272" s="6"/>
      <c r="L272" s="6"/>
      <c r="M272" s="6"/>
      <c r="N272" s="3"/>
      <c r="O272" s="2"/>
      <c r="P272" s="80" t="s">
        <v>57</v>
      </c>
      <c r="U272" s="3"/>
      <c r="V272" s="2"/>
      <c r="AB272" s="3"/>
      <c r="AC272" s="2"/>
      <c r="AG272" s="48"/>
      <c r="AH272" s="2"/>
      <c r="AL272" s="3"/>
      <c r="AM272" s="2"/>
    </row>
    <row r="273" spans="2:46" ht="12" customHeight="1" x14ac:dyDescent="0.2">
      <c r="C273" s="180" t="s">
        <v>37</v>
      </c>
      <c r="D273" s="181"/>
      <c r="E273" s="181"/>
      <c r="F273" s="84"/>
      <c r="G273" s="180" t="s">
        <v>38</v>
      </c>
      <c r="H273" s="181"/>
      <c r="I273" s="181"/>
      <c r="J273" s="180" t="s">
        <v>39</v>
      </c>
      <c r="K273" s="181"/>
      <c r="L273" s="182"/>
      <c r="M273" s="84"/>
      <c r="N273" s="183" t="s">
        <v>62</v>
      </c>
      <c r="O273" s="184"/>
      <c r="P273" s="6" t="s">
        <v>58</v>
      </c>
      <c r="S273" s="3"/>
      <c r="T273" s="3"/>
      <c r="U273" s="4"/>
      <c r="V273" s="2"/>
      <c r="AB273" s="3"/>
      <c r="AC273" s="2"/>
      <c r="AH273" s="2"/>
      <c r="AM273" s="2"/>
      <c r="AT273" s="2"/>
    </row>
    <row r="274" spans="2:46" ht="12" customHeight="1" x14ac:dyDescent="0.2">
      <c r="B274" s="70"/>
      <c r="C274" s="8" t="s">
        <v>3</v>
      </c>
      <c r="D274" s="8"/>
      <c r="E274" s="9"/>
      <c r="F274" s="9"/>
      <c r="G274" s="221"/>
      <c r="H274" s="224"/>
      <c r="I274" s="8" t="s">
        <v>3</v>
      </c>
      <c r="J274" s="12"/>
      <c r="K274" s="12"/>
      <c r="L274" s="9"/>
      <c r="M274" s="9"/>
      <c r="N274" s="221"/>
      <c r="O274" s="224"/>
      <c r="P274" s="8" t="s">
        <v>3</v>
      </c>
      <c r="Q274" s="12"/>
      <c r="R274" s="12"/>
      <c r="S274" s="9"/>
      <c r="T274" s="9"/>
      <c r="U274" s="221"/>
      <c r="V274" s="224"/>
      <c r="W274" s="8" t="s">
        <v>3</v>
      </c>
      <c r="X274" s="12"/>
      <c r="Y274" s="12"/>
      <c r="Z274" s="9"/>
      <c r="AA274" s="9"/>
      <c r="AB274" s="10"/>
      <c r="AC274" s="2"/>
      <c r="AD274" s="56" t="s">
        <v>71</v>
      </c>
      <c r="AH274" s="2"/>
      <c r="AM274" s="2"/>
      <c r="AT274" s="2"/>
    </row>
    <row r="275" spans="2:46" ht="12" customHeight="1" x14ac:dyDescent="0.2">
      <c r="B275" s="71"/>
      <c r="C275" s="18" t="s">
        <v>52</v>
      </c>
      <c r="D275" s="15"/>
      <c r="E275" s="16"/>
      <c r="F275" s="16"/>
      <c r="G275" s="222"/>
      <c r="H275" s="14" t="s">
        <v>4</v>
      </c>
      <c r="I275" s="18" t="s">
        <v>51</v>
      </c>
      <c r="J275" s="15"/>
      <c r="K275" s="15" t="s">
        <v>50</v>
      </c>
      <c r="L275" s="16"/>
      <c r="M275" s="16"/>
      <c r="N275" s="222"/>
      <c r="O275" s="14" t="s">
        <v>4</v>
      </c>
      <c r="P275" s="18" t="s">
        <v>53</v>
      </c>
      <c r="Q275" s="15"/>
      <c r="R275" s="15"/>
      <c r="S275" s="16"/>
      <c r="T275" s="16"/>
      <c r="U275" s="222"/>
      <c r="V275" s="14" t="s">
        <v>4</v>
      </c>
      <c r="W275" s="18" t="s">
        <v>49</v>
      </c>
      <c r="X275" s="15" t="s">
        <v>46</v>
      </c>
      <c r="Y275" s="15" t="s">
        <v>47</v>
      </c>
      <c r="Z275" s="16" t="s">
        <v>48</v>
      </c>
      <c r="AA275" s="16"/>
      <c r="AB275" s="17"/>
      <c r="AC275" s="2"/>
      <c r="AD275" s="19" t="s">
        <v>5</v>
      </c>
      <c r="AE275" s="20"/>
      <c r="AF275" s="20"/>
      <c r="AG275" s="21"/>
      <c r="AH275" s="22" t="s">
        <v>6</v>
      </c>
      <c r="AI275" s="23" t="s">
        <v>8</v>
      </c>
      <c r="AJ275" s="20"/>
      <c r="AK275" s="21"/>
      <c r="AL275" s="22" t="s">
        <v>7</v>
      </c>
      <c r="AM275" s="20"/>
      <c r="AN275" s="20"/>
      <c r="AO275" s="21"/>
      <c r="AP275" s="19" t="s">
        <v>5</v>
      </c>
      <c r="AQ275" s="20"/>
      <c r="AR275" s="20"/>
      <c r="AS275" s="21"/>
      <c r="AT275" s="2"/>
    </row>
    <row r="276" spans="2:46" ht="12" customHeight="1" x14ac:dyDescent="0.2">
      <c r="B276" s="50" t="s">
        <v>9</v>
      </c>
      <c r="C276" s="86" t="s">
        <v>10</v>
      </c>
      <c r="D276" s="87" t="s">
        <v>11</v>
      </c>
      <c r="E276" s="230" t="s">
        <v>12</v>
      </c>
      <c r="F276" s="232" t="s">
        <v>13</v>
      </c>
      <c r="G276" s="24" t="s">
        <v>14</v>
      </c>
      <c r="H276" s="50" t="s">
        <v>9</v>
      </c>
      <c r="I276" s="86" t="s">
        <v>10</v>
      </c>
      <c r="J276" s="87" t="s">
        <v>11</v>
      </c>
      <c r="K276" s="231" t="s">
        <v>30</v>
      </c>
      <c r="L276" s="230" t="s">
        <v>12</v>
      </c>
      <c r="M276" s="232" t="s">
        <v>13</v>
      </c>
      <c r="N276" s="24" t="s">
        <v>14</v>
      </c>
      <c r="O276" s="50" t="s">
        <v>9</v>
      </c>
      <c r="P276" s="86" t="s">
        <v>10</v>
      </c>
      <c r="Q276" s="87" t="s">
        <v>11</v>
      </c>
      <c r="R276" s="231" t="s">
        <v>30</v>
      </c>
      <c r="S276" s="230" t="s">
        <v>12</v>
      </c>
      <c r="T276" s="232" t="s">
        <v>13</v>
      </c>
      <c r="U276" s="52" t="s">
        <v>14</v>
      </c>
      <c r="V276" s="50" t="s">
        <v>9</v>
      </c>
      <c r="W276" s="86" t="s">
        <v>10</v>
      </c>
      <c r="X276" s="87" t="s">
        <v>11</v>
      </c>
      <c r="Y276" s="231" t="s">
        <v>30</v>
      </c>
      <c r="Z276" s="230" t="s">
        <v>12</v>
      </c>
      <c r="AA276" s="232" t="s">
        <v>13</v>
      </c>
      <c r="AB276" s="24" t="s">
        <v>14</v>
      </c>
      <c r="AC276" s="25"/>
      <c r="AD276" s="422" t="s">
        <v>10</v>
      </c>
      <c r="AE276" s="423" t="s">
        <v>11</v>
      </c>
      <c r="AF276" s="423" t="s">
        <v>12</v>
      </c>
      <c r="AG276" s="411" t="s">
        <v>13</v>
      </c>
      <c r="AH276" s="422" t="s">
        <v>10</v>
      </c>
      <c r="AI276" s="423" t="s">
        <v>11</v>
      </c>
      <c r="AJ276" s="423" t="s">
        <v>12</v>
      </c>
      <c r="AK276" s="411" t="s">
        <v>13</v>
      </c>
      <c r="AL276" s="422" t="s">
        <v>10</v>
      </c>
      <c r="AM276" s="423" t="s">
        <v>11</v>
      </c>
      <c r="AN276" s="423" t="s">
        <v>12</v>
      </c>
      <c r="AO276" s="411" t="s">
        <v>13</v>
      </c>
      <c r="AP276" s="422" t="s">
        <v>10</v>
      </c>
      <c r="AQ276" s="423" t="s">
        <v>11</v>
      </c>
      <c r="AR276" s="423" t="s">
        <v>12</v>
      </c>
      <c r="AS276" s="411" t="s">
        <v>13</v>
      </c>
      <c r="AT276" s="2"/>
    </row>
    <row r="277" spans="2:46" ht="12" customHeight="1" x14ac:dyDescent="0.2">
      <c r="B277" s="51" t="s">
        <v>15</v>
      </c>
      <c r="C277" s="289" t="s">
        <v>24</v>
      </c>
      <c r="D277" s="290" t="s">
        <v>24</v>
      </c>
      <c r="E277" s="290" t="s">
        <v>24</v>
      </c>
      <c r="F277" s="290" t="s">
        <v>24</v>
      </c>
      <c r="G277" s="291" t="s">
        <v>17</v>
      </c>
      <c r="H277" s="51" t="s">
        <v>15</v>
      </c>
      <c r="I277" s="289" t="s">
        <v>24</v>
      </c>
      <c r="J277" s="290" t="s">
        <v>24</v>
      </c>
      <c r="K277" s="290" t="s">
        <v>24</v>
      </c>
      <c r="L277" s="290" t="s">
        <v>24</v>
      </c>
      <c r="M277" s="290" t="s">
        <v>24</v>
      </c>
      <c r="N277" s="291" t="s">
        <v>17</v>
      </c>
      <c r="O277" s="51" t="s">
        <v>15</v>
      </c>
      <c r="P277" s="289" t="s">
        <v>24</v>
      </c>
      <c r="Q277" s="290" t="s">
        <v>24</v>
      </c>
      <c r="R277" s="290" t="s">
        <v>24</v>
      </c>
      <c r="S277" s="290" t="s">
        <v>24</v>
      </c>
      <c r="T277" s="290" t="s">
        <v>24</v>
      </c>
      <c r="U277" s="292" t="s">
        <v>17</v>
      </c>
      <c r="V277" s="51" t="s">
        <v>15</v>
      </c>
      <c r="W277" s="289" t="s">
        <v>24</v>
      </c>
      <c r="X277" s="290" t="s">
        <v>24</v>
      </c>
      <c r="Y277" s="290" t="s">
        <v>24</v>
      </c>
      <c r="Z277" s="290" t="s">
        <v>24</v>
      </c>
      <c r="AA277" s="290" t="s">
        <v>24</v>
      </c>
      <c r="AB277" s="291" t="s">
        <v>17</v>
      </c>
      <c r="AC277" s="25"/>
      <c r="AD277" s="424" t="s">
        <v>18</v>
      </c>
      <c r="AE277" s="425" t="s">
        <v>18</v>
      </c>
      <c r="AF277" s="425" t="s">
        <v>18</v>
      </c>
      <c r="AG277" s="79" t="s">
        <v>18</v>
      </c>
      <c r="AH277" s="424" t="s">
        <v>18</v>
      </c>
      <c r="AI277" s="425" t="s">
        <v>18</v>
      </c>
      <c r="AJ277" s="425" t="s">
        <v>18</v>
      </c>
      <c r="AK277" s="79" t="s">
        <v>18</v>
      </c>
      <c r="AL277" s="424" t="s">
        <v>18</v>
      </c>
      <c r="AM277" s="425" t="s">
        <v>18</v>
      </c>
      <c r="AN277" s="425" t="s">
        <v>18</v>
      </c>
      <c r="AO277" s="79" t="s">
        <v>18</v>
      </c>
      <c r="AP277" s="424" t="s">
        <v>18</v>
      </c>
      <c r="AQ277" s="425" t="s">
        <v>18</v>
      </c>
      <c r="AR277" s="425" t="s">
        <v>18</v>
      </c>
      <c r="AS277" s="79" t="s">
        <v>18</v>
      </c>
      <c r="AT277" s="2"/>
    </row>
    <row r="278" spans="2:46" ht="12" customHeight="1" x14ac:dyDescent="0.2">
      <c r="B278" s="371">
        <v>29895</v>
      </c>
      <c r="C278" s="399">
        <f>ND代替値2</f>
        <v>2.39</v>
      </c>
      <c r="D278" s="233">
        <f t="shared" ref="D278:D286" si="86">D174/G278*1000</f>
        <v>481.48148148148147</v>
      </c>
      <c r="E278" s="234">
        <f t="shared" ref="E278:E286" si="87">E174/G278*1000</f>
        <v>89.259259259259252</v>
      </c>
      <c r="F278" s="274">
        <f>F174/G278*1000</f>
        <v>16.296296296296298</v>
      </c>
      <c r="G278" s="235">
        <f>AVERAGE(G281:G294)</f>
        <v>26.174999999999997</v>
      </c>
      <c r="H278" s="99">
        <v>29895</v>
      </c>
      <c r="I278" s="262">
        <f>I174/N278*1000</f>
        <v>4.8148148148148149</v>
      </c>
      <c r="J278" s="233">
        <f t="shared" ref="J278:J286" si="88">J174/N278*1000</f>
        <v>437.03703703703707</v>
      </c>
      <c r="K278" s="404">
        <f t="shared" ref="K278:K286" si="89">ND代替値2*2.71828^(-(0.69315/2.062)*(H278-調査開始日)/365.25)</f>
        <v>2.7</v>
      </c>
      <c r="L278" s="234">
        <f t="shared" ref="L278:L286" si="90">L174/N278*1000</f>
        <v>16.037037037037038</v>
      </c>
      <c r="M278" s="274">
        <f>M174/N278*1000</f>
        <v>5.1851851851851851</v>
      </c>
      <c r="N278" s="263">
        <f>AVERAGE(N281:N294)</f>
        <v>34.85</v>
      </c>
      <c r="O278" s="226"/>
      <c r="P278" s="273"/>
      <c r="Q278" s="274"/>
      <c r="R278" s="274"/>
      <c r="S278" s="275"/>
      <c r="T278" s="347"/>
      <c r="U278" s="263">
        <f>AVERAGE(U281:U294)</f>
        <v>27.09090909090909</v>
      </c>
      <c r="V278" s="226">
        <v>29892</v>
      </c>
      <c r="W278" s="399">
        <f>ND代替値2</f>
        <v>3.2250000000000001</v>
      </c>
      <c r="X278" s="233">
        <f t="shared" ref="X278:X286" si="91">X174/AB278*1000</f>
        <v>692.5925925925925</v>
      </c>
      <c r="Y278" s="410">
        <f t="shared" ref="Y278:Y286" si="92">ND代替値2*2.71828^(-(0.69315/2.062)*(V278-調査開始日)/365.25)</f>
        <v>13.637601736218818</v>
      </c>
      <c r="Z278" s="234">
        <f t="shared" ref="Z278:Z286" si="93">Z174/AB278*1000</f>
        <v>49.25925925925926</v>
      </c>
      <c r="AA278" s="274">
        <f>AA174/AB278*1000</f>
        <v>7.7777777777777777</v>
      </c>
      <c r="AB278" s="263">
        <f>AVERAGE(AB281:AB294)</f>
        <v>26.925000000000001</v>
      </c>
      <c r="AC278" s="27"/>
      <c r="AD278" s="426" t="s">
        <v>76</v>
      </c>
      <c r="AE278" s="427">
        <v>13</v>
      </c>
      <c r="AF278" s="428">
        <v>2.41</v>
      </c>
      <c r="AG278" s="389">
        <v>440</v>
      </c>
      <c r="AH278" s="440">
        <v>0.13</v>
      </c>
      <c r="AI278" s="441">
        <v>11.8</v>
      </c>
      <c r="AJ278" s="441">
        <v>0.433</v>
      </c>
      <c r="AK278" s="389">
        <v>140</v>
      </c>
      <c r="AL278" s="447"/>
      <c r="AM278" s="441"/>
      <c r="AN278" s="441"/>
      <c r="AO278" s="389"/>
      <c r="AP278" s="449" t="s">
        <v>75</v>
      </c>
      <c r="AQ278" s="441">
        <v>18.7</v>
      </c>
      <c r="AR278" s="450">
        <v>1.33</v>
      </c>
      <c r="AS278" s="389">
        <v>210</v>
      </c>
      <c r="AT278" s="2"/>
    </row>
    <row r="279" spans="2:46" ht="12" customHeight="1" x14ac:dyDescent="0.2">
      <c r="B279" s="108">
        <v>30077</v>
      </c>
      <c r="C279" s="400">
        <f>ND代替値2</f>
        <v>2.39</v>
      </c>
      <c r="D279" s="236">
        <f t="shared" si="86"/>
        <v>618.51851851851848</v>
      </c>
      <c r="E279" s="237">
        <f t="shared" si="87"/>
        <v>20.740740740740744</v>
      </c>
      <c r="F279" s="125"/>
      <c r="G279" s="238">
        <f>AVERAGE(G281:G294)</f>
        <v>26.174999999999997</v>
      </c>
      <c r="H279" s="108">
        <v>30077</v>
      </c>
      <c r="I279" s="400">
        <f>ND代替値2</f>
        <v>2</v>
      </c>
      <c r="J279" s="236">
        <f t="shared" si="88"/>
        <v>385.18518518518516</v>
      </c>
      <c r="K279" s="405">
        <f t="shared" si="89"/>
        <v>2.2835927918944843</v>
      </c>
      <c r="L279" s="237">
        <f t="shared" si="90"/>
        <v>18.888888888888889</v>
      </c>
      <c r="M279" s="125"/>
      <c r="N279" s="264">
        <f>AVERAGE(N281:N294)</f>
        <v>34.85</v>
      </c>
      <c r="O279" s="227"/>
      <c r="P279" s="276"/>
      <c r="Q279" s="236"/>
      <c r="R279" s="236"/>
      <c r="S279" s="237"/>
      <c r="T279" s="348"/>
      <c r="U279" s="264">
        <f>AVERAGE(U281:U294)</f>
        <v>27.09090909090909</v>
      </c>
      <c r="V279" s="227">
        <v>30077</v>
      </c>
      <c r="W279" s="400">
        <f>ND代替値2</f>
        <v>3.2250000000000001</v>
      </c>
      <c r="X279" s="236">
        <f t="shared" si="91"/>
        <v>618.51851851851848</v>
      </c>
      <c r="Y279" s="407">
        <f t="shared" si="92"/>
        <v>11.502541470283328</v>
      </c>
      <c r="Z279" s="237">
        <f t="shared" si="93"/>
        <v>24.444444444444446</v>
      </c>
      <c r="AA279" s="125">
        <f>AA175/AB279*1000</f>
        <v>1.4444444444444444</v>
      </c>
      <c r="AB279" s="264">
        <f>AVERAGE(AB281:AB294)</f>
        <v>26.925000000000001</v>
      </c>
      <c r="AC279" s="27"/>
      <c r="AD279" s="429" t="s">
        <v>75</v>
      </c>
      <c r="AE279" s="430">
        <v>16.7</v>
      </c>
      <c r="AF279" s="431">
        <v>0.56000000000000005</v>
      </c>
      <c r="AG279" s="390"/>
      <c r="AH279" s="442" t="s">
        <v>75</v>
      </c>
      <c r="AI279" s="443">
        <v>10.4</v>
      </c>
      <c r="AJ279" s="443">
        <v>0.51</v>
      </c>
      <c r="AK279" s="390"/>
      <c r="AL279" s="448"/>
      <c r="AM279" s="443"/>
      <c r="AN279" s="443"/>
      <c r="AO279" s="390"/>
      <c r="AP279" s="451" t="s">
        <v>75</v>
      </c>
      <c r="AQ279" s="443">
        <v>16.7</v>
      </c>
      <c r="AR279" s="452">
        <v>0.66</v>
      </c>
      <c r="AS279" s="390">
        <v>39</v>
      </c>
      <c r="AT279" s="2"/>
    </row>
    <row r="280" spans="2:46" ht="12" customHeight="1" x14ac:dyDescent="0.2">
      <c r="B280" s="108">
        <v>30260</v>
      </c>
      <c r="C280" s="400">
        <f>ND代替値2</f>
        <v>2.39</v>
      </c>
      <c r="D280" s="236">
        <f t="shared" si="86"/>
        <v>596.2962962962963</v>
      </c>
      <c r="E280" s="237">
        <f t="shared" si="87"/>
        <v>22.962962962962962</v>
      </c>
      <c r="F280" s="125"/>
      <c r="G280" s="238">
        <f>AVERAGE(G281:G294)</f>
        <v>26.174999999999997</v>
      </c>
      <c r="H280" s="108">
        <v>30260</v>
      </c>
      <c r="I280" s="265">
        <f>I176/N280*1000</f>
        <v>12.222222222222223</v>
      </c>
      <c r="J280" s="236">
        <f t="shared" si="88"/>
        <v>459.2592592592593</v>
      </c>
      <c r="K280" s="405">
        <f t="shared" si="89"/>
        <v>1.9296292090366591</v>
      </c>
      <c r="L280" s="237">
        <f t="shared" si="90"/>
        <v>16.296296296296294</v>
      </c>
      <c r="M280" s="125">
        <f>M176/N280*1000</f>
        <v>4.0740740740740735</v>
      </c>
      <c r="N280" s="264">
        <f>AVERAGE(N281:N294)</f>
        <v>34.85</v>
      </c>
      <c r="O280" s="227"/>
      <c r="P280" s="276"/>
      <c r="Q280" s="236"/>
      <c r="R280" s="236"/>
      <c r="S280" s="237"/>
      <c r="T280" s="348"/>
      <c r="U280" s="264">
        <f>AVERAGE(U281:U294)</f>
        <v>27.09090909090909</v>
      </c>
      <c r="V280" s="227">
        <v>30270</v>
      </c>
      <c r="W280" s="400">
        <f>ND代替値2</f>
        <v>3.2250000000000001</v>
      </c>
      <c r="X280" s="236">
        <f t="shared" si="91"/>
        <v>614.81481481481478</v>
      </c>
      <c r="Y280" s="407">
        <f t="shared" si="92"/>
        <v>9.6305707288968296</v>
      </c>
      <c r="Z280" s="237">
        <f t="shared" si="93"/>
        <v>22.222222222222221</v>
      </c>
      <c r="AA280" s="125"/>
      <c r="AB280" s="264">
        <f>AVERAGE(AB281:AB294)</f>
        <v>26.925000000000001</v>
      </c>
      <c r="AC280" s="27"/>
      <c r="AD280" s="429" t="s">
        <v>75</v>
      </c>
      <c r="AE280" s="430">
        <v>16.100000000000001</v>
      </c>
      <c r="AF280" s="431">
        <v>0.62</v>
      </c>
      <c r="AG280" s="390">
        <v>65</v>
      </c>
      <c r="AH280" s="444">
        <v>0.33</v>
      </c>
      <c r="AI280" s="443">
        <v>12.4</v>
      </c>
      <c r="AJ280" s="443">
        <v>0.44</v>
      </c>
      <c r="AK280" s="390">
        <v>110</v>
      </c>
      <c r="AL280" s="448"/>
      <c r="AM280" s="443"/>
      <c r="AN280" s="443"/>
      <c r="AO280" s="390"/>
      <c r="AP280" s="451" t="s">
        <v>75</v>
      </c>
      <c r="AQ280" s="443">
        <v>16.600000000000001</v>
      </c>
      <c r="AR280" s="452">
        <v>0.6</v>
      </c>
      <c r="AS280" s="390"/>
      <c r="AT280" s="2"/>
    </row>
    <row r="281" spans="2:46" ht="12" customHeight="1" x14ac:dyDescent="0.2">
      <c r="B281" s="108">
        <v>30455</v>
      </c>
      <c r="C281" s="400">
        <f>ND代替値2</f>
        <v>2.39</v>
      </c>
      <c r="D281" s="236">
        <f t="shared" si="86"/>
        <v>1024.9433106575962</v>
      </c>
      <c r="E281" s="237">
        <f t="shared" si="87"/>
        <v>38.69992441421013</v>
      </c>
      <c r="F281" s="125"/>
      <c r="G281" s="238">
        <v>24.5</v>
      </c>
      <c r="H281" s="108">
        <v>30455</v>
      </c>
      <c r="I281" s="400">
        <f>ND代替値2</f>
        <v>2</v>
      </c>
      <c r="J281" s="236">
        <f t="shared" si="88"/>
        <v>361.75710594315245</v>
      </c>
      <c r="K281" s="405">
        <f t="shared" si="89"/>
        <v>1.6126223894580776</v>
      </c>
      <c r="L281" s="237">
        <f t="shared" si="90"/>
        <v>16.365202411714037</v>
      </c>
      <c r="M281" s="125"/>
      <c r="N281" s="264">
        <v>34.4</v>
      </c>
      <c r="O281" s="227"/>
      <c r="P281" s="277"/>
      <c r="Q281" s="125"/>
      <c r="R281" s="125"/>
      <c r="S281" s="131"/>
      <c r="T281" s="348"/>
      <c r="U281" s="264"/>
      <c r="V281" s="227">
        <v>30455</v>
      </c>
      <c r="W281" s="400">
        <f>ND代替値2</f>
        <v>3.2250000000000001</v>
      </c>
      <c r="X281" s="236">
        <f t="shared" si="91"/>
        <v>1043.0839002267574</v>
      </c>
      <c r="Y281" s="407">
        <f t="shared" si="92"/>
        <v>8.1228387024554998</v>
      </c>
      <c r="Z281" s="237">
        <f t="shared" si="93"/>
        <v>32.955404383975818</v>
      </c>
      <c r="AA281" s="125"/>
      <c r="AB281" s="264">
        <v>24.5</v>
      </c>
      <c r="AC281" s="2"/>
      <c r="AD281" s="432" t="s">
        <v>75</v>
      </c>
      <c r="AE281" s="433">
        <v>678</v>
      </c>
      <c r="AF281" s="433">
        <v>25.6</v>
      </c>
      <c r="AG281" s="391"/>
      <c r="AH281" s="432" t="s">
        <v>75</v>
      </c>
      <c r="AI281" s="433">
        <v>336</v>
      </c>
      <c r="AJ281" s="433">
        <v>15.2</v>
      </c>
      <c r="AK281" s="391"/>
      <c r="AL281" s="434"/>
      <c r="AM281" s="433"/>
      <c r="AN281" s="433"/>
      <c r="AO281" s="391"/>
      <c r="AP281" s="453" t="s">
        <v>75</v>
      </c>
      <c r="AQ281" s="433">
        <v>690</v>
      </c>
      <c r="AR281" s="454">
        <v>21.8</v>
      </c>
      <c r="AS281" s="391"/>
      <c r="AT281" s="2"/>
    </row>
    <row r="282" spans="2:46" ht="12" customHeight="1" x14ac:dyDescent="0.2">
      <c r="B282" s="108">
        <v>30652</v>
      </c>
      <c r="C282" s="239">
        <f>C178/G282*1000</f>
        <v>26.968716289104638</v>
      </c>
      <c r="D282" s="236">
        <f t="shared" si="86"/>
        <v>1371.8087019057891</v>
      </c>
      <c r="E282" s="237">
        <f t="shared" si="87"/>
        <v>47.464940668824163</v>
      </c>
      <c r="F282" s="125">
        <f>F178/G282*1000</f>
        <v>5.393743257820927</v>
      </c>
      <c r="G282" s="238">
        <v>20.6</v>
      </c>
      <c r="H282" s="108">
        <v>30677</v>
      </c>
      <c r="I282" s="400">
        <f>ND代替値2</f>
        <v>2</v>
      </c>
      <c r="J282" s="236">
        <f t="shared" si="88"/>
        <v>407.97720797720797</v>
      </c>
      <c r="K282" s="405">
        <f t="shared" si="89"/>
        <v>1.3146182297410789</v>
      </c>
      <c r="L282" s="237">
        <f t="shared" si="90"/>
        <v>16.296296296296298</v>
      </c>
      <c r="M282" s="125">
        <f>M178/N282*1000</f>
        <v>5.5840455840455849</v>
      </c>
      <c r="N282" s="264">
        <v>32.5</v>
      </c>
      <c r="O282" s="227">
        <v>30664</v>
      </c>
      <c r="P282" s="400">
        <f>ND代替値2</f>
        <v>2.66</v>
      </c>
      <c r="Q282" s="236">
        <f>Q178/U282*1000</f>
        <v>583.33333333333326</v>
      </c>
      <c r="R282" s="407">
        <f>ND代替値2*2.71828^(-(0.69315/2.062)*(O282-調査開始日)/365.25)</f>
        <v>15.15224852299567</v>
      </c>
      <c r="S282" s="237">
        <f>S178/U282*1000</f>
        <v>9.0740740740740744</v>
      </c>
      <c r="T282" s="348"/>
      <c r="U282" s="264">
        <v>20</v>
      </c>
      <c r="V282" s="227">
        <v>30621</v>
      </c>
      <c r="W282" s="387">
        <f>W178/AB282*1000</f>
        <v>31.79947624392069</v>
      </c>
      <c r="X282" s="236">
        <f t="shared" si="91"/>
        <v>1496.4459408903851</v>
      </c>
      <c r="Y282" s="407">
        <f t="shared" si="92"/>
        <v>6.9720084120062742</v>
      </c>
      <c r="Z282" s="237">
        <f t="shared" si="93"/>
        <v>53.497942386831276</v>
      </c>
      <c r="AA282" s="125">
        <f>AA178/AB282*1000</f>
        <v>4.3022820800598565</v>
      </c>
      <c r="AB282" s="264">
        <v>19.8</v>
      </c>
      <c r="AC282" s="2"/>
      <c r="AD282" s="434">
        <v>15</v>
      </c>
      <c r="AE282" s="433">
        <v>763</v>
      </c>
      <c r="AF282" s="433">
        <v>26.4</v>
      </c>
      <c r="AG282" s="391">
        <v>3</v>
      </c>
      <c r="AH282" s="432" t="s">
        <v>75</v>
      </c>
      <c r="AI282" s="433">
        <v>358</v>
      </c>
      <c r="AJ282" s="433">
        <v>14.3</v>
      </c>
      <c r="AK282" s="391">
        <v>4.9000000000000004</v>
      </c>
      <c r="AL282" s="432" t="s">
        <v>75</v>
      </c>
      <c r="AM282" s="433">
        <v>315</v>
      </c>
      <c r="AN282" s="433">
        <v>4.9000000000000004</v>
      </c>
      <c r="AO282" s="391"/>
      <c r="AP282" s="446">
        <v>17</v>
      </c>
      <c r="AQ282" s="433">
        <v>800</v>
      </c>
      <c r="AR282" s="454">
        <v>28.6</v>
      </c>
      <c r="AS282" s="391">
        <v>2.2999999999999998</v>
      </c>
      <c r="AT282" s="2"/>
    </row>
    <row r="283" spans="2:46" ht="12" customHeight="1" x14ac:dyDescent="0.2">
      <c r="B283" s="108">
        <v>30858</v>
      </c>
      <c r="C283" s="400">
        <f>ND代替値2</f>
        <v>2.39</v>
      </c>
      <c r="D283" s="236">
        <f t="shared" si="86"/>
        <v>1144.0677966101694</v>
      </c>
      <c r="E283" s="237">
        <f t="shared" si="87"/>
        <v>34.526051475204007</v>
      </c>
      <c r="F283" s="125"/>
      <c r="G283" s="238">
        <v>23.6</v>
      </c>
      <c r="H283" s="108">
        <v>30858</v>
      </c>
      <c r="I283" s="400">
        <f>ND代替値2</f>
        <v>2</v>
      </c>
      <c r="J283" s="236">
        <f t="shared" si="88"/>
        <v>359.24813702591484</v>
      </c>
      <c r="K283" s="405">
        <f t="shared" si="89"/>
        <v>1.112895145534609</v>
      </c>
      <c r="L283" s="237">
        <f t="shared" si="90"/>
        <v>15.793571349126903</v>
      </c>
      <c r="M283" s="125"/>
      <c r="N283" s="264">
        <v>33.299999999999997</v>
      </c>
      <c r="O283" s="227">
        <v>30845</v>
      </c>
      <c r="P283" s="400">
        <f>ND代替値2</f>
        <v>2.66</v>
      </c>
      <c r="Q283" s="236">
        <f>Q179/U283*1000</f>
        <v>397.25209080047784</v>
      </c>
      <c r="R283" s="407">
        <f>ND代替値2*2.71828^(-(0.69315/2.062)*(O283-調査開始日)/365.25)</f>
        <v>12.827194575338471</v>
      </c>
      <c r="S283" s="237">
        <f>S179/U283*1000</f>
        <v>7.3178016726403818</v>
      </c>
      <c r="T283" s="348"/>
      <c r="U283" s="264">
        <v>24.8</v>
      </c>
      <c r="V283" s="227">
        <v>30886</v>
      </c>
      <c r="W283" s="400">
        <f>ND代替値2</f>
        <v>3.2250000000000001</v>
      </c>
      <c r="X283" s="236">
        <f t="shared" si="91"/>
        <v>1331.2852022529441</v>
      </c>
      <c r="Y283" s="407">
        <f t="shared" si="92"/>
        <v>5.4630834972483555</v>
      </c>
      <c r="Z283" s="237">
        <f t="shared" si="93"/>
        <v>38.061102577231608</v>
      </c>
      <c r="AA283" s="125">
        <f>AA179/AB283*1000</f>
        <v>4.4376173408431479</v>
      </c>
      <c r="AB283" s="264">
        <v>21.7</v>
      </c>
      <c r="AC283" s="2"/>
      <c r="AD283" s="432" t="s">
        <v>75</v>
      </c>
      <c r="AE283" s="433">
        <v>729</v>
      </c>
      <c r="AF283" s="433">
        <v>22</v>
      </c>
      <c r="AG283" s="391"/>
      <c r="AH283" s="432" t="s">
        <v>75</v>
      </c>
      <c r="AI283" s="433">
        <v>323</v>
      </c>
      <c r="AJ283" s="433">
        <v>14.2</v>
      </c>
      <c r="AK283" s="391"/>
      <c r="AL283" s="432" t="s">
        <v>75</v>
      </c>
      <c r="AM283" s="433">
        <v>266</v>
      </c>
      <c r="AN283" s="433">
        <v>4.9000000000000004</v>
      </c>
      <c r="AO283" s="391"/>
      <c r="AP283" s="453" t="s">
        <v>75</v>
      </c>
      <c r="AQ283" s="433">
        <v>780</v>
      </c>
      <c r="AR283" s="454">
        <v>22.3</v>
      </c>
      <c r="AS283" s="391">
        <v>2.6</v>
      </c>
      <c r="AT283" s="2"/>
    </row>
    <row r="284" spans="2:46" ht="12" customHeight="1" x14ac:dyDescent="0.2">
      <c r="B284" s="108">
        <v>31027</v>
      </c>
      <c r="C284" s="400">
        <f>ND代替値2</f>
        <v>2.39</v>
      </c>
      <c r="D284" s="236">
        <f t="shared" si="86"/>
        <v>1138.6058547630601</v>
      </c>
      <c r="E284" s="237">
        <f t="shared" si="87"/>
        <v>34.772764030405952</v>
      </c>
      <c r="F284" s="125">
        <f>F180/G284*1000</f>
        <v>4.2050784408863011</v>
      </c>
      <c r="G284" s="238">
        <v>22.9</v>
      </c>
      <c r="H284" s="108">
        <v>31027</v>
      </c>
      <c r="I284" s="400">
        <f>ND代替値2</f>
        <v>2</v>
      </c>
      <c r="J284" s="236">
        <f t="shared" si="88"/>
        <v>422.24635058511285</v>
      </c>
      <c r="K284" s="405">
        <f t="shared" si="89"/>
        <v>0.95258826251938111</v>
      </c>
      <c r="L284" s="237">
        <f t="shared" si="90"/>
        <v>16.527928580045845</v>
      </c>
      <c r="M284" s="125">
        <f>M180/N284*1000</f>
        <v>6.2733743515502471</v>
      </c>
      <c r="N284" s="264">
        <v>30.7</v>
      </c>
      <c r="O284" s="227">
        <v>31021</v>
      </c>
      <c r="P284" s="400">
        <f>ND代替値2</f>
        <v>2.66</v>
      </c>
      <c r="Q284" s="236">
        <f>Q180/U284*1000</f>
        <v>457.22713864306786</v>
      </c>
      <c r="R284" s="407">
        <f>ND代替値2*2.71828^(-(0.69315/2.062)*(O284-調査開始日)/365.25)</f>
        <v>10.908995737441122</v>
      </c>
      <c r="S284" s="237">
        <f>S180/U284*1000</f>
        <v>11.307767944936087</v>
      </c>
      <c r="T284" s="348">
        <f>T180/U284*1000</f>
        <v>6.5552277941658463</v>
      </c>
      <c r="U284" s="264">
        <v>22.6</v>
      </c>
      <c r="V284" s="227">
        <v>30999</v>
      </c>
      <c r="W284" s="400">
        <f>ND代替値2</f>
        <v>3.2250000000000001</v>
      </c>
      <c r="X284" s="236">
        <f t="shared" si="91"/>
        <v>1675.0418760469015</v>
      </c>
      <c r="Y284" s="407">
        <f t="shared" si="92"/>
        <v>4.9234771210518344</v>
      </c>
      <c r="Z284" s="237">
        <f t="shared" si="93"/>
        <v>50.251256281407038</v>
      </c>
      <c r="AA284" s="125"/>
      <c r="AB284" s="264">
        <v>19.899999999999999</v>
      </c>
      <c r="AC284" s="2"/>
      <c r="AD284" s="432" t="s">
        <v>75</v>
      </c>
      <c r="AE284" s="433">
        <v>704</v>
      </c>
      <c r="AF284" s="433">
        <v>21.5</v>
      </c>
      <c r="AG284" s="391">
        <v>2.6</v>
      </c>
      <c r="AH284" s="432" t="s">
        <v>75</v>
      </c>
      <c r="AI284" s="433">
        <v>350</v>
      </c>
      <c r="AJ284" s="433">
        <v>13.7</v>
      </c>
      <c r="AK284" s="391">
        <v>5.2</v>
      </c>
      <c r="AL284" s="432" t="s">
        <v>75</v>
      </c>
      <c r="AM284" s="433">
        <v>279</v>
      </c>
      <c r="AN284" s="433">
        <v>6.9</v>
      </c>
      <c r="AO284" s="391">
        <v>4</v>
      </c>
      <c r="AP284" s="453" t="s">
        <v>75</v>
      </c>
      <c r="AQ284" s="433">
        <v>900</v>
      </c>
      <c r="AR284" s="454">
        <v>27</v>
      </c>
      <c r="AS284" s="391"/>
      <c r="AT284" s="2"/>
    </row>
    <row r="285" spans="2:46" ht="12" customHeight="1" x14ac:dyDescent="0.2">
      <c r="B285" s="108">
        <v>31208</v>
      </c>
      <c r="C285" s="400">
        <f>ND代替値2</f>
        <v>2.39</v>
      </c>
      <c r="D285" s="236">
        <f t="shared" si="86"/>
        <v>1360.2391629297458</v>
      </c>
      <c r="E285" s="237">
        <f t="shared" si="87"/>
        <v>40.026573658860656</v>
      </c>
      <c r="F285" s="125"/>
      <c r="G285" s="238">
        <v>22.3</v>
      </c>
      <c r="H285" s="108">
        <v>31208</v>
      </c>
      <c r="I285" s="400">
        <f>ND代替値2</f>
        <v>2</v>
      </c>
      <c r="J285" s="236">
        <f t="shared" si="88"/>
        <v>427.86069651741292</v>
      </c>
      <c r="K285" s="405">
        <f t="shared" si="89"/>
        <v>0.80641727694576804</v>
      </c>
      <c r="L285" s="237">
        <f t="shared" si="90"/>
        <v>14.151464897733556</v>
      </c>
      <c r="M285" s="125"/>
      <c r="N285" s="264">
        <v>33.5</v>
      </c>
      <c r="O285" s="227">
        <v>31215</v>
      </c>
      <c r="P285" s="400">
        <f>ND代替値2</f>
        <v>2.66</v>
      </c>
      <c r="Q285" s="236">
        <f>Q181/U285*1000</f>
        <v>438.957475994513</v>
      </c>
      <c r="R285" s="407">
        <f>ND代替値2*2.71828^(-(0.69315/2.062)*(O285-調査開始日)/365.25)</f>
        <v>9.1252188962374614</v>
      </c>
      <c r="S285" s="237">
        <f>S181/U285*1000</f>
        <v>12.345679012345679</v>
      </c>
      <c r="T285" s="348"/>
      <c r="U285" s="264">
        <v>24.3</v>
      </c>
      <c r="V285" s="227">
        <v>31183</v>
      </c>
      <c r="W285" s="400">
        <f>ND代替値2</f>
        <v>3.2250000000000001</v>
      </c>
      <c r="X285" s="236">
        <f t="shared" si="91"/>
        <v>983.7962962962963</v>
      </c>
      <c r="Y285" s="407">
        <f t="shared" si="92"/>
        <v>4.156496572952884</v>
      </c>
      <c r="Z285" s="237">
        <f t="shared" si="93"/>
        <v>34.288194444444443</v>
      </c>
      <c r="AA285" s="125"/>
      <c r="AB285" s="264">
        <v>25.6</v>
      </c>
      <c r="AC285" s="2"/>
      <c r="AD285" s="432" t="s">
        <v>75</v>
      </c>
      <c r="AE285" s="433">
        <v>819</v>
      </c>
      <c r="AF285" s="433">
        <v>24.1</v>
      </c>
      <c r="AG285" s="391"/>
      <c r="AH285" s="432" t="s">
        <v>75</v>
      </c>
      <c r="AI285" s="433">
        <v>387</v>
      </c>
      <c r="AJ285" s="433">
        <v>12.8</v>
      </c>
      <c r="AK285" s="391"/>
      <c r="AL285" s="432" t="s">
        <v>75</v>
      </c>
      <c r="AM285" s="433">
        <v>288</v>
      </c>
      <c r="AN285" s="433">
        <v>8.1</v>
      </c>
      <c r="AO285" s="391"/>
      <c r="AP285" s="453" t="s">
        <v>75</v>
      </c>
      <c r="AQ285" s="433">
        <v>680</v>
      </c>
      <c r="AR285" s="454">
        <v>23.7</v>
      </c>
      <c r="AS285" s="391"/>
      <c r="AT285" s="2"/>
    </row>
    <row r="286" spans="2:46" ht="12" customHeight="1" thickBot="1" x14ac:dyDescent="0.25">
      <c r="B286" s="321">
        <v>31399</v>
      </c>
      <c r="C286" s="401">
        <f>ND代替値2</f>
        <v>2.39</v>
      </c>
      <c r="D286" s="328">
        <f t="shared" si="86"/>
        <v>1115.5734047300314</v>
      </c>
      <c r="E286" s="329">
        <f t="shared" si="87"/>
        <v>35.847092071991675</v>
      </c>
      <c r="F286" s="317">
        <f>F182/G286*1000</f>
        <v>3.4210917745054288</v>
      </c>
      <c r="G286" s="330">
        <v>24.9</v>
      </c>
      <c r="H286" s="321">
        <v>31399</v>
      </c>
      <c r="I286" s="331">
        <f>I182/N286*1000</f>
        <v>5.7591103167510678</v>
      </c>
      <c r="J286" s="328">
        <f t="shared" si="88"/>
        <v>390.22937146261546</v>
      </c>
      <c r="K286" s="406">
        <f t="shared" si="89"/>
        <v>0.67642155396652615</v>
      </c>
      <c r="L286" s="329">
        <f t="shared" si="90"/>
        <v>13.10694072088174</v>
      </c>
      <c r="M286" s="317">
        <f>M182/N286*1000</f>
        <v>3.6739152020653365</v>
      </c>
      <c r="N286" s="332">
        <v>37.299999999999997</v>
      </c>
      <c r="O286" s="333">
        <v>31385</v>
      </c>
      <c r="P286" s="401">
        <f>ND代替値2</f>
        <v>2.66</v>
      </c>
      <c r="Q286" s="328">
        <f>Q182/U286*1000</f>
        <v>503.76647834274956</v>
      </c>
      <c r="R286" s="408">
        <f>ND代替値2*2.71828^(-(0.69315/2.062)*(O286-調査開始日)/365.25)</f>
        <v>7.8035922857579205</v>
      </c>
      <c r="S286" s="329">
        <f>S182/U286*1000</f>
        <v>10.357815442561204</v>
      </c>
      <c r="T286" s="349">
        <f>T182/U286*1000</f>
        <v>4.2372881355932206</v>
      </c>
      <c r="U286" s="332">
        <v>23.6</v>
      </c>
      <c r="V286" s="333">
        <v>31356</v>
      </c>
      <c r="W286" s="388">
        <f>W182/AB286*1000</f>
        <v>9.1449474165523537</v>
      </c>
      <c r="X286" s="328">
        <f t="shared" si="91"/>
        <v>603.56652949245552</v>
      </c>
      <c r="Y286" s="408">
        <f t="shared" si="92"/>
        <v>3.5447010287239262</v>
      </c>
      <c r="Z286" s="329">
        <f t="shared" si="93"/>
        <v>23.090992226794697</v>
      </c>
      <c r="AA286" s="317">
        <f>AA182/AB286*1000</f>
        <v>3.2007315957933242</v>
      </c>
      <c r="AB286" s="332">
        <v>32.4</v>
      </c>
      <c r="AC286" s="322"/>
      <c r="AD286" s="435" t="s">
        <v>75</v>
      </c>
      <c r="AE286" s="436">
        <v>750</v>
      </c>
      <c r="AF286" s="436">
        <v>24.1</v>
      </c>
      <c r="AG286" s="373">
        <v>2.2999999999999998</v>
      </c>
      <c r="AH286" s="445">
        <v>5.8</v>
      </c>
      <c r="AI286" s="436">
        <v>393</v>
      </c>
      <c r="AJ286" s="436">
        <v>13.2</v>
      </c>
      <c r="AK286" s="373">
        <v>3.7</v>
      </c>
      <c r="AL286" s="435" t="s">
        <v>75</v>
      </c>
      <c r="AM286" s="436">
        <v>321</v>
      </c>
      <c r="AN286" s="436">
        <v>6.6</v>
      </c>
      <c r="AO286" s="373">
        <v>2.7</v>
      </c>
      <c r="AP286" s="455">
        <v>8</v>
      </c>
      <c r="AQ286" s="436">
        <v>528</v>
      </c>
      <c r="AR286" s="456">
        <v>20.2</v>
      </c>
      <c r="AS286" s="373">
        <v>2.8</v>
      </c>
      <c r="AT286" s="322"/>
    </row>
    <row r="287" spans="2:46" ht="12" customHeight="1" x14ac:dyDescent="0.2">
      <c r="B287" s="461">
        <v>31527</v>
      </c>
      <c r="C287" s="462"/>
      <c r="D287" s="463"/>
      <c r="E287" s="464"/>
      <c r="F287" s="465"/>
      <c r="G287" s="466"/>
      <c r="H287" s="461">
        <v>31527</v>
      </c>
      <c r="I287" s="467"/>
      <c r="J287" s="463"/>
      <c r="K287" s="468"/>
      <c r="L287" s="464"/>
      <c r="M287" s="465"/>
      <c r="N287" s="466"/>
      <c r="O287" s="461">
        <v>31527</v>
      </c>
      <c r="P287" s="462"/>
      <c r="Q287" s="463"/>
      <c r="R287" s="468"/>
      <c r="S287" s="464"/>
      <c r="T287" s="465"/>
      <c r="U287" s="466"/>
      <c r="V287" s="461">
        <v>31527</v>
      </c>
      <c r="W287" s="469"/>
      <c r="X287" s="463"/>
      <c r="Y287" s="468"/>
      <c r="Z287" s="470"/>
      <c r="AA287" s="471"/>
      <c r="AB287" s="472"/>
      <c r="AC287" s="29"/>
      <c r="AD287" s="482"/>
      <c r="AE287" s="483"/>
      <c r="AF287" s="483"/>
      <c r="AG287" s="484"/>
      <c r="AH287" s="485"/>
      <c r="AI287" s="483"/>
      <c r="AJ287" s="483"/>
      <c r="AK287" s="484"/>
      <c r="AL287" s="482"/>
      <c r="AM287" s="483"/>
      <c r="AN287" s="483"/>
      <c r="AO287" s="484"/>
      <c r="AP287" s="486"/>
      <c r="AQ287" s="483"/>
      <c r="AR287" s="487"/>
      <c r="AS287" s="484"/>
      <c r="AT287" s="29"/>
    </row>
    <row r="288" spans="2:46" ht="12" customHeight="1" x14ac:dyDescent="0.2">
      <c r="B288" s="473">
        <v>31528</v>
      </c>
      <c r="C288" s="474"/>
      <c r="D288" s="475"/>
      <c r="E288" s="476"/>
      <c r="F288" s="348"/>
      <c r="G288" s="264"/>
      <c r="H288" s="227">
        <v>31528</v>
      </c>
      <c r="I288" s="474"/>
      <c r="J288" s="475"/>
      <c r="K288" s="477"/>
      <c r="L288" s="476"/>
      <c r="M288" s="348"/>
      <c r="N288" s="264"/>
      <c r="O288" s="227">
        <v>31528</v>
      </c>
      <c r="P288" s="478"/>
      <c r="Q288" s="475"/>
      <c r="R288" s="476"/>
      <c r="S288" s="476"/>
      <c r="T288" s="348"/>
      <c r="U288" s="264"/>
      <c r="V288" s="227">
        <v>31528</v>
      </c>
      <c r="W288" s="479"/>
      <c r="X288" s="475"/>
      <c r="Y288" s="476"/>
      <c r="Z288" s="476"/>
      <c r="AA288" s="348"/>
      <c r="AB288" s="264"/>
      <c r="AC288" s="2"/>
      <c r="AD288" s="488"/>
      <c r="AE288" s="433"/>
      <c r="AF288" s="433"/>
      <c r="AG288" s="391"/>
      <c r="AH288" s="434"/>
      <c r="AI288" s="433"/>
      <c r="AJ288" s="433"/>
      <c r="AK288" s="391"/>
      <c r="AL288" s="488"/>
      <c r="AM288" s="433"/>
      <c r="AN288" s="433"/>
      <c r="AO288" s="391"/>
      <c r="AP288" s="446"/>
      <c r="AQ288" s="433"/>
      <c r="AR288" s="454"/>
      <c r="AS288" s="391"/>
      <c r="AT288" s="2"/>
    </row>
    <row r="289" spans="2:46" ht="12" customHeight="1" x14ac:dyDescent="0.2">
      <c r="B289" s="318">
        <v>31579</v>
      </c>
      <c r="C289" s="402">
        <f>ND代替値2</f>
        <v>2.39</v>
      </c>
      <c r="D289" s="323">
        <f t="shared" ref="D289:D314" si="94">D185/G289*1000</f>
        <v>555.55555555555554</v>
      </c>
      <c r="E289" s="324">
        <f t="shared" ref="E289:E314" si="95">E185/G289*1000</f>
        <v>19.044612794612796</v>
      </c>
      <c r="F289" s="345">
        <f t="shared" ref="F289" si="96">F185/G289*1000</f>
        <v>1.8939393939393938</v>
      </c>
      <c r="G289" s="325">
        <v>35.200000000000003</v>
      </c>
      <c r="H289" s="318">
        <v>31579</v>
      </c>
      <c r="I289" s="402">
        <f>ND代替値2</f>
        <v>2</v>
      </c>
      <c r="J289" s="323">
        <f t="shared" ref="J289:J324" si="97">J185/N289*1000</f>
        <v>309.07976534454082</v>
      </c>
      <c r="K289" s="480">
        <f t="shared" ref="K289:K326" si="98">ND代替値2*2.71828^(-(0.69315/2.062)*(H289-事故日Cb)/365.25)</f>
        <v>2.5761974619984547</v>
      </c>
      <c r="L289" s="324">
        <f t="shared" ref="L289:L324" si="99">L185/N289*1000</f>
        <v>12.083004990806412</v>
      </c>
      <c r="M289" s="345"/>
      <c r="N289" s="326">
        <v>42.3</v>
      </c>
      <c r="O289" s="327">
        <v>31586</v>
      </c>
      <c r="P289" s="402">
        <f>ND代替値2</f>
        <v>2.66</v>
      </c>
      <c r="Q289" s="323">
        <f t="shared" ref="Q289:Q324" si="100">Q185/U289*1000</f>
        <v>273.340433084842</v>
      </c>
      <c r="R289" s="409">
        <f t="shared" ref="R289:R326" si="101">ND代替値2*2.71828^(-(0.69315/2.062)*(O289-事故日Cb)/365.25)</f>
        <v>29.151614719494958</v>
      </c>
      <c r="S289" s="324">
        <f t="shared" ref="S289:S324" si="102">S185/U289*1000</f>
        <v>7.099751508697195</v>
      </c>
      <c r="T289" s="346"/>
      <c r="U289" s="326">
        <v>31.3</v>
      </c>
      <c r="V289" s="327">
        <v>31546</v>
      </c>
      <c r="W289" s="386">
        <f>W185/AB289*1000</f>
        <v>16.602809706257982</v>
      </c>
      <c r="X289" s="323">
        <f t="shared" ref="X289:X324" si="103">X185/AB289*1000</f>
        <v>773.94636015325671</v>
      </c>
      <c r="Y289" s="409">
        <f t="shared" ref="Y289:Y326" si="104">ND代替値2*2.71828^(-(0.69315/2.062)*(V289-事故日Cb)/365.25)</f>
        <v>13.376556799055207</v>
      </c>
      <c r="Z289" s="324">
        <f t="shared" ref="Z289:Z324" si="105">Z185/AB289*1000</f>
        <v>24.137931034482758</v>
      </c>
      <c r="AA289" s="345">
        <f t="shared" ref="AA289" si="106">AA185/AB289*1000</f>
        <v>2.9374201787994889</v>
      </c>
      <c r="AB289" s="326">
        <v>29</v>
      </c>
      <c r="AC289" s="2"/>
      <c r="AD289" s="481" t="s">
        <v>75</v>
      </c>
      <c r="AE289" s="437">
        <v>528</v>
      </c>
      <c r="AF289" s="437">
        <v>18.100000000000001</v>
      </c>
      <c r="AG289" s="392">
        <v>1.8</v>
      </c>
      <c r="AH289" s="481" t="s">
        <v>75</v>
      </c>
      <c r="AI289" s="437">
        <v>353</v>
      </c>
      <c r="AJ289" s="437">
        <v>13.8</v>
      </c>
      <c r="AK289" s="392"/>
      <c r="AL289" s="481" t="s">
        <v>75</v>
      </c>
      <c r="AM289" s="437">
        <v>231</v>
      </c>
      <c r="AN289" s="437">
        <v>6</v>
      </c>
      <c r="AO289" s="392"/>
      <c r="AP289" s="457">
        <v>13</v>
      </c>
      <c r="AQ289" s="437">
        <v>606</v>
      </c>
      <c r="AR289" s="458">
        <v>18.899999999999999</v>
      </c>
      <c r="AS289" s="392">
        <v>2.2999999999999998</v>
      </c>
      <c r="AT289" s="2"/>
    </row>
    <row r="290" spans="2:46" ht="12" customHeight="1" x14ac:dyDescent="0.2">
      <c r="B290" s="108">
        <v>31756</v>
      </c>
      <c r="C290" s="239">
        <f>C186/G290*1000</f>
        <v>13.943355119825709</v>
      </c>
      <c r="D290" s="236">
        <f t="shared" si="94"/>
        <v>1000.726216412491</v>
      </c>
      <c r="E290" s="237">
        <f t="shared" si="95"/>
        <v>34.132171387073349</v>
      </c>
      <c r="F290" s="125"/>
      <c r="G290" s="238">
        <v>25.5</v>
      </c>
      <c r="H290" s="108">
        <v>31756</v>
      </c>
      <c r="I290" s="239">
        <f>I186/N290*1000</f>
        <v>9.1611045674649922</v>
      </c>
      <c r="J290" s="236">
        <f t="shared" si="97"/>
        <v>598.08925533307172</v>
      </c>
      <c r="K290" s="405">
        <f t="shared" si="98"/>
        <v>2.1889333553023178</v>
      </c>
      <c r="L290" s="237">
        <f t="shared" si="99"/>
        <v>22.771888496270119</v>
      </c>
      <c r="M290" s="125"/>
      <c r="N290" s="264">
        <v>28.3</v>
      </c>
      <c r="O290" s="227">
        <v>31758</v>
      </c>
      <c r="P290" s="278">
        <f>P186/U290*1000</f>
        <v>13.052700277369881</v>
      </c>
      <c r="Q290" s="236">
        <f t="shared" si="100"/>
        <v>510.6868983520967</v>
      </c>
      <c r="R290" s="407">
        <f t="shared" si="101"/>
        <v>24.883673734249562</v>
      </c>
      <c r="S290" s="237">
        <f t="shared" si="102"/>
        <v>14.847446565508239</v>
      </c>
      <c r="T290" s="348"/>
      <c r="U290" s="264">
        <v>22.7</v>
      </c>
      <c r="V290" s="227">
        <v>31722</v>
      </c>
      <c r="W290" s="387">
        <f>W186/AB290*1000</f>
        <v>10.259567046270647</v>
      </c>
      <c r="X290" s="236">
        <f t="shared" si="103"/>
        <v>453.4728634451626</v>
      </c>
      <c r="Y290" s="407">
        <f t="shared" si="104"/>
        <v>11.376205470764974</v>
      </c>
      <c r="Z290" s="237">
        <f t="shared" si="105"/>
        <v>17.543859649122808</v>
      </c>
      <c r="AA290" s="125"/>
      <c r="AB290" s="264">
        <v>36.1</v>
      </c>
      <c r="AC290" s="2"/>
      <c r="AD290" s="434">
        <v>9.6</v>
      </c>
      <c r="AE290" s="433">
        <v>689</v>
      </c>
      <c r="AF290" s="433">
        <v>23.5</v>
      </c>
      <c r="AG290" s="391"/>
      <c r="AH290" s="434">
        <v>7</v>
      </c>
      <c r="AI290" s="433">
        <v>457</v>
      </c>
      <c r="AJ290" s="433">
        <v>17.399999999999999</v>
      </c>
      <c r="AK290" s="391"/>
      <c r="AL290" s="434">
        <v>8</v>
      </c>
      <c r="AM290" s="433">
        <v>313</v>
      </c>
      <c r="AN290" s="433">
        <v>9.1</v>
      </c>
      <c r="AO290" s="391"/>
      <c r="AP290" s="446">
        <v>10</v>
      </c>
      <c r="AQ290" s="433">
        <v>442</v>
      </c>
      <c r="AR290" s="454">
        <v>17.100000000000001</v>
      </c>
      <c r="AS290" s="391"/>
      <c r="AT290" s="2"/>
    </row>
    <row r="291" spans="2:46" ht="12" customHeight="1" x14ac:dyDescent="0.2">
      <c r="B291" s="108">
        <v>31944</v>
      </c>
      <c r="C291" s="400">
        <f t="shared" ref="C291:C299" si="107">ND代替値2</f>
        <v>2.39</v>
      </c>
      <c r="D291" s="236">
        <f t="shared" si="94"/>
        <v>476.05196819856502</v>
      </c>
      <c r="E291" s="237">
        <f t="shared" si="95"/>
        <v>16.579406631762655</v>
      </c>
      <c r="F291" s="125"/>
      <c r="G291" s="238">
        <v>38.200000000000003</v>
      </c>
      <c r="H291" s="108">
        <v>31944</v>
      </c>
      <c r="I291" s="382">
        <f>I187/N291*1000</f>
        <v>2.5213006433663714</v>
      </c>
      <c r="J291" s="236">
        <f t="shared" si="97"/>
        <v>309.51138932359589</v>
      </c>
      <c r="K291" s="405">
        <f t="shared" si="98"/>
        <v>1.8411503225623427</v>
      </c>
      <c r="L291" s="237">
        <f t="shared" si="99"/>
        <v>10.519909580942445</v>
      </c>
      <c r="M291" s="125"/>
      <c r="N291" s="264">
        <v>42.6</v>
      </c>
      <c r="O291" s="227">
        <v>31952</v>
      </c>
      <c r="P291" s="278">
        <f>P187/U291*1000</f>
        <v>3.5273368606701938</v>
      </c>
      <c r="Q291" s="236">
        <f t="shared" si="100"/>
        <v>156.08465608465607</v>
      </c>
      <c r="R291" s="407">
        <f t="shared" si="101"/>
        <v>20.814837152080926</v>
      </c>
      <c r="S291" s="237">
        <f t="shared" si="102"/>
        <v>4.5855379188712524</v>
      </c>
      <c r="T291" s="348"/>
      <c r="U291" s="264">
        <v>42</v>
      </c>
      <c r="V291" s="227">
        <v>31903</v>
      </c>
      <c r="W291" s="400">
        <f t="shared" ref="W291:W303" si="108">ND代替値2</f>
        <v>3.2250000000000001</v>
      </c>
      <c r="X291" s="236">
        <f t="shared" si="103"/>
        <v>678.59806114839671</v>
      </c>
      <c r="Y291" s="407">
        <f t="shared" si="104"/>
        <v>9.6305707288968296</v>
      </c>
      <c r="Z291" s="237">
        <f t="shared" si="105"/>
        <v>24.608501118568235</v>
      </c>
      <c r="AA291" s="125"/>
      <c r="AB291" s="264">
        <v>29.8</v>
      </c>
      <c r="AC291" s="2"/>
      <c r="AD291" s="432" t="s">
        <v>75</v>
      </c>
      <c r="AE291" s="433">
        <v>491</v>
      </c>
      <c r="AF291" s="433">
        <v>17.100000000000001</v>
      </c>
      <c r="AG291" s="391"/>
      <c r="AH291" s="446">
        <v>2.9</v>
      </c>
      <c r="AI291" s="433">
        <v>356</v>
      </c>
      <c r="AJ291" s="433">
        <v>12.1</v>
      </c>
      <c r="AK291" s="391"/>
      <c r="AL291" s="434">
        <v>4</v>
      </c>
      <c r="AM291" s="433">
        <v>177</v>
      </c>
      <c r="AN291" s="433">
        <v>5.2</v>
      </c>
      <c r="AO291" s="391"/>
      <c r="AP291" s="453" t="s">
        <v>75</v>
      </c>
      <c r="AQ291" s="433">
        <v>546</v>
      </c>
      <c r="AR291" s="454">
        <v>19.8</v>
      </c>
      <c r="AS291" s="391"/>
      <c r="AT291" s="2"/>
    </row>
    <row r="292" spans="2:46" ht="12" customHeight="1" x14ac:dyDescent="0.2">
      <c r="B292" s="108">
        <v>32128</v>
      </c>
      <c r="C292" s="400">
        <f t="shared" si="107"/>
        <v>2.39</v>
      </c>
      <c r="D292" s="236">
        <f t="shared" si="94"/>
        <v>990.80832657475003</v>
      </c>
      <c r="E292" s="237">
        <f t="shared" si="95"/>
        <v>28.250878615842119</v>
      </c>
      <c r="F292" s="125"/>
      <c r="G292" s="238">
        <v>27.4</v>
      </c>
      <c r="H292" s="108">
        <v>32128</v>
      </c>
      <c r="I292" s="400">
        <f>ND代替値2</f>
        <v>2</v>
      </c>
      <c r="J292" s="236">
        <f t="shared" si="97"/>
        <v>269.82899372690554</v>
      </c>
      <c r="K292" s="405">
        <f t="shared" si="98"/>
        <v>1.5543354458376308</v>
      </c>
      <c r="L292" s="237">
        <f t="shared" si="99"/>
        <v>10.054137664346481</v>
      </c>
      <c r="M292" s="125"/>
      <c r="N292" s="264">
        <v>43.1</v>
      </c>
      <c r="O292" s="227">
        <v>32122</v>
      </c>
      <c r="P292" s="400">
        <f>ND代替値2</f>
        <v>2.66</v>
      </c>
      <c r="Q292" s="236">
        <f t="shared" si="100"/>
        <v>234.72517103090351</v>
      </c>
      <c r="R292" s="407">
        <f t="shared" si="101"/>
        <v>17.800176026052359</v>
      </c>
      <c r="S292" s="237">
        <f t="shared" si="102"/>
        <v>5.6617126680820951</v>
      </c>
      <c r="T292" s="348"/>
      <c r="U292" s="264">
        <v>31.4</v>
      </c>
      <c r="V292" s="227">
        <v>32091</v>
      </c>
      <c r="W292" s="400">
        <f t="shared" si="108"/>
        <v>3.2250000000000001</v>
      </c>
      <c r="X292" s="236">
        <f t="shared" si="103"/>
        <v>718.3693760874969</v>
      </c>
      <c r="Y292" s="407">
        <f t="shared" si="104"/>
        <v>8.1004423277742728</v>
      </c>
      <c r="Z292" s="237">
        <f t="shared" si="105"/>
        <v>26.099925428784491</v>
      </c>
      <c r="AA292" s="125">
        <f>AA188/AB292*1000</f>
        <v>3.1071339796172008</v>
      </c>
      <c r="AB292" s="264">
        <v>29.8</v>
      </c>
      <c r="AC292" s="2"/>
      <c r="AD292" s="438" t="s">
        <v>75</v>
      </c>
      <c r="AE292" s="439">
        <v>733</v>
      </c>
      <c r="AF292" s="439">
        <v>20.9</v>
      </c>
      <c r="AG292" s="54"/>
      <c r="AH292" s="438" t="s">
        <v>75</v>
      </c>
      <c r="AI292" s="439">
        <v>314</v>
      </c>
      <c r="AJ292" s="439">
        <v>11.7</v>
      </c>
      <c r="AK292" s="54"/>
      <c r="AL292" s="438" t="s">
        <v>75</v>
      </c>
      <c r="AM292" s="439">
        <v>199</v>
      </c>
      <c r="AN292" s="439">
        <v>4.8</v>
      </c>
      <c r="AO292" s="54"/>
      <c r="AP292" s="459" t="s">
        <v>75</v>
      </c>
      <c r="AQ292" s="439">
        <v>578</v>
      </c>
      <c r="AR292" s="460">
        <v>21</v>
      </c>
      <c r="AS292" s="54">
        <v>2.5</v>
      </c>
      <c r="AT292" s="2"/>
    </row>
    <row r="293" spans="2:46" ht="12" customHeight="1" x14ac:dyDescent="0.2">
      <c r="B293" s="108">
        <v>32300</v>
      </c>
      <c r="C293" s="400">
        <f t="shared" si="107"/>
        <v>2.39</v>
      </c>
      <c r="D293" s="236">
        <f t="shared" si="94"/>
        <v>1360.5150214592275</v>
      </c>
      <c r="E293" s="237">
        <f t="shared" si="95"/>
        <v>42.06008583690987</v>
      </c>
      <c r="F293" s="125"/>
      <c r="G293" s="240">
        <v>23.3</v>
      </c>
      <c r="H293" s="108">
        <v>32300</v>
      </c>
      <c r="I293" s="400">
        <f>ND代替値2</f>
        <v>2</v>
      </c>
      <c r="J293" s="236">
        <f t="shared" si="97"/>
        <v>539.73509933774835</v>
      </c>
      <c r="K293" s="405">
        <f t="shared" si="98"/>
        <v>1.3267730271537086</v>
      </c>
      <c r="L293" s="237">
        <f t="shared" si="99"/>
        <v>18.211920529801326</v>
      </c>
      <c r="M293" s="125"/>
      <c r="N293" s="266">
        <v>30.2</v>
      </c>
      <c r="O293" s="227">
        <v>32310</v>
      </c>
      <c r="P293" s="279">
        <f>P189/U293*1000</f>
        <v>7.3770491803278695</v>
      </c>
      <c r="Q293" s="236">
        <f t="shared" si="100"/>
        <v>434.42622950819674</v>
      </c>
      <c r="R293" s="407">
        <f t="shared" si="101"/>
        <v>14.972040949828953</v>
      </c>
      <c r="S293" s="237">
        <f t="shared" si="102"/>
        <v>12.704918032786885</v>
      </c>
      <c r="T293" s="350"/>
      <c r="U293" s="266">
        <v>24.4</v>
      </c>
      <c r="V293" s="227">
        <v>32273</v>
      </c>
      <c r="W293" s="400">
        <f t="shared" si="108"/>
        <v>3.2250000000000001</v>
      </c>
      <c r="X293" s="236">
        <f t="shared" si="103"/>
        <v>908.7591240875912</v>
      </c>
      <c r="Y293" s="407">
        <f t="shared" si="104"/>
        <v>6.8511524855045582</v>
      </c>
      <c r="Z293" s="237">
        <f t="shared" si="105"/>
        <v>29.927007299270073</v>
      </c>
      <c r="AA293" s="125">
        <f>AA189/AB293*1000</f>
        <v>3.7956204379562042</v>
      </c>
      <c r="AB293" s="266">
        <v>27.4</v>
      </c>
      <c r="AC293" s="2"/>
      <c r="AD293" s="2" t="s">
        <v>27</v>
      </c>
      <c r="AH293" s="2"/>
      <c r="AM293" s="2"/>
      <c r="AT293" s="2"/>
    </row>
    <row r="294" spans="2:46" ht="12" customHeight="1" x14ac:dyDescent="0.2">
      <c r="B294" s="108">
        <v>32485</v>
      </c>
      <c r="C294" s="400">
        <f t="shared" si="107"/>
        <v>2.39</v>
      </c>
      <c r="D294" s="236">
        <f t="shared" si="94"/>
        <v>1050.5836575875487</v>
      </c>
      <c r="E294" s="237">
        <f t="shared" si="95"/>
        <v>33.073929961089497</v>
      </c>
      <c r="F294" s="125"/>
      <c r="G294" s="240">
        <v>25.7</v>
      </c>
      <c r="H294" s="108">
        <v>32485</v>
      </c>
      <c r="I294" s="267">
        <f>I190/N294*1000</f>
        <v>6</v>
      </c>
      <c r="J294" s="236">
        <f t="shared" si="97"/>
        <v>556.66666666666663</v>
      </c>
      <c r="K294" s="405">
        <f t="shared" si="98"/>
        <v>1.1190575925060151</v>
      </c>
      <c r="L294" s="237">
        <f t="shared" si="99"/>
        <v>17.333333333333332</v>
      </c>
      <c r="M294" s="125"/>
      <c r="N294" s="266">
        <v>30</v>
      </c>
      <c r="O294" s="227">
        <v>32486</v>
      </c>
      <c r="P294" s="279">
        <f>P190/U294*1000</f>
        <v>7.4433656957928811</v>
      </c>
      <c r="Q294" s="236">
        <f t="shared" si="100"/>
        <v>275.08090614886731</v>
      </c>
      <c r="R294" s="407">
        <f t="shared" si="101"/>
        <v>12.733098413935004</v>
      </c>
      <c r="S294" s="237">
        <f t="shared" si="102"/>
        <v>6.9255663430420711</v>
      </c>
      <c r="T294" s="350"/>
      <c r="U294" s="266">
        <v>30.9</v>
      </c>
      <c r="V294" s="227">
        <v>32448</v>
      </c>
      <c r="W294" s="400">
        <f t="shared" si="108"/>
        <v>3.2250000000000001</v>
      </c>
      <c r="X294" s="236">
        <f t="shared" si="103"/>
        <v>907.74907749077488</v>
      </c>
      <c r="Y294" s="407">
        <f t="shared" si="104"/>
        <v>5.8319853116827369</v>
      </c>
      <c r="Z294" s="237">
        <f t="shared" si="105"/>
        <v>29.889298892988933</v>
      </c>
      <c r="AA294" s="132"/>
      <c r="AB294" s="266">
        <v>27.1</v>
      </c>
      <c r="AC294" s="2"/>
      <c r="AE294" s="13"/>
      <c r="AH294" s="2"/>
      <c r="AM294" s="2"/>
      <c r="AT294" s="2"/>
    </row>
    <row r="295" spans="2:46" ht="12" customHeight="1" x14ac:dyDescent="0.2">
      <c r="B295" s="108">
        <v>32664</v>
      </c>
      <c r="C295" s="400">
        <f t="shared" si="107"/>
        <v>2.39</v>
      </c>
      <c r="D295" s="236">
        <f t="shared" si="94"/>
        <v>1064.516129032258</v>
      </c>
      <c r="E295" s="237">
        <f t="shared" si="95"/>
        <v>35.08064516129032</v>
      </c>
      <c r="F295" s="125"/>
      <c r="G295" s="240">
        <v>24.8</v>
      </c>
      <c r="H295" s="108">
        <v>32664</v>
      </c>
      <c r="I295" s="400">
        <f>ND代替値2</f>
        <v>2</v>
      </c>
      <c r="J295" s="236">
        <f t="shared" si="97"/>
        <v>373.1778425655977</v>
      </c>
      <c r="K295" s="405">
        <f t="shared" si="98"/>
        <v>0.94908789120830328</v>
      </c>
      <c r="L295" s="237">
        <f t="shared" si="99"/>
        <v>16.326530612244898</v>
      </c>
      <c r="M295" s="125"/>
      <c r="N295" s="266">
        <v>34.299999999999997</v>
      </c>
      <c r="O295" s="227">
        <v>32672</v>
      </c>
      <c r="P295" s="400">
        <f t="shared" ref="P295:P302" si="109">ND代替値2</f>
        <v>2.66</v>
      </c>
      <c r="Q295" s="236">
        <f t="shared" si="100"/>
        <v>348.14814814814815</v>
      </c>
      <c r="R295" s="407">
        <f t="shared" si="101"/>
        <v>10.729764786950906</v>
      </c>
      <c r="S295" s="237">
        <f t="shared" si="102"/>
        <v>9.2592592592592595</v>
      </c>
      <c r="T295" s="350"/>
      <c r="U295" s="266">
        <v>27</v>
      </c>
      <c r="V295" s="227">
        <v>32645</v>
      </c>
      <c r="W295" s="400">
        <f t="shared" si="108"/>
        <v>3.2250000000000001</v>
      </c>
      <c r="X295" s="236">
        <f t="shared" si="103"/>
        <v>671.0526315789474</v>
      </c>
      <c r="Y295" s="407">
        <f t="shared" si="104"/>
        <v>4.8649215962939012</v>
      </c>
      <c r="Z295" s="237">
        <f t="shared" si="105"/>
        <v>22.631578947368418</v>
      </c>
      <c r="AA295" s="125">
        <f>AA191/AB295*1000</f>
        <v>2.4342105263157894</v>
      </c>
      <c r="AB295" s="266">
        <v>30.4</v>
      </c>
      <c r="AC295" s="2"/>
      <c r="AE295" s="13"/>
      <c r="AH295" s="2"/>
      <c r="AM295" s="2"/>
      <c r="AT295" s="2"/>
    </row>
    <row r="296" spans="2:46" ht="12" customHeight="1" x14ac:dyDescent="0.2">
      <c r="B296" s="108">
        <v>32850</v>
      </c>
      <c r="C296" s="400">
        <f t="shared" si="107"/>
        <v>2.39</v>
      </c>
      <c r="D296" s="236">
        <f t="shared" si="94"/>
        <v>901.09890109890114</v>
      </c>
      <c r="E296" s="237">
        <f t="shared" si="95"/>
        <v>27.472527472527471</v>
      </c>
      <c r="F296" s="125"/>
      <c r="G296" s="240">
        <v>27.3</v>
      </c>
      <c r="H296" s="108">
        <v>32850</v>
      </c>
      <c r="I296" s="267">
        <f>I192/N296*1000</f>
        <v>9.5808383233532926</v>
      </c>
      <c r="J296" s="236">
        <f t="shared" si="97"/>
        <v>368.26347305389226</v>
      </c>
      <c r="K296" s="405">
        <f t="shared" si="98"/>
        <v>0.79976526559031491</v>
      </c>
      <c r="L296" s="237">
        <f t="shared" si="99"/>
        <v>16.467065868263475</v>
      </c>
      <c r="M296" s="125"/>
      <c r="N296" s="266">
        <v>33.4</v>
      </c>
      <c r="O296" s="227">
        <v>32849</v>
      </c>
      <c r="P296" s="400">
        <f t="shared" si="109"/>
        <v>2.66</v>
      </c>
      <c r="Q296" s="236">
        <f t="shared" si="100"/>
        <v>420.40816326530614</v>
      </c>
      <c r="R296" s="407">
        <f t="shared" si="101"/>
        <v>9.1168244605308928</v>
      </c>
      <c r="S296" s="237">
        <f t="shared" si="102"/>
        <v>11.836734693877551</v>
      </c>
      <c r="T296" s="350"/>
      <c r="U296" s="266">
        <v>24.5</v>
      </c>
      <c r="V296" s="227">
        <v>32818</v>
      </c>
      <c r="W296" s="400">
        <f t="shared" si="108"/>
        <v>3.2250000000000001</v>
      </c>
      <c r="X296" s="236">
        <f t="shared" si="103"/>
        <v>1101.9607843137255</v>
      </c>
      <c r="Y296" s="407">
        <f t="shared" si="104"/>
        <v>4.1488528342014623</v>
      </c>
      <c r="Z296" s="237">
        <f t="shared" si="105"/>
        <v>38.82352941176471</v>
      </c>
      <c r="AA296" s="132"/>
      <c r="AB296" s="266">
        <v>25.5</v>
      </c>
      <c r="AC296" s="2"/>
      <c r="AE296" s="13"/>
      <c r="AH296" s="2"/>
      <c r="AM296" s="2"/>
      <c r="AT296" s="2"/>
    </row>
    <row r="297" spans="2:46" ht="12" customHeight="1" x14ac:dyDescent="0.2">
      <c r="B297" s="108">
        <v>33035</v>
      </c>
      <c r="C297" s="400">
        <f t="shared" si="107"/>
        <v>2.39</v>
      </c>
      <c r="D297" s="236">
        <f t="shared" si="94"/>
        <v>1052.4193548387098</v>
      </c>
      <c r="E297" s="237">
        <f t="shared" si="95"/>
        <v>32.258064516129032</v>
      </c>
      <c r="F297" s="125"/>
      <c r="G297" s="240">
        <v>24.8</v>
      </c>
      <c r="H297" s="108">
        <v>33035</v>
      </c>
      <c r="I297" s="400">
        <f>ND代替値2</f>
        <v>2</v>
      </c>
      <c r="J297" s="236">
        <f t="shared" si="97"/>
        <v>483.55263157894734</v>
      </c>
      <c r="K297" s="405">
        <f t="shared" si="98"/>
        <v>0.67455651747866474</v>
      </c>
      <c r="L297" s="237">
        <f t="shared" si="99"/>
        <v>18.75</v>
      </c>
      <c r="M297" s="125"/>
      <c r="N297" s="266">
        <v>30.4</v>
      </c>
      <c r="O297" s="227">
        <v>33037</v>
      </c>
      <c r="P297" s="400">
        <f t="shared" si="109"/>
        <v>2.66</v>
      </c>
      <c r="Q297" s="236">
        <f t="shared" si="100"/>
        <v>344.56928838951313</v>
      </c>
      <c r="R297" s="407">
        <f t="shared" si="101"/>
        <v>7.6683213107383246</v>
      </c>
      <c r="S297" s="237">
        <f t="shared" si="102"/>
        <v>8.6142322097378283</v>
      </c>
      <c r="T297" s="350"/>
      <c r="U297" s="266">
        <v>26.7</v>
      </c>
      <c r="V297" s="227">
        <v>33000</v>
      </c>
      <c r="W297" s="400">
        <f t="shared" si="108"/>
        <v>3.2250000000000001</v>
      </c>
      <c r="X297" s="236">
        <f t="shared" si="103"/>
        <v>901.18577075098813</v>
      </c>
      <c r="Y297" s="407">
        <f t="shared" si="104"/>
        <v>3.5089964543753567</v>
      </c>
      <c r="Z297" s="237">
        <f t="shared" si="105"/>
        <v>26.877470355731226</v>
      </c>
      <c r="AA297" s="125">
        <f>AA193/AB297*1000</f>
        <v>2.9644268774703555</v>
      </c>
      <c r="AB297" s="266">
        <v>25.3</v>
      </c>
      <c r="AC297" s="2"/>
      <c r="AE297" s="13"/>
      <c r="AH297" s="2"/>
      <c r="AM297" s="2"/>
      <c r="AT297" s="2"/>
    </row>
    <row r="298" spans="2:46" ht="12" customHeight="1" x14ac:dyDescent="0.2">
      <c r="B298" s="108">
        <v>33226</v>
      </c>
      <c r="C298" s="400">
        <f t="shared" si="107"/>
        <v>2.39</v>
      </c>
      <c r="D298" s="236">
        <f t="shared" si="94"/>
        <v>463.99999999999994</v>
      </c>
      <c r="E298" s="237">
        <f t="shared" si="95"/>
        <v>14.933333333333335</v>
      </c>
      <c r="F298" s="125"/>
      <c r="G298" s="240">
        <v>37.5</v>
      </c>
      <c r="H298" s="108">
        <v>33226</v>
      </c>
      <c r="I298" s="400">
        <f>ND代替値2</f>
        <v>2</v>
      </c>
      <c r="J298" s="236">
        <f t="shared" si="97"/>
        <v>434.50479233226838</v>
      </c>
      <c r="K298" s="405">
        <f t="shared" si="98"/>
        <v>0.56581695461598092</v>
      </c>
      <c r="L298" s="237">
        <f t="shared" si="99"/>
        <v>15.335463258785941</v>
      </c>
      <c r="M298" s="125"/>
      <c r="N298" s="266">
        <v>31.3</v>
      </c>
      <c r="O298" s="227">
        <v>33211</v>
      </c>
      <c r="P298" s="400">
        <f t="shared" si="109"/>
        <v>2.66</v>
      </c>
      <c r="Q298" s="236">
        <f t="shared" si="100"/>
        <v>301.36986301369865</v>
      </c>
      <c r="R298" s="407">
        <f t="shared" si="101"/>
        <v>6.5336036945941292</v>
      </c>
      <c r="S298" s="237">
        <f t="shared" si="102"/>
        <v>6.8493150684931514</v>
      </c>
      <c r="T298" s="350"/>
      <c r="U298" s="266">
        <v>29.2</v>
      </c>
      <c r="V298" s="227">
        <v>33203</v>
      </c>
      <c r="W298" s="400">
        <f t="shared" si="108"/>
        <v>3.2250000000000001</v>
      </c>
      <c r="X298" s="236">
        <f t="shared" si="103"/>
        <v>1222.7074235807863</v>
      </c>
      <c r="Y298" s="407">
        <f t="shared" si="104"/>
        <v>2.9110131229934235</v>
      </c>
      <c r="Z298" s="237">
        <f t="shared" si="105"/>
        <v>35.371179039301317</v>
      </c>
      <c r="AA298" s="132"/>
      <c r="AB298" s="266">
        <v>22.9</v>
      </c>
      <c r="AC298" s="2"/>
      <c r="AE298" s="13"/>
      <c r="AH298" s="2"/>
      <c r="AM298" s="2"/>
      <c r="AT298" s="2"/>
    </row>
    <row r="299" spans="2:46" ht="12" customHeight="1" x14ac:dyDescent="0.2">
      <c r="B299" s="108">
        <v>33416</v>
      </c>
      <c r="C299" s="400">
        <f t="shared" si="107"/>
        <v>2.39</v>
      </c>
      <c r="D299" s="236">
        <f t="shared" si="94"/>
        <v>758.74125874125866</v>
      </c>
      <c r="E299" s="237">
        <f t="shared" si="95"/>
        <v>20.279720279720276</v>
      </c>
      <c r="F299" s="125"/>
      <c r="G299" s="240">
        <v>28.6</v>
      </c>
      <c r="H299" s="108">
        <v>33416</v>
      </c>
      <c r="I299" s="400">
        <f>ND代替値2</f>
        <v>2</v>
      </c>
      <c r="J299" s="236">
        <f t="shared" si="97"/>
        <v>350.31847133757964</v>
      </c>
      <c r="K299" s="405">
        <f t="shared" si="98"/>
        <v>0.47504337895906645</v>
      </c>
      <c r="L299" s="237">
        <f t="shared" si="99"/>
        <v>14.649681528662422</v>
      </c>
      <c r="M299" s="125"/>
      <c r="N299" s="266">
        <v>31.4</v>
      </c>
      <c r="O299" s="227">
        <v>33409</v>
      </c>
      <c r="P299" s="400">
        <f t="shared" si="109"/>
        <v>2.66</v>
      </c>
      <c r="Q299" s="236">
        <f t="shared" si="100"/>
        <v>335.87786259541991</v>
      </c>
      <c r="R299" s="407">
        <f t="shared" si="101"/>
        <v>5.4451834243745063</v>
      </c>
      <c r="S299" s="237">
        <f t="shared" si="102"/>
        <v>8.778625954198473</v>
      </c>
      <c r="T299" s="350"/>
      <c r="U299" s="266">
        <v>26.2</v>
      </c>
      <c r="V299" s="227">
        <v>33365</v>
      </c>
      <c r="W299" s="400">
        <f t="shared" si="108"/>
        <v>3.2250000000000001</v>
      </c>
      <c r="X299" s="236">
        <f t="shared" si="103"/>
        <v>605.17799352750808</v>
      </c>
      <c r="Y299" s="407">
        <f t="shared" si="104"/>
        <v>2.507800760284725</v>
      </c>
      <c r="Z299" s="237">
        <f t="shared" si="105"/>
        <v>17.475728155339805</v>
      </c>
      <c r="AA299" s="125">
        <f>AA195/AB299*1000</f>
        <v>2.0064724919093853</v>
      </c>
      <c r="AB299" s="266">
        <v>30.9</v>
      </c>
      <c r="AC299" s="2"/>
      <c r="AE299" s="13"/>
      <c r="AH299" s="2"/>
      <c r="AM299" s="2"/>
      <c r="AT299" s="2"/>
    </row>
    <row r="300" spans="2:46" ht="12" customHeight="1" x14ac:dyDescent="0.2">
      <c r="B300" s="108">
        <v>33582</v>
      </c>
      <c r="C300" s="239">
        <f>C196/G300*1000</f>
        <v>8.720930232558139</v>
      </c>
      <c r="D300" s="236">
        <f t="shared" si="94"/>
        <v>578.48837209302326</v>
      </c>
      <c r="E300" s="237">
        <f t="shared" si="95"/>
        <v>19.476744186046513</v>
      </c>
      <c r="F300" s="125"/>
      <c r="G300" s="240">
        <v>34.4</v>
      </c>
      <c r="H300" s="108">
        <v>33582</v>
      </c>
      <c r="I300" s="403">
        <f>I196/N300*1000</f>
        <v>5.0251256281407048</v>
      </c>
      <c r="J300" s="236">
        <f t="shared" si="97"/>
        <v>271.35678391959806</v>
      </c>
      <c r="K300" s="405">
        <f t="shared" si="98"/>
        <v>0.40774002236056844</v>
      </c>
      <c r="L300" s="237">
        <f t="shared" si="99"/>
        <v>9.5477386934673376</v>
      </c>
      <c r="M300" s="125"/>
      <c r="N300" s="266">
        <v>39.799999999999997</v>
      </c>
      <c r="O300" s="227">
        <v>33576</v>
      </c>
      <c r="P300" s="400">
        <f t="shared" si="109"/>
        <v>2.66</v>
      </c>
      <c r="Q300" s="236">
        <f t="shared" si="100"/>
        <v>263.33333333333337</v>
      </c>
      <c r="R300" s="407">
        <f t="shared" si="101"/>
        <v>4.6694194553180228</v>
      </c>
      <c r="S300" s="237">
        <f t="shared" si="102"/>
        <v>7.666666666666667</v>
      </c>
      <c r="T300" s="350"/>
      <c r="U300" s="266">
        <v>30</v>
      </c>
      <c r="V300" s="227">
        <v>33547</v>
      </c>
      <c r="W300" s="400">
        <f t="shared" si="108"/>
        <v>3.2250000000000001</v>
      </c>
      <c r="X300" s="236">
        <f t="shared" si="103"/>
        <v>926.35658914728674</v>
      </c>
      <c r="Y300" s="407">
        <f t="shared" si="104"/>
        <v>2.1210354591458178</v>
      </c>
      <c r="Z300" s="237">
        <f t="shared" si="105"/>
        <v>26.356589147286822</v>
      </c>
      <c r="AA300" s="132"/>
      <c r="AB300" s="266">
        <v>25.8</v>
      </c>
      <c r="AC300" s="2"/>
      <c r="AE300" s="13"/>
      <c r="AH300" s="2"/>
      <c r="AM300" s="2"/>
      <c r="AT300" s="2"/>
    </row>
    <row r="301" spans="2:46" ht="12" customHeight="1" x14ac:dyDescent="0.2">
      <c r="B301" s="108">
        <v>33770</v>
      </c>
      <c r="C301" s="400">
        <f>ND代替値2</f>
        <v>2.39</v>
      </c>
      <c r="D301" s="236">
        <f t="shared" si="94"/>
        <v>926.35658914728674</v>
      </c>
      <c r="E301" s="237">
        <f t="shared" si="95"/>
        <v>25.581395348837209</v>
      </c>
      <c r="F301" s="125"/>
      <c r="G301" s="240">
        <v>25.8</v>
      </c>
      <c r="H301" s="108">
        <v>33770</v>
      </c>
      <c r="I301" s="400">
        <f>ND代替値2</f>
        <v>2</v>
      </c>
      <c r="J301" s="236">
        <f t="shared" si="97"/>
        <v>498.33887043189367</v>
      </c>
      <c r="K301" s="405">
        <f t="shared" si="98"/>
        <v>0.34295730012623221</v>
      </c>
      <c r="L301" s="237">
        <f t="shared" si="99"/>
        <v>15.946843853820596</v>
      </c>
      <c r="M301" s="125"/>
      <c r="N301" s="266">
        <v>30.1</v>
      </c>
      <c r="O301" s="227">
        <v>33772</v>
      </c>
      <c r="P301" s="400">
        <f t="shared" si="109"/>
        <v>2.66</v>
      </c>
      <c r="Q301" s="236">
        <f t="shared" si="100"/>
        <v>424.24242424242425</v>
      </c>
      <c r="R301" s="407">
        <f t="shared" si="101"/>
        <v>3.8987196848401151</v>
      </c>
      <c r="S301" s="237">
        <f t="shared" si="102"/>
        <v>11.255411255411255</v>
      </c>
      <c r="T301" s="350"/>
      <c r="U301" s="266">
        <v>23.1</v>
      </c>
      <c r="V301" s="227">
        <v>33731</v>
      </c>
      <c r="W301" s="400">
        <f t="shared" si="108"/>
        <v>3.2250000000000001</v>
      </c>
      <c r="X301" s="236">
        <f t="shared" si="103"/>
        <v>898.11320754716985</v>
      </c>
      <c r="Y301" s="407">
        <f t="shared" si="104"/>
        <v>1.7906200029558994</v>
      </c>
      <c r="Z301" s="237">
        <f t="shared" si="105"/>
        <v>27.924528301886792</v>
      </c>
      <c r="AA301" s="125">
        <f>AA197/AB301*1000</f>
        <v>3.2452830188679243</v>
      </c>
      <c r="AB301" s="266">
        <v>26.5</v>
      </c>
      <c r="AC301" s="2"/>
      <c r="AE301" s="13"/>
      <c r="AH301" s="2"/>
      <c r="AM301" s="2"/>
      <c r="AT301" s="2"/>
    </row>
    <row r="302" spans="2:46" ht="12" customHeight="1" x14ac:dyDescent="0.2">
      <c r="B302" s="108">
        <v>33954</v>
      </c>
      <c r="C302" s="400">
        <f>ND代替値2</f>
        <v>2.39</v>
      </c>
      <c r="D302" s="236">
        <f t="shared" si="94"/>
        <v>257.60649087221094</v>
      </c>
      <c r="E302" s="237">
        <f t="shared" si="95"/>
        <v>7.0993914807302234</v>
      </c>
      <c r="F302" s="125"/>
      <c r="G302" s="240">
        <v>49.3</v>
      </c>
      <c r="H302" s="108">
        <v>33954</v>
      </c>
      <c r="I302" s="400">
        <f>ND代替値2</f>
        <v>2</v>
      </c>
      <c r="J302" s="236">
        <f t="shared" si="97"/>
        <v>403.4582132564841</v>
      </c>
      <c r="K302" s="405">
        <f t="shared" si="98"/>
        <v>0.28953132259896003</v>
      </c>
      <c r="L302" s="237">
        <f t="shared" si="99"/>
        <v>8.0691642651296824</v>
      </c>
      <c r="M302" s="125"/>
      <c r="N302" s="266">
        <v>34.700000000000003</v>
      </c>
      <c r="O302" s="227">
        <v>33945</v>
      </c>
      <c r="P302" s="400">
        <f t="shared" si="109"/>
        <v>2.66</v>
      </c>
      <c r="Q302" s="236">
        <f t="shared" si="100"/>
        <v>266.66666666666669</v>
      </c>
      <c r="R302" s="407">
        <f t="shared" si="101"/>
        <v>3.3248663712336555</v>
      </c>
      <c r="S302" s="237">
        <f t="shared" si="102"/>
        <v>7.333333333333333</v>
      </c>
      <c r="T302" s="350"/>
      <c r="U302" s="266">
        <v>30</v>
      </c>
      <c r="V302" s="227">
        <v>33927</v>
      </c>
      <c r="W302" s="400">
        <f t="shared" si="108"/>
        <v>3.2250000000000001</v>
      </c>
      <c r="X302" s="236">
        <f t="shared" si="103"/>
        <v>756.30252100840335</v>
      </c>
      <c r="Y302" s="407">
        <f t="shared" si="104"/>
        <v>1.4950735354567033</v>
      </c>
      <c r="Z302" s="237">
        <f t="shared" si="105"/>
        <v>21.921812203142125</v>
      </c>
      <c r="AA302" s="132"/>
      <c r="AB302" s="266">
        <v>27.37</v>
      </c>
      <c r="AC302" s="2"/>
      <c r="AE302" s="13"/>
      <c r="AH302" s="2"/>
      <c r="AM302" s="2"/>
      <c r="AT302" s="2"/>
    </row>
    <row r="303" spans="2:46" ht="12" customHeight="1" x14ac:dyDescent="0.2">
      <c r="B303" s="108">
        <v>34137</v>
      </c>
      <c r="C303" s="400">
        <f>ND代替値2</f>
        <v>2.39</v>
      </c>
      <c r="D303" s="236">
        <f t="shared" si="94"/>
        <v>1004.0485829959516</v>
      </c>
      <c r="E303" s="237">
        <f t="shared" si="95"/>
        <v>28.74493927125506</v>
      </c>
      <c r="F303" s="125"/>
      <c r="G303" s="240">
        <v>24.7</v>
      </c>
      <c r="H303" s="108">
        <v>34137</v>
      </c>
      <c r="I303" s="267">
        <f>I199/N303*1000</f>
        <v>8.2706766917293226</v>
      </c>
      <c r="J303" s="236">
        <f t="shared" si="97"/>
        <v>699.24812030075191</v>
      </c>
      <c r="K303" s="405">
        <f t="shared" si="98"/>
        <v>0.24465311810451013</v>
      </c>
      <c r="L303" s="237">
        <f t="shared" si="99"/>
        <v>15.037593984962406</v>
      </c>
      <c r="M303" s="125"/>
      <c r="N303" s="266">
        <v>26.6</v>
      </c>
      <c r="O303" s="227">
        <v>34136</v>
      </c>
      <c r="P303" s="279">
        <f>P199/U303*1000</f>
        <v>15.294117647058824</v>
      </c>
      <c r="Q303" s="236">
        <f t="shared" si="100"/>
        <v>360.78431372549016</v>
      </c>
      <c r="R303" s="407">
        <f t="shared" si="101"/>
        <v>2.788892725709994</v>
      </c>
      <c r="S303" s="237">
        <f t="shared" si="102"/>
        <v>10.980392156862745</v>
      </c>
      <c r="T303" s="350"/>
      <c r="U303" s="266">
        <v>25.5</v>
      </c>
      <c r="V303" s="227">
        <v>34110</v>
      </c>
      <c r="W303" s="400">
        <f t="shared" si="108"/>
        <v>3.2250000000000001</v>
      </c>
      <c r="X303" s="236">
        <f t="shared" si="103"/>
        <v>613.79310344827582</v>
      </c>
      <c r="Y303" s="407">
        <f t="shared" si="104"/>
        <v>1.2633327508805086</v>
      </c>
      <c r="Z303" s="237">
        <f t="shared" si="105"/>
        <v>16.206896551724135</v>
      </c>
      <c r="AA303" s="125">
        <f>AA199/AB303*1000</f>
        <v>2.6896551724137931</v>
      </c>
      <c r="AB303" s="266">
        <v>29</v>
      </c>
      <c r="AC303" s="2"/>
      <c r="AE303" s="13"/>
      <c r="AH303" s="2"/>
      <c r="AM303" s="2"/>
      <c r="AT303" s="2"/>
    </row>
    <row r="304" spans="2:46" ht="12" customHeight="1" x14ac:dyDescent="0.2">
      <c r="B304" s="108">
        <v>34313</v>
      </c>
      <c r="C304" s="400">
        <f>ND代替値2</f>
        <v>2.39</v>
      </c>
      <c r="D304" s="236">
        <f t="shared" si="94"/>
        <v>1105.0583657587549</v>
      </c>
      <c r="E304" s="237">
        <f t="shared" si="95"/>
        <v>23.346303501945524</v>
      </c>
      <c r="F304" s="125"/>
      <c r="G304" s="240">
        <v>25.7</v>
      </c>
      <c r="H304" s="108">
        <v>34313</v>
      </c>
      <c r="I304" s="267">
        <f>I200/N304*1000</f>
        <v>25.000000000000004</v>
      </c>
      <c r="J304" s="236">
        <f t="shared" si="97"/>
        <v>1183.0357142857144</v>
      </c>
      <c r="K304" s="405">
        <f t="shared" si="98"/>
        <v>0.20806730629042133</v>
      </c>
      <c r="L304" s="237">
        <f t="shared" si="99"/>
        <v>20.535714285714288</v>
      </c>
      <c r="M304" s="125"/>
      <c r="N304" s="266">
        <v>22.4</v>
      </c>
      <c r="O304" s="227">
        <v>34312</v>
      </c>
      <c r="P304" s="400">
        <f>ND代替値2</f>
        <v>2.66</v>
      </c>
      <c r="Q304" s="236">
        <f t="shared" si="100"/>
        <v>324.62686567164172</v>
      </c>
      <c r="R304" s="407">
        <f t="shared" si="101"/>
        <v>2.3718373240742774</v>
      </c>
      <c r="S304" s="237">
        <f t="shared" si="102"/>
        <v>9.7014925373134329</v>
      </c>
      <c r="T304" s="350"/>
      <c r="U304" s="266">
        <v>26.8</v>
      </c>
      <c r="V304" s="227">
        <v>34278</v>
      </c>
      <c r="W304" s="281">
        <f>W200/AB304*1000</f>
        <v>8.3650190114068437</v>
      </c>
      <c r="X304" s="236">
        <f t="shared" si="103"/>
        <v>844.10646387832696</v>
      </c>
      <c r="Y304" s="407">
        <f t="shared" si="104"/>
        <v>1.0823517690904407</v>
      </c>
      <c r="Z304" s="237">
        <f t="shared" si="105"/>
        <v>23.954372623574145</v>
      </c>
      <c r="AA304" s="132"/>
      <c r="AB304" s="266">
        <v>26.3</v>
      </c>
      <c r="AC304" s="2"/>
      <c r="AE304" s="13"/>
      <c r="AH304" s="2"/>
      <c r="AM304" s="2"/>
      <c r="AT304" s="2"/>
    </row>
    <row r="305" spans="2:46" ht="12" customHeight="1" x14ac:dyDescent="0.2">
      <c r="B305" s="108">
        <v>34500</v>
      </c>
      <c r="C305" s="239">
        <f>C201/G305*1000</f>
        <v>4.7781569965870316</v>
      </c>
      <c r="D305" s="236">
        <f t="shared" si="94"/>
        <v>723.54948805460754</v>
      </c>
      <c r="E305" s="237">
        <f t="shared" si="95"/>
        <v>18.088737201365188</v>
      </c>
      <c r="F305" s="125"/>
      <c r="G305" s="240">
        <v>29.3</v>
      </c>
      <c r="H305" s="108">
        <v>34500</v>
      </c>
      <c r="I305" s="267">
        <f>I201/N305*1000</f>
        <v>3.986710963455149</v>
      </c>
      <c r="J305" s="236">
        <f t="shared" si="97"/>
        <v>508.30564784053155</v>
      </c>
      <c r="K305" s="405">
        <f t="shared" si="98"/>
        <v>0.17517021065661068</v>
      </c>
      <c r="L305" s="237">
        <f t="shared" si="99"/>
        <v>13.62126245847176</v>
      </c>
      <c r="M305" s="125"/>
      <c r="N305" s="266">
        <v>30.1</v>
      </c>
      <c r="O305" s="227">
        <v>34501</v>
      </c>
      <c r="P305" s="279">
        <f>P201/U305*1000</f>
        <v>9.8412698412698418</v>
      </c>
      <c r="Q305" s="236">
        <f t="shared" si="100"/>
        <v>231.74603174603172</v>
      </c>
      <c r="R305" s="407">
        <f t="shared" si="101"/>
        <v>1.9931588386666177</v>
      </c>
      <c r="S305" s="237">
        <f t="shared" si="102"/>
        <v>5.9682539682539684</v>
      </c>
      <c r="T305" s="350"/>
      <c r="U305" s="266">
        <v>31.5</v>
      </c>
      <c r="V305" s="227">
        <v>34478</v>
      </c>
      <c r="W305" s="400">
        <f>ND代替値2</f>
        <v>3.2250000000000001</v>
      </c>
      <c r="X305" s="236">
        <f t="shared" si="103"/>
        <v>687.27272727272725</v>
      </c>
      <c r="Y305" s="407">
        <f t="shared" si="104"/>
        <v>0.9003860553309353</v>
      </c>
      <c r="Z305" s="237">
        <f t="shared" si="105"/>
        <v>18.18181818181818</v>
      </c>
      <c r="AA305" s="125">
        <f>AA201/AB305*1000</f>
        <v>2.7272727272727271</v>
      </c>
      <c r="AB305" s="266">
        <v>27.5</v>
      </c>
      <c r="AC305" s="2"/>
      <c r="AE305" s="13"/>
      <c r="AH305" s="2"/>
      <c r="AM305" s="2"/>
      <c r="AT305" s="2"/>
    </row>
    <row r="306" spans="2:46" ht="12" customHeight="1" x14ac:dyDescent="0.2">
      <c r="B306" s="108">
        <v>34677</v>
      </c>
      <c r="C306" s="400">
        <f>ND代替値2</f>
        <v>2.39</v>
      </c>
      <c r="D306" s="236">
        <f t="shared" si="94"/>
        <v>759.45017182130584</v>
      </c>
      <c r="E306" s="237">
        <f t="shared" si="95"/>
        <v>21.305841924398624</v>
      </c>
      <c r="F306" s="125"/>
      <c r="G306" s="241">
        <v>29.1</v>
      </c>
      <c r="H306" s="108">
        <v>34677</v>
      </c>
      <c r="I306" s="400">
        <f>ND代替値2</f>
        <v>2</v>
      </c>
      <c r="J306" s="236">
        <f t="shared" si="97"/>
        <v>693.18181818181824</v>
      </c>
      <c r="K306" s="405">
        <f t="shared" si="98"/>
        <v>0.14883793754852262</v>
      </c>
      <c r="L306" s="237">
        <f t="shared" si="99"/>
        <v>17.045454545454547</v>
      </c>
      <c r="M306" s="125"/>
      <c r="N306" s="268">
        <v>26.4</v>
      </c>
      <c r="O306" s="227">
        <v>34676</v>
      </c>
      <c r="P306" s="400">
        <f>ND代替値2</f>
        <v>2.66</v>
      </c>
      <c r="Q306" s="236">
        <f t="shared" si="100"/>
        <v>291.81494661921704</v>
      </c>
      <c r="R306" s="407">
        <f t="shared" si="101"/>
        <v>1.6966595175845463</v>
      </c>
      <c r="S306" s="237">
        <f t="shared" si="102"/>
        <v>7.8291814946619223</v>
      </c>
      <c r="T306" s="350"/>
      <c r="U306" s="268">
        <v>28.1</v>
      </c>
      <c r="V306" s="227">
        <v>34647</v>
      </c>
      <c r="W306" s="400">
        <f>ND代替値2</f>
        <v>3.2250000000000001</v>
      </c>
      <c r="X306" s="236">
        <f t="shared" si="103"/>
        <v>1222.2222222222222</v>
      </c>
      <c r="Y306" s="407">
        <f t="shared" si="104"/>
        <v>0.77069002545819987</v>
      </c>
      <c r="Z306" s="237">
        <f t="shared" si="105"/>
        <v>30.092592592592592</v>
      </c>
      <c r="AA306" s="132"/>
      <c r="AB306" s="268">
        <v>21.6</v>
      </c>
      <c r="AC306" s="2"/>
      <c r="AE306" s="13"/>
      <c r="AH306" s="2"/>
      <c r="AM306" s="2"/>
      <c r="AT306" s="2"/>
    </row>
    <row r="307" spans="2:46" ht="12" customHeight="1" x14ac:dyDescent="0.2">
      <c r="B307" s="108">
        <v>34871</v>
      </c>
      <c r="C307" s="239">
        <f>C203/G307*1000</f>
        <v>8.7452471482889749</v>
      </c>
      <c r="D307" s="236">
        <f t="shared" si="94"/>
        <v>901.14068441064637</v>
      </c>
      <c r="E307" s="237">
        <f t="shared" si="95"/>
        <v>21.444866920152091</v>
      </c>
      <c r="F307" s="125"/>
      <c r="G307" s="240">
        <v>26.3</v>
      </c>
      <c r="H307" s="108">
        <v>34871</v>
      </c>
      <c r="I307" s="267">
        <f>I203/N307*1000</f>
        <v>5.7065217391304346</v>
      </c>
      <c r="J307" s="236">
        <f t="shared" si="97"/>
        <v>312.5</v>
      </c>
      <c r="K307" s="405">
        <f t="shared" si="98"/>
        <v>0.12450080583800585</v>
      </c>
      <c r="L307" s="237">
        <f t="shared" si="99"/>
        <v>9.2391304347826111</v>
      </c>
      <c r="M307" s="125"/>
      <c r="N307" s="266">
        <v>36.799999999999997</v>
      </c>
      <c r="O307" s="227">
        <v>34864</v>
      </c>
      <c r="P307" s="280">
        <f>P203/U307*1000</f>
        <v>5.3156146179401986</v>
      </c>
      <c r="Q307" s="236">
        <f t="shared" si="100"/>
        <v>249.16943521594683</v>
      </c>
      <c r="R307" s="407">
        <f t="shared" si="101"/>
        <v>1.427090144390359</v>
      </c>
      <c r="S307" s="237">
        <f t="shared" si="102"/>
        <v>6.9767441860465107</v>
      </c>
      <c r="T307" s="350"/>
      <c r="U307" s="266">
        <v>30.1</v>
      </c>
      <c r="V307" s="227">
        <v>34827</v>
      </c>
      <c r="W307" s="400">
        <f>ND代替値2</f>
        <v>3.2250000000000001</v>
      </c>
      <c r="X307" s="236">
        <f t="shared" si="103"/>
        <v>668.87417218543044</v>
      </c>
      <c r="Y307" s="407">
        <f t="shared" si="104"/>
        <v>0.65303135507993426</v>
      </c>
      <c r="Z307" s="237">
        <f t="shared" si="105"/>
        <v>19.205298013245034</v>
      </c>
      <c r="AA307" s="125">
        <f>AA203/AB307*1000</f>
        <v>2.6490066225165565</v>
      </c>
      <c r="AB307" s="266">
        <v>30.2</v>
      </c>
      <c r="AC307" s="2"/>
      <c r="AE307" s="13"/>
      <c r="AH307" s="2"/>
      <c r="AM307" s="2"/>
      <c r="AT307" s="2"/>
    </row>
    <row r="308" spans="2:46" ht="12" customHeight="1" x14ac:dyDescent="0.2">
      <c r="B308" s="108">
        <v>35039</v>
      </c>
      <c r="C308" s="400">
        <f>ND代替値2</f>
        <v>2.39</v>
      </c>
      <c r="D308" s="236">
        <f t="shared" si="94"/>
        <v>693.87755102040819</v>
      </c>
      <c r="E308" s="237">
        <f t="shared" si="95"/>
        <v>16.326530612244898</v>
      </c>
      <c r="F308" s="125"/>
      <c r="G308" s="240">
        <v>29.4</v>
      </c>
      <c r="H308" s="108">
        <v>35039</v>
      </c>
      <c r="I308" s="267">
        <f>I204/N308*1000</f>
        <v>7.8175895765472312</v>
      </c>
      <c r="J308" s="236">
        <f t="shared" si="97"/>
        <v>446.25407166123779</v>
      </c>
      <c r="K308" s="405">
        <f t="shared" si="98"/>
        <v>0.10666522130296351</v>
      </c>
      <c r="L308" s="237">
        <f t="shared" si="99"/>
        <v>14.65798045602606</v>
      </c>
      <c r="M308" s="125"/>
      <c r="N308" s="266">
        <v>30.7</v>
      </c>
      <c r="O308" s="227">
        <v>35040</v>
      </c>
      <c r="P308" s="400">
        <f>ND代替値2</f>
        <v>2.66</v>
      </c>
      <c r="Q308" s="236">
        <f t="shared" si="100"/>
        <v>376.51821862348186</v>
      </c>
      <c r="R308" s="407">
        <f t="shared" si="101"/>
        <v>1.2136808411739455</v>
      </c>
      <c r="S308" s="237">
        <f t="shared" si="102"/>
        <v>8.5020242914979747</v>
      </c>
      <c r="T308" s="350"/>
      <c r="U308" s="266">
        <v>24.7</v>
      </c>
      <c r="V308" s="227">
        <v>35004</v>
      </c>
      <c r="W308" s="281">
        <f>W204/AB308*1000</f>
        <v>8.9605734767025105</v>
      </c>
      <c r="X308" s="236">
        <f t="shared" si="103"/>
        <v>774.19354838709683</v>
      </c>
      <c r="Y308" s="407">
        <f t="shared" si="104"/>
        <v>0.55486512050356096</v>
      </c>
      <c r="Z308" s="237">
        <f t="shared" si="105"/>
        <v>17.921146953405021</v>
      </c>
      <c r="AA308" s="132"/>
      <c r="AB308" s="266">
        <v>27.9</v>
      </c>
      <c r="AC308" s="2"/>
      <c r="AE308" s="29"/>
      <c r="AH308" s="2"/>
      <c r="AM308" s="2"/>
      <c r="AT308" s="2"/>
    </row>
    <row r="309" spans="2:46" ht="12" customHeight="1" x14ac:dyDescent="0.2">
      <c r="B309" s="108">
        <v>35230</v>
      </c>
      <c r="C309" s="400">
        <f>ND代替値2</f>
        <v>2.39</v>
      </c>
      <c r="D309" s="236">
        <f t="shared" si="94"/>
        <v>533.92330383480839</v>
      </c>
      <c r="E309" s="237">
        <f t="shared" si="95"/>
        <v>12.094395280235988</v>
      </c>
      <c r="F309" s="125"/>
      <c r="G309" s="238">
        <v>33.9</v>
      </c>
      <c r="H309" s="108">
        <v>35230</v>
      </c>
      <c r="I309" s="400">
        <f>ND代替値2</f>
        <v>2</v>
      </c>
      <c r="J309" s="236">
        <f t="shared" si="97"/>
        <v>320.6521739130435</v>
      </c>
      <c r="K309" s="405">
        <f t="shared" si="98"/>
        <v>8.9470621241149573E-2</v>
      </c>
      <c r="L309" s="237">
        <f t="shared" si="99"/>
        <v>8.9673913043478262</v>
      </c>
      <c r="M309" s="125"/>
      <c r="N309" s="264">
        <v>36.799999999999997</v>
      </c>
      <c r="O309" s="227">
        <v>35233</v>
      </c>
      <c r="P309" s="400">
        <f>ND代替値2</f>
        <v>2.66</v>
      </c>
      <c r="Q309" s="236">
        <f t="shared" si="100"/>
        <v>344.56928838951313</v>
      </c>
      <c r="R309" s="407">
        <f t="shared" si="101"/>
        <v>1.0161614468793372</v>
      </c>
      <c r="S309" s="237">
        <f t="shared" si="102"/>
        <v>7.8651685393258433</v>
      </c>
      <c r="T309" s="350"/>
      <c r="U309" s="264">
        <v>26.7</v>
      </c>
      <c r="V309" s="227">
        <v>35201</v>
      </c>
      <c r="W309" s="400">
        <f>ND代替値2</f>
        <v>3.2250000000000001</v>
      </c>
      <c r="X309" s="236">
        <f t="shared" si="103"/>
        <v>638.15789473684208</v>
      </c>
      <c r="Y309" s="407">
        <f t="shared" si="104"/>
        <v>0.46285701412185543</v>
      </c>
      <c r="Z309" s="237">
        <f t="shared" si="105"/>
        <v>16.118421052631579</v>
      </c>
      <c r="AA309" s="125">
        <f>AA205/AB309*1000</f>
        <v>2.2697368421052637</v>
      </c>
      <c r="AB309" s="264">
        <v>30.4</v>
      </c>
      <c r="AC309" s="2"/>
      <c r="AE309" s="29"/>
      <c r="AH309" s="2"/>
      <c r="AM309" s="2"/>
      <c r="AT309" s="2"/>
    </row>
    <row r="310" spans="2:46" ht="12" customHeight="1" x14ac:dyDescent="0.2">
      <c r="B310" s="108">
        <v>35415</v>
      </c>
      <c r="C310" s="400">
        <f>ND代替値2</f>
        <v>2.39</v>
      </c>
      <c r="D310" s="236">
        <f t="shared" si="94"/>
        <v>606.81114551083601</v>
      </c>
      <c r="E310" s="237">
        <f t="shared" si="95"/>
        <v>14.55108359133127</v>
      </c>
      <c r="F310" s="125"/>
      <c r="G310" s="238">
        <v>32.299999999999997</v>
      </c>
      <c r="H310" s="108">
        <v>35415</v>
      </c>
      <c r="I310" s="400">
        <f>ND代替値2</f>
        <v>2</v>
      </c>
      <c r="J310" s="236">
        <f t="shared" si="97"/>
        <v>397.01492537313436</v>
      </c>
      <c r="K310" s="405">
        <f t="shared" si="98"/>
        <v>7.546338066649505E-2</v>
      </c>
      <c r="L310" s="237">
        <f t="shared" si="99"/>
        <v>11.044776119402984</v>
      </c>
      <c r="M310" s="125"/>
      <c r="N310" s="264">
        <v>33.5</v>
      </c>
      <c r="O310" s="227">
        <v>35405</v>
      </c>
      <c r="P310" s="400">
        <f>ND代替値2</f>
        <v>2.66</v>
      </c>
      <c r="Q310" s="236">
        <f t="shared" si="100"/>
        <v>316.36363636363637</v>
      </c>
      <c r="R310" s="407">
        <f t="shared" si="101"/>
        <v>0.86739037095460236</v>
      </c>
      <c r="S310" s="237">
        <f t="shared" si="102"/>
        <v>6.545454545454545</v>
      </c>
      <c r="T310" s="350"/>
      <c r="U310" s="264">
        <v>27.5</v>
      </c>
      <c r="V310" s="227">
        <v>35377</v>
      </c>
      <c r="W310" s="281">
        <f>W206/AB310*1000</f>
        <v>6.4516129032258061</v>
      </c>
      <c r="X310" s="236">
        <f t="shared" si="103"/>
        <v>745.16129032258073</v>
      </c>
      <c r="Y310" s="407">
        <f t="shared" si="104"/>
        <v>0.39364064873607146</v>
      </c>
      <c r="Z310" s="237">
        <f t="shared" si="105"/>
        <v>21.935483870967744</v>
      </c>
      <c r="AA310" s="132"/>
      <c r="AB310" s="264">
        <v>31</v>
      </c>
      <c r="AC310" s="2"/>
      <c r="AE310" s="29"/>
      <c r="AH310" s="2"/>
      <c r="AM310" s="2"/>
      <c r="AT310" s="2"/>
    </row>
    <row r="311" spans="2:46" ht="12" customHeight="1" x14ac:dyDescent="0.2">
      <c r="B311" s="108">
        <v>35598</v>
      </c>
      <c r="C311" s="400">
        <f>ND代替値2</f>
        <v>2.39</v>
      </c>
      <c r="D311" s="236">
        <f t="shared" si="94"/>
        <v>604.36137071651081</v>
      </c>
      <c r="E311" s="237">
        <f t="shared" si="95"/>
        <v>14.018691588785046</v>
      </c>
      <c r="F311" s="125"/>
      <c r="G311" s="238">
        <v>32.1</v>
      </c>
      <c r="H311" s="108">
        <v>35598</v>
      </c>
      <c r="I311" s="400">
        <f>ND代替値2</f>
        <v>2</v>
      </c>
      <c r="J311" s="236">
        <f t="shared" si="97"/>
        <v>451.61290322580646</v>
      </c>
      <c r="K311" s="405">
        <f t="shared" si="98"/>
        <v>6.3766335251880371E-2</v>
      </c>
      <c r="L311" s="237">
        <f t="shared" si="99"/>
        <v>12.580645161290322</v>
      </c>
      <c r="M311" s="125"/>
      <c r="N311" s="264">
        <v>31</v>
      </c>
      <c r="O311" s="227">
        <v>35593</v>
      </c>
      <c r="P311" s="400">
        <f>ND代替値2</f>
        <v>2.66</v>
      </c>
      <c r="Q311" s="236">
        <f t="shared" si="100"/>
        <v>305.97014925373128</v>
      </c>
      <c r="R311" s="407">
        <f t="shared" si="101"/>
        <v>0.72957728813537726</v>
      </c>
      <c r="S311" s="237">
        <f t="shared" si="102"/>
        <v>7.8358208955223878</v>
      </c>
      <c r="T311" s="350"/>
      <c r="U311" s="264">
        <v>26.8</v>
      </c>
      <c r="V311" s="227">
        <v>35556</v>
      </c>
      <c r="W311" s="400">
        <f>ND代替値2</f>
        <v>3.2250000000000001</v>
      </c>
      <c r="X311" s="236">
        <f t="shared" si="103"/>
        <v>952.56916996047437</v>
      </c>
      <c r="Y311" s="407">
        <f t="shared" si="104"/>
        <v>0.3338519623160307</v>
      </c>
      <c r="Z311" s="237">
        <f t="shared" si="105"/>
        <v>22.92490118577075</v>
      </c>
      <c r="AA311" s="125">
        <f>AA207/AB311*1000</f>
        <v>3.1225296442687749</v>
      </c>
      <c r="AB311" s="264">
        <v>25.3</v>
      </c>
      <c r="AC311" s="2"/>
      <c r="AE311" s="29"/>
      <c r="AH311" s="2"/>
      <c r="AM311" s="2"/>
      <c r="AT311" s="2"/>
    </row>
    <row r="312" spans="2:46" ht="12" customHeight="1" x14ac:dyDescent="0.2">
      <c r="B312" s="108">
        <v>35779</v>
      </c>
      <c r="C312" s="239">
        <f>C208/G312*1000</f>
        <v>10.380622837370241</v>
      </c>
      <c r="D312" s="236">
        <f t="shared" si="94"/>
        <v>757.78546712802768</v>
      </c>
      <c r="E312" s="237">
        <f t="shared" si="95"/>
        <v>17.301038062283737</v>
      </c>
      <c r="F312" s="125"/>
      <c r="G312" s="238">
        <v>28.9</v>
      </c>
      <c r="H312" s="108">
        <v>35779</v>
      </c>
      <c r="I312" s="265">
        <f>I208/N312*1000</f>
        <v>6.756756756756757</v>
      </c>
      <c r="J312" s="236">
        <f t="shared" si="97"/>
        <v>516.89189189189187</v>
      </c>
      <c r="K312" s="405">
        <f t="shared" si="98"/>
        <v>5.3981637668547397E-2</v>
      </c>
      <c r="L312" s="237">
        <f t="shared" si="99"/>
        <v>13.513513513513514</v>
      </c>
      <c r="M312" s="125"/>
      <c r="N312" s="264">
        <v>29.6</v>
      </c>
      <c r="O312" s="227">
        <v>35774</v>
      </c>
      <c r="P312" s="281">
        <f>P208/U312*1000</f>
        <v>24.463519313304719</v>
      </c>
      <c r="Q312" s="236">
        <f t="shared" si="100"/>
        <v>459.22746781115876</v>
      </c>
      <c r="R312" s="407">
        <f t="shared" si="101"/>
        <v>0.61762647427921513</v>
      </c>
      <c r="S312" s="237">
        <f t="shared" si="102"/>
        <v>7.7253218884120169</v>
      </c>
      <c r="T312" s="350"/>
      <c r="U312" s="264">
        <v>23.3</v>
      </c>
      <c r="V312" s="227">
        <v>35739</v>
      </c>
      <c r="W312" s="400">
        <f>ND代替値2</f>
        <v>3.2250000000000001</v>
      </c>
      <c r="X312" s="236">
        <f t="shared" si="103"/>
        <v>726.35135135135135</v>
      </c>
      <c r="Y312" s="407">
        <f t="shared" si="104"/>
        <v>0.28210392862765055</v>
      </c>
      <c r="Z312" s="237">
        <f t="shared" si="105"/>
        <v>16.891891891891888</v>
      </c>
      <c r="AA312" s="132"/>
      <c r="AB312" s="264">
        <v>29.6</v>
      </c>
      <c r="AC312" s="2"/>
      <c r="AE312" s="29"/>
      <c r="AH312" s="2"/>
      <c r="AM312" s="2"/>
      <c r="AT312" s="2"/>
    </row>
    <row r="313" spans="2:46" ht="12" customHeight="1" x14ac:dyDescent="0.2">
      <c r="B313" s="108">
        <v>35961</v>
      </c>
      <c r="C313" s="400">
        <f>ND代替値2</f>
        <v>2.39</v>
      </c>
      <c r="D313" s="236">
        <f t="shared" si="94"/>
        <v>1125</v>
      </c>
      <c r="E313" s="237">
        <f t="shared" si="95"/>
        <v>24.583333333333332</v>
      </c>
      <c r="F313" s="125"/>
      <c r="G313" s="238">
        <v>24</v>
      </c>
      <c r="H313" s="108">
        <v>35961</v>
      </c>
      <c r="I313" s="265">
        <f>I209/N313*1000</f>
        <v>16.835016835016834</v>
      </c>
      <c r="J313" s="236">
        <f t="shared" si="97"/>
        <v>528.61952861952864</v>
      </c>
      <c r="K313" s="405">
        <f t="shared" si="98"/>
        <v>4.565632543502017E-2</v>
      </c>
      <c r="L313" s="237">
        <f t="shared" si="99"/>
        <v>14.814814814814815</v>
      </c>
      <c r="M313" s="125"/>
      <c r="N313" s="264">
        <v>29.7</v>
      </c>
      <c r="O313" s="227">
        <v>35957</v>
      </c>
      <c r="P313" s="400">
        <f>ND代替値2</f>
        <v>2.66</v>
      </c>
      <c r="Q313" s="236">
        <f t="shared" si="100"/>
        <v>338.28996282527879</v>
      </c>
      <c r="R313" s="407">
        <f t="shared" si="101"/>
        <v>0.52189255863554573</v>
      </c>
      <c r="S313" s="237">
        <f t="shared" si="102"/>
        <v>6.6914498141263943</v>
      </c>
      <c r="T313" s="350"/>
      <c r="U313" s="264">
        <v>26.9</v>
      </c>
      <c r="V313" s="227">
        <v>35926</v>
      </c>
      <c r="W313" s="400">
        <f>ND代替値2</f>
        <v>3.2250000000000001</v>
      </c>
      <c r="X313" s="236">
        <f t="shared" si="103"/>
        <v>924.81203007518798</v>
      </c>
      <c r="Y313" s="407">
        <f t="shared" si="104"/>
        <v>0.23750105427802107</v>
      </c>
      <c r="Z313" s="237">
        <f t="shared" si="105"/>
        <v>23.684210526315788</v>
      </c>
      <c r="AA313" s="125">
        <f>AA209/AB313*1000</f>
        <v>2.9699248120300754</v>
      </c>
      <c r="AB313" s="264">
        <v>26.6</v>
      </c>
      <c r="AC313" s="2"/>
      <c r="AE313" s="29"/>
      <c r="AH313" s="2"/>
      <c r="AM313" s="2"/>
      <c r="AT313" s="2"/>
    </row>
    <row r="314" spans="2:46" ht="12" customHeight="1" x14ac:dyDescent="0.2">
      <c r="B314" s="108">
        <v>36146</v>
      </c>
      <c r="C314" s="400">
        <f>ND代替値2</f>
        <v>2.39</v>
      </c>
      <c r="D314" s="236">
        <f t="shared" si="94"/>
        <v>644.01294498381878</v>
      </c>
      <c r="E314" s="237">
        <f t="shared" si="95"/>
        <v>15.533980582524272</v>
      </c>
      <c r="F314" s="125"/>
      <c r="G314" s="238">
        <v>30.9</v>
      </c>
      <c r="H314" s="108">
        <v>36146</v>
      </c>
      <c r="I314" s="400">
        <f>ND代替値2</f>
        <v>2</v>
      </c>
      <c r="J314" s="236">
        <f t="shared" si="97"/>
        <v>532.2033898305084</v>
      </c>
      <c r="K314" s="405">
        <f t="shared" si="98"/>
        <v>3.8508513949512012E-2</v>
      </c>
      <c r="L314" s="237">
        <f t="shared" si="99"/>
        <v>12.542372881355933</v>
      </c>
      <c r="M314" s="125"/>
      <c r="N314" s="264">
        <v>29.5</v>
      </c>
      <c r="O314" s="227">
        <v>36133</v>
      </c>
      <c r="P314" s="400">
        <f>ND代替値2</f>
        <v>2.66</v>
      </c>
      <c r="Q314" s="236">
        <f t="shared" si="100"/>
        <v>332.07547169811323</v>
      </c>
      <c r="R314" s="407">
        <f t="shared" si="101"/>
        <v>0.4438479251342598</v>
      </c>
      <c r="S314" s="237">
        <f t="shared" si="102"/>
        <v>7.5471698113207548</v>
      </c>
      <c r="T314" s="350"/>
      <c r="U314" s="264">
        <v>26.5</v>
      </c>
      <c r="V314" s="227">
        <v>36101</v>
      </c>
      <c r="W314" s="400">
        <f>ND代替値2</f>
        <v>3.2250000000000001</v>
      </c>
      <c r="X314" s="236">
        <f t="shared" si="103"/>
        <v>1377.8801843317972</v>
      </c>
      <c r="Y314" s="407">
        <f t="shared" si="104"/>
        <v>0.20217075345923749</v>
      </c>
      <c r="Z314" s="237">
        <f t="shared" si="105"/>
        <v>33.179723502304142</v>
      </c>
      <c r="AA314" s="132"/>
      <c r="AB314" s="264">
        <v>21.7</v>
      </c>
      <c r="AC314" s="2"/>
      <c r="AE314" s="29"/>
      <c r="AH314" s="2"/>
      <c r="AM314" s="2"/>
      <c r="AT314" s="2"/>
    </row>
    <row r="315" spans="2:46" ht="12" customHeight="1" x14ac:dyDescent="0.2">
      <c r="B315" s="108"/>
      <c r="C315" s="242"/>
      <c r="D315" s="104"/>
      <c r="E315" s="105"/>
      <c r="F315" s="106"/>
      <c r="G315" s="243"/>
      <c r="H315" s="108">
        <v>36333</v>
      </c>
      <c r="I315" s="265">
        <f>I211/N315*1000</f>
        <v>11.538461538461537</v>
      </c>
      <c r="J315" s="236">
        <f t="shared" si="97"/>
        <v>703.84615384615392</v>
      </c>
      <c r="K315" s="405">
        <f t="shared" si="98"/>
        <v>3.2420011682150522E-2</v>
      </c>
      <c r="L315" s="237">
        <f t="shared" si="99"/>
        <v>17.30769230769231</v>
      </c>
      <c r="M315" s="125"/>
      <c r="N315" s="264">
        <v>26</v>
      </c>
      <c r="O315" s="227">
        <v>36326</v>
      </c>
      <c r="P315" s="400">
        <f>ND代替値2</f>
        <v>2.66</v>
      </c>
      <c r="Q315" s="236">
        <f t="shared" si="100"/>
        <v>325.58139534883725</v>
      </c>
      <c r="R315" s="407">
        <f t="shared" si="101"/>
        <v>0.37161429471241042</v>
      </c>
      <c r="S315" s="237">
        <f t="shared" si="102"/>
        <v>8.1395348837209305</v>
      </c>
      <c r="T315" s="350"/>
      <c r="U315" s="264">
        <v>25.8</v>
      </c>
      <c r="V315" s="227">
        <v>36495</v>
      </c>
      <c r="W315" s="400">
        <f>ND代替値2</f>
        <v>3.2250000000000001</v>
      </c>
      <c r="X315" s="236">
        <f t="shared" si="103"/>
        <v>506.66666666666657</v>
      </c>
      <c r="Y315" s="407">
        <f t="shared" si="104"/>
        <v>0.14068156069703824</v>
      </c>
      <c r="Z315" s="237">
        <f t="shared" si="105"/>
        <v>13.666666666666666</v>
      </c>
      <c r="AA315" s="125">
        <f t="shared" ref="AA315:AA324" si="110">AA211/AB315*1000</f>
        <v>4.4666666666666668</v>
      </c>
      <c r="AB315" s="264">
        <v>30</v>
      </c>
      <c r="AC315" s="2"/>
      <c r="AE315" s="29"/>
      <c r="AH315" s="2"/>
      <c r="AM315" s="2"/>
      <c r="AT315" s="2"/>
    </row>
    <row r="316" spans="2:46" ht="12" customHeight="1" x14ac:dyDescent="0.2">
      <c r="B316" s="108"/>
      <c r="C316" s="242"/>
      <c r="D316" s="104"/>
      <c r="E316" s="105"/>
      <c r="F316" s="106"/>
      <c r="G316" s="243"/>
      <c r="H316" s="108">
        <v>36698</v>
      </c>
      <c r="I316" s="382">
        <f>I212/N316*1000</f>
        <v>10.389610389610388</v>
      </c>
      <c r="J316" s="236">
        <f t="shared" si="97"/>
        <v>900.4329004329004</v>
      </c>
      <c r="K316" s="405">
        <f t="shared" si="98"/>
        <v>2.3169852407106412E-2</v>
      </c>
      <c r="L316" s="237">
        <f t="shared" si="99"/>
        <v>15.15151515151515</v>
      </c>
      <c r="M316" s="125"/>
      <c r="N316" s="264">
        <v>23.1</v>
      </c>
      <c r="O316" s="227">
        <v>36697</v>
      </c>
      <c r="P316" s="400">
        <f>ND代替値2</f>
        <v>2.66</v>
      </c>
      <c r="Q316" s="236">
        <f t="shared" si="100"/>
        <v>235.29411764705881</v>
      </c>
      <c r="R316" s="407">
        <f t="shared" si="101"/>
        <v>0.26412184457158594</v>
      </c>
      <c r="S316" s="237">
        <f t="shared" si="102"/>
        <v>5.5555555555555554</v>
      </c>
      <c r="T316" s="350"/>
      <c r="U316" s="264">
        <v>30.6</v>
      </c>
      <c r="V316" s="227">
        <v>36865</v>
      </c>
      <c r="W316" s="281">
        <f>W212/AB316*1000</f>
        <v>12.093411175979982</v>
      </c>
      <c r="X316" s="236">
        <f t="shared" si="103"/>
        <v>817.34778982485409</v>
      </c>
      <c r="Y316" s="407">
        <f t="shared" si="104"/>
        <v>0.10008034324924994</v>
      </c>
      <c r="Z316" s="237">
        <f t="shared" si="105"/>
        <v>17.097581317764803</v>
      </c>
      <c r="AA316" s="125">
        <f t="shared" si="110"/>
        <v>4.6705587989991662</v>
      </c>
      <c r="AB316" s="264">
        <v>23.98</v>
      </c>
      <c r="AC316" s="2"/>
      <c r="AE316" s="29"/>
      <c r="AH316" s="2"/>
      <c r="AM316" s="2"/>
      <c r="AT316" s="2"/>
    </row>
    <row r="317" spans="2:46" ht="12" customHeight="1" x14ac:dyDescent="0.2">
      <c r="B317" s="108"/>
      <c r="C317" s="242"/>
      <c r="D317" s="104"/>
      <c r="E317" s="105"/>
      <c r="F317" s="106"/>
      <c r="G317" s="243"/>
      <c r="H317" s="108">
        <v>37062</v>
      </c>
      <c r="I317" s="400">
        <f t="shared" ref="I317:I324" si="111">ND代替値2</f>
        <v>2</v>
      </c>
      <c r="J317" s="236">
        <f t="shared" si="97"/>
        <v>986.30136986301386</v>
      </c>
      <c r="K317" s="405">
        <f t="shared" si="98"/>
        <v>1.6574218732682049E-2</v>
      </c>
      <c r="L317" s="237">
        <f t="shared" si="99"/>
        <v>13.698630136986303</v>
      </c>
      <c r="M317" s="125"/>
      <c r="N317" s="264">
        <v>21.9</v>
      </c>
      <c r="O317" s="227">
        <v>37056</v>
      </c>
      <c r="P317" s="400">
        <f>ND代替値2</f>
        <v>2.66</v>
      </c>
      <c r="Q317" s="236">
        <f t="shared" si="100"/>
        <v>397.59036144578317</v>
      </c>
      <c r="R317" s="407">
        <f t="shared" si="101"/>
        <v>0.18980716918351334</v>
      </c>
      <c r="S317" s="237">
        <f t="shared" si="102"/>
        <v>12.048192771084338</v>
      </c>
      <c r="T317" s="350"/>
      <c r="U317" s="264">
        <v>24.9</v>
      </c>
      <c r="V317" s="227">
        <v>37229</v>
      </c>
      <c r="W317" s="400">
        <f>ND代替値2</f>
        <v>3.2250000000000001</v>
      </c>
      <c r="X317" s="236">
        <f t="shared" si="103"/>
        <v>1326.20320855615</v>
      </c>
      <c r="Y317" s="407">
        <f t="shared" si="104"/>
        <v>7.1591025730755667E-2</v>
      </c>
      <c r="Z317" s="237">
        <f t="shared" si="105"/>
        <v>19.251336898395724</v>
      </c>
      <c r="AA317" s="125">
        <f t="shared" si="110"/>
        <v>6.1497326203208562</v>
      </c>
      <c r="AB317" s="264">
        <v>18.7</v>
      </c>
      <c r="AC317" s="2"/>
      <c r="AE317" s="29"/>
      <c r="AH317" s="2"/>
      <c r="AM317" s="2"/>
      <c r="AT317" s="2"/>
    </row>
    <row r="318" spans="2:46" ht="12" customHeight="1" x14ac:dyDescent="0.2">
      <c r="B318" s="108"/>
      <c r="C318" s="242"/>
      <c r="D318" s="104"/>
      <c r="E318" s="105"/>
      <c r="F318" s="106"/>
      <c r="G318" s="243"/>
      <c r="H318" s="108">
        <v>37424</v>
      </c>
      <c r="I318" s="400">
        <f t="shared" si="111"/>
        <v>2</v>
      </c>
      <c r="J318" s="236">
        <f t="shared" si="97"/>
        <v>995.34883720930225</v>
      </c>
      <c r="K318" s="405">
        <f t="shared" si="98"/>
        <v>1.1877971021124256E-2</v>
      </c>
      <c r="L318" s="237">
        <f t="shared" si="99"/>
        <v>9.7674418604651159</v>
      </c>
      <c r="M318" s="125"/>
      <c r="N318" s="264">
        <v>21.5</v>
      </c>
      <c r="O318" s="227">
        <v>37417</v>
      </c>
      <c r="P318" s="382">
        <f>P214/U318*1000</f>
        <v>13.389121338912135</v>
      </c>
      <c r="Q318" s="236">
        <f t="shared" si="100"/>
        <v>410.04184100418416</v>
      </c>
      <c r="R318" s="407">
        <f t="shared" si="101"/>
        <v>0.13615121015085174</v>
      </c>
      <c r="S318" s="237">
        <f t="shared" si="102"/>
        <v>7.9497907949790809</v>
      </c>
      <c r="T318" s="350"/>
      <c r="U318" s="264">
        <v>23.9</v>
      </c>
      <c r="V318" s="227">
        <v>37593</v>
      </c>
      <c r="W318" s="281">
        <f>W214/AB318*1000</f>
        <v>10.256410256410257</v>
      </c>
      <c r="X318" s="236">
        <f t="shared" si="103"/>
        <v>794.87179487179492</v>
      </c>
      <c r="Y318" s="407">
        <f t="shared" si="104"/>
        <v>5.1211604584700851E-2</v>
      </c>
      <c r="Z318" s="237">
        <f t="shared" si="105"/>
        <v>10.683760683760683</v>
      </c>
      <c r="AA318" s="125">
        <f t="shared" si="110"/>
        <v>4.2307692307692317</v>
      </c>
      <c r="AB318" s="264">
        <v>23.4</v>
      </c>
      <c r="AC318" s="2"/>
      <c r="AE318" s="29"/>
      <c r="AH318" s="2"/>
      <c r="AM318" s="2"/>
      <c r="AT318" s="2"/>
    </row>
    <row r="319" spans="2:46" ht="12" customHeight="1" x14ac:dyDescent="0.2">
      <c r="B319" s="108"/>
      <c r="C319" s="242"/>
      <c r="D319" s="104"/>
      <c r="E319" s="105"/>
      <c r="F319" s="106"/>
      <c r="G319" s="243"/>
      <c r="H319" s="108">
        <v>37780</v>
      </c>
      <c r="I319" s="400">
        <f t="shared" si="111"/>
        <v>2</v>
      </c>
      <c r="J319" s="236">
        <f t="shared" si="97"/>
        <v>1110.5990783410141</v>
      </c>
      <c r="K319" s="405">
        <f t="shared" si="98"/>
        <v>8.5595246488122875E-3</v>
      </c>
      <c r="L319" s="237">
        <f t="shared" si="99"/>
        <v>12.442396313364057</v>
      </c>
      <c r="M319" s="125"/>
      <c r="N319" s="264">
        <v>21.7</v>
      </c>
      <c r="O319" s="227">
        <v>37788</v>
      </c>
      <c r="P319" s="400">
        <f t="shared" ref="P319:P326" si="112">ND代替値2</f>
        <v>2.66</v>
      </c>
      <c r="Q319" s="236">
        <f t="shared" si="100"/>
        <v>365.01901140684407</v>
      </c>
      <c r="R319" s="407">
        <f t="shared" si="101"/>
        <v>9.6768367840979141E-2</v>
      </c>
      <c r="S319" s="237">
        <f t="shared" si="102"/>
        <v>6.083650190114068</v>
      </c>
      <c r="T319" s="350"/>
      <c r="U319" s="264">
        <v>26.3</v>
      </c>
      <c r="V319" s="227">
        <v>37959</v>
      </c>
      <c r="W319" s="281">
        <f>W215/AB319*1000</f>
        <v>18.453865336658353</v>
      </c>
      <c r="X319" s="236">
        <f t="shared" si="103"/>
        <v>1087.2817955112218</v>
      </c>
      <c r="Y319" s="407">
        <f t="shared" si="104"/>
        <v>3.656611203133299E-2</v>
      </c>
      <c r="Z319" s="237">
        <f t="shared" si="105"/>
        <v>14.463840399002493</v>
      </c>
      <c r="AA319" s="125">
        <f t="shared" si="110"/>
        <v>4.9875311720698257</v>
      </c>
      <c r="AB319" s="264">
        <v>20.05</v>
      </c>
      <c r="AC319" s="2"/>
      <c r="AE319" s="29"/>
      <c r="AH319" s="2"/>
      <c r="AM319" s="2"/>
      <c r="AT319" s="2"/>
    </row>
    <row r="320" spans="2:46" ht="12" customHeight="1" x14ac:dyDescent="0.2">
      <c r="B320" s="108"/>
      <c r="C320" s="242"/>
      <c r="D320" s="104"/>
      <c r="E320" s="105"/>
      <c r="F320" s="106"/>
      <c r="G320" s="243"/>
      <c r="H320" s="108">
        <v>38147</v>
      </c>
      <c r="I320" s="400">
        <f t="shared" si="111"/>
        <v>2</v>
      </c>
      <c r="J320" s="236">
        <f t="shared" si="97"/>
        <v>1344.0860215053763</v>
      </c>
      <c r="K320" s="405">
        <f t="shared" si="98"/>
        <v>6.1060499194901348E-3</v>
      </c>
      <c r="L320" s="237">
        <f t="shared" si="99"/>
        <v>18.978494623655909</v>
      </c>
      <c r="M320" s="125"/>
      <c r="N320" s="264">
        <v>18.600000000000001</v>
      </c>
      <c r="O320" s="227">
        <v>38166</v>
      </c>
      <c r="P320" s="400">
        <f t="shared" si="112"/>
        <v>2.66</v>
      </c>
      <c r="Q320" s="236">
        <f t="shared" si="100"/>
        <v>406.25</v>
      </c>
      <c r="R320" s="407">
        <f t="shared" si="101"/>
        <v>6.8335666991756958E-2</v>
      </c>
      <c r="S320" s="237">
        <f t="shared" si="102"/>
        <v>6.2499999999999991</v>
      </c>
      <c r="T320" s="350"/>
      <c r="U320" s="264">
        <v>25.6</v>
      </c>
      <c r="V320" s="227">
        <v>38329</v>
      </c>
      <c r="W320" s="281">
        <f>W216/AB320*1000</f>
        <v>21.59568086382723</v>
      </c>
      <c r="X320" s="236">
        <f t="shared" si="103"/>
        <v>1817.6364727054588</v>
      </c>
      <c r="Y320" s="407">
        <f t="shared" si="104"/>
        <v>2.6012997192057578E-2</v>
      </c>
      <c r="Z320" s="237">
        <f t="shared" si="105"/>
        <v>19.79604079184163</v>
      </c>
      <c r="AA320" s="125">
        <f t="shared" si="110"/>
        <v>5.3389322135572872</v>
      </c>
      <c r="AB320" s="264">
        <v>16.670000000000002</v>
      </c>
      <c r="AC320" s="2"/>
      <c r="AE320" s="29"/>
      <c r="AH320" s="2"/>
      <c r="AM320" s="2"/>
      <c r="AT320" s="2"/>
    </row>
    <row r="321" spans="2:46" ht="12" customHeight="1" x14ac:dyDescent="0.2">
      <c r="B321" s="108"/>
      <c r="C321" s="242"/>
      <c r="D321" s="104"/>
      <c r="E321" s="105"/>
      <c r="F321" s="106"/>
      <c r="G321" s="243"/>
      <c r="H321" s="108">
        <v>38510</v>
      </c>
      <c r="I321" s="400">
        <f t="shared" si="111"/>
        <v>2</v>
      </c>
      <c r="J321" s="236">
        <f t="shared" si="97"/>
        <v>751.90839694656484</v>
      </c>
      <c r="K321" s="405">
        <f t="shared" si="98"/>
        <v>4.3718962544346636E-3</v>
      </c>
      <c r="L321" s="237">
        <f t="shared" si="99"/>
        <v>9.1603053435114514</v>
      </c>
      <c r="M321" s="125"/>
      <c r="N321" s="264">
        <v>26.2</v>
      </c>
      <c r="O321" s="227">
        <v>38523</v>
      </c>
      <c r="P321" s="400">
        <f t="shared" si="112"/>
        <v>2.66</v>
      </c>
      <c r="Q321" s="236">
        <f t="shared" si="100"/>
        <v>339.69465648854964</v>
      </c>
      <c r="R321" s="407">
        <f t="shared" si="101"/>
        <v>4.9198869646106418E-2</v>
      </c>
      <c r="S321" s="237">
        <f t="shared" si="102"/>
        <v>6.8702290076335872</v>
      </c>
      <c r="T321" s="350"/>
      <c r="U321" s="264">
        <v>26.2</v>
      </c>
      <c r="V321" s="227">
        <v>38693</v>
      </c>
      <c r="W321" s="400">
        <f>ND代替値2</f>
        <v>3.2250000000000001</v>
      </c>
      <c r="X321" s="236">
        <f t="shared" si="103"/>
        <v>1378.238341968912</v>
      </c>
      <c r="Y321" s="407">
        <f t="shared" si="104"/>
        <v>1.8608021224234054E-2</v>
      </c>
      <c r="Z321" s="237">
        <f t="shared" si="105"/>
        <v>11.917098445595855</v>
      </c>
      <c r="AA321" s="125">
        <f t="shared" si="110"/>
        <v>5.0777202072538863</v>
      </c>
      <c r="AB321" s="264">
        <v>19.3</v>
      </c>
      <c r="AC321" s="2"/>
      <c r="AE321" s="29"/>
      <c r="AH321" s="2"/>
      <c r="AM321" s="2"/>
      <c r="AT321" s="2"/>
    </row>
    <row r="322" spans="2:46" ht="12" customHeight="1" x14ac:dyDescent="0.2">
      <c r="B322" s="108"/>
      <c r="C322" s="242"/>
      <c r="D322" s="104"/>
      <c r="E322" s="105"/>
      <c r="F322" s="106"/>
      <c r="G322" s="243"/>
      <c r="H322" s="108">
        <v>38883</v>
      </c>
      <c r="I322" s="400">
        <f t="shared" si="111"/>
        <v>2</v>
      </c>
      <c r="J322" s="236">
        <f t="shared" si="97"/>
        <v>986.95652173913038</v>
      </c>
      <c r="K322" s="405">
        <f t="shared" si="98"/>
        <v>3.1015755256712271E-3</v>
      </c>
      <c r="L322" s="237">
        <f t="shared" si="99"/>
        <v>10.869565217391305</v>
      </c>
      <c r="M322" s="125"/>
      <c r="N322" s="264">
        <v>23</v>
      </c>
      <c r="O322" s="227">
        <v>38895</v>
      </c>
      <c r="P322" s="400">
        <f t="shared" si="112"/>
        <v>2.66</v>
      </c>
      <c r="Q322" s="236">
        <f t="shared" si="100"/>
        <v>493.2126696832579</v>
      </c>
      <c r="R322" s="407">
        <f t="shared" si="101"/>
        <v>3.4935530038339914E-2</v>
      </c>
      <c r="S322" s="237">
        <f t="shared" si="102"/>
        <v>7.6923076923076925</v>
      </c>
      <c r="T322" s="350"/>
      <c r="U322" s="264">
        <v>22.1</v>
      </c>
      <c r="V322" s="227">
        <v>39056</v>
      </c>
      <c r="W322" s="281">
        <f>W218/AB322*1000</f>
        <v>26.590693257359927</v>
      </c>
      <c r="X322" s="236">
        <f t="shared" si="103"/>
        <v>1153.846153846154</v>
      </c>
      <c r="Y322" s="407">
        <f t="shared" si="104"/>
        <v>1.3323235048078743E-2</v>
      </c>
      <c r="Z322" s="237">
        <f t="shared" si="105"/>
        <v>12.345679012345681</v>
      </c>
      <c r="AA322" s="125">
        <f t="shared" si="110"/>
        <v>3.751187084520418</v>
      </c>
      <c r="AB322" s="264">
        <v>21.06</v>
      </c>
      <c r="AC322" s="2"/>
      <c r="AE322" s="29"/>
      <c r="AH322" s="2"/>
      <c r="AM322" s="2"/>
      <c r="AT322" s="2"/>
    </row>
    <row r="323" spans="2:46" ht="12" customHeight="1" x14ac:dyDescent="0.2">
      <c r="B323" s="108"/>
      <c r="C323" s="242"/>
      <c r="D323" s="104"/>
      <c r="E323" s="105"/>
      <c r="F323" s="106"/>
      <c r="G323" s="243"/>
      <c r="H323" s="108">
        <v>39252</v>
      </c>
      <c r="I323" s="400">
        <f t="shared" si="111"/>
        <v>2</v>
      </c>
      <c r="J323" s="236">
        <f t="shared" si="97"/>
        <v>637.7358490566038</v>
      </c>
      <c r="K323" s="405">
        <f t="shared" si="98"/>
        <v>2.2084810032221174E-3</v>
      </c>
      <c r="L323" s="237">
        <f t="shared" si="99"/>
        <v>6.0377358490566033</v>
      </c>
      <c r="M323" s="125"/>
      <c r="N323" s="264">
        <v>26.5</v>
      </c>
      <c r="O323" s="227">
        <v>39236</v>
      </c>
      <c r="P323" s="400">
        <f t="shared" si="112"/>
        <v>2.66</v>
      </c>
      <c r="Q323" s="236">
        <f t="shared" si="100"/>
        <v>479.06976744186045</v>
      </c>
      <c r="R323" s="407">
        <f t="shared" si="101"/>
        <v>2.5525261355306861E-2</v>
      </c>
      <c r="S323" s="237">
        <f t="shared" si="102"/>
        <v>7.2093023255813948</v>
      </c>
      <c r="T323" s="350"/>
      <c r="U323" s="264">
        <v>21.5</v>
      </c>
      <c r="V323" s="227">
        <v>39422</v>
      </c>
      <c r="W323" s="382">
        <f>W219/AB323*1000</f>
        <v>9.6997690531177838</v>
      </c>
      <c r="X323" s="236">
        <f t="shared" si="103"/>
        <v>1076.2124711316399</v>
      </c>
      <c r="Y323" s="407">
        <f t="shared" si="104"/>
        <v>9.5130568420691824E-3</v>
      </c>
      <c r="Z323" s="237">
        <f t="shared" si="105"/>
        <v>11.085450346420323</v>
      </c>
      <c r="AA323" s="125">
        <f t="shared" si="110"/>
        <v>4.2032332563510391</v>
      </c>
      <c r="AB323" s="264">
        <v>21.65</v>
      </c>
      <c r="AC323" s="2"/>
      <c r="AE323" s="29"/>
      <c r="AH323" s="2"/>
      <c r="AM323" s="2"/>
      <c r="AT323" s="2"/>
    </row>
    <row r="324" spans="2:46" ht="12" customHeight="1" x14ac:dyDescent="0.2">
      <c r="B324" s="108"/>
      <c r="C324" s="242"/>
      <c r="D324" s="104"/>
      <c r="E324" s="105"/>
      <c r="F324" s="106"/>
      <c r="G324" s="243"/>
      <c r="H324" s="108">
        <v>39615</v>
      </c>
      <c r="I324" s="400">
        <f t="shared" si="111"/>
        <v>2</v>
      </c>
      <c r="J324" s="383">
        <f t="shared" si="97"/>
        <v>829.67032967032969</v>
      </c>
      <c r="K324" s="405">
        <f t="shared" si="98"/>
        <v>1.5812595627752559E-3</v>
      </c>
      <c r="L324" s="376">
        <f t="shared" si="99"/>
        <v>2.087912087912088</v>
      </c>
      <c r="M324" s="125"/>
      <c r="N324" s="379">
        <v>18.2</v>
      </c>
      <c r="O324" s="227">
        <v>39609</v>
      </c>
      <c r="P324" s="400">
        <f t="shared" si="112"/>
        <v>2.66</v>
      </c>
      <c r="Q324" s="236">
        <f t="shared" si="100"/>
        <v>353.15985130111528</v>
      </c>
      <c r="R324" s="407">
        <f t="shared" si="101"/>
        <v>1.8108509740064452E-2</v>
      </c>
      <c r="S324" s="237">
        <f t="shared" si="102"/>
        <v>6.6914498141263943</v>
      </c>
      <c r="T324" s="350"/>
      <c r="U324" s="264">
        <v>26.9</v>
      </c>
      <c r="V324" s="227">
        <v>39786</v>
      </c>
      <c r="W324" s="400">
        <f>ND代替値2</f>
        <v>3.2250000000000001</v>
      </c>
      <c r="X324" s="383">
        <f t="shared" si="103"/>
        <v>514.59854014598534</v>
      </c>
      <c r="Y324" s="407">
        <f t="shared" si="104"/>
        <v>6.8050275913079548E-3</v>
      </c>
      <c r="Z324" s="376">
        <f t="shared" si="105"/>
        <v>4.1605839416058403</v>
      </c>
      <c r="AA324" s="376">
        <f t="shared" si="110"/>
        <v>2.0802919708029202</v>
      </c>
      <c r="AB324" s="264">
        <v>27.4</v>
      </c>
      <c r="AC324" s="2"/>
      <c r="AE324" s="29"/>
      <c r="AH324" s="2"/>
      <c r="AM324" s="2"/>
      <c r="AT324" s="2"/>
    </row>
    <row r="325" spans="2:46" ht="12" customHeight="1" x14ac:dyDescent="0.2">
      <c r="B325" s="108"/>
      <c r="C325" s="242"/>
      <c r="D325" s="104"/>
      <c r="E325" s="105"/>
      <c r="F325" s="106"/>
      <c r="G325" s="243"/>
      <c r="H325" s="108">
        <v>39986</v>
      </c>
      <c r="I325" s="382">
        <f>5.8</f>
        <v>5.8</v>
      </c>
      <c r="J325" s="269">
        <f>535</f>
        <v>535</v>
      </c>
      <c r="K325" s="405">
        <f t="shared" si="98"/>
        <v>1.1238674034051155E-3</v>
      </c>
      <c r="L325" s="384">
        <f>0.74</f>
        <v>0.74</v>
      </c>
      <c r="M325" s="104"/>
      <c r="N325" s="264">
        <v>27.8</v>
      </c>
      <c r="O325" s="108">
        <v>39989</v>
      </c>
      <c r="P325" s="400">
        <f t="shared" si="112"/>
        <v>2.66</v>
      </c>
      <c r="Q325" s="269">
        <f>245</f>
        <v>245</v>
      </c>
      <c r="R325" s="407">
        <f t="shared" si="101"/>
        <v>1.2764309791328688E-2</v>
      </c>
      <c r="S325" s="123">
        <f>4.4</f>
        <v>4.4000000000000004</v>
      </c>
      <c r="T325" s="104"/>
      <c r="U325" s="243">
        <v>32.6</v>
      </c>
      <c r="V325" s="108">
        <v>40149</v>
      </c>
      <c r="W325" s="400">
        <f>ND代替値2</f>
        <v>3.2250000000000001</v>
      </c>
      <c r="X325" s="269">
        <f>463</f>
        <v>463</v>
      </c>
      <c r="Y325" s="407">
        <f t="shared" si="104"/>
        <v>4.8723602050485702E-3</v>
      </c>
      <c r="Z325" s="282">
        <f>11.9</f>
        <v>11.9</v>
      </c>
      <c r="AA325" s="115">
        <v>1.3</v>
      </c>
      <c r="AB325" s="243">
        <v>47.7</v>
      </c>
      <c r="AC325" s="2"/>
      <c r="AE325" s="29"/>
      <c r="AH325" s="2"/>
      <c r="AM325" s="2"/>
      <c r="AT325" s="2"/>
    </row>
    <row r="326" spans="2:46" ht="12" customHeight="1" thickBot="1" x14ac:dyDescent="0.25">
      <c r="B326" s="321"/>
      <c r="C326" s="338"/>
      <c r="D326" s="314"/>
      <c r="E326" s="315"/>
      <c r="F326" s="316"/>
      <c r="G326" s="339"/>
      <c r="H326" s="321">
        <v>40339</v>
      </c>
      <c r="I326" s="340">
        <v>6.9</v>
      </c>
      <c r="J326" s="341">
        <v>523</v>
      </c>
      <c r="K326" s="406">
        <f t="shared" si="98"/>
        <v>8.1212252405172874E-4</v>
      </c>
      <c r="L326" s="385">
        <v>0.71</v>
      </c>
      <c r="M326" s="314"/>
      <c r="N326" s="332">
        <v>27.8</v>
      </c>
      <c r="O326" s="321">
        <v>40350</v>
      </c>
      <c r="P326" s="401">
        <f t="shared" si="112"/>
        <v>2.66</v>
      </c>
      <c r="Q326" s="341">
        <v>231</v>
      </c>
      <c r="R326" s="408">
        <f t="shared" si="101"/>
        <v>9.1560093978827368E-3</v>
      </c>
      <c r="S326" s="342">
        <v>4.2</v>
      </c>
      <c r="T326" s="314"/>
      <c r="U326" s="339">
        <v>38.299999999999997</v>
      </c>
      <c r="V326" s="321">
        <v>40513</v>
      </c>
      <c r="W326" s="401">
        <f>ND代替値2</f>
        <v>3.2250000000000001</v>
      </c>
      <c r="X326" s="343">
        <v>470</v>
      </c>
      <c r="Y326" s="408">
        <f t="shared" si="104"/>
        <v>3.4853723866675118E-3</v>
      </c>
      <c r="Z326" s="342">
        <v>13.1</v>
      </c>
      <c r="AA326" s="344">
        <v>1.6</v>
      </c>
      <c r="AB326" s="339">
        <v>41.9</v>
      </c>
      <c r="AC326" s="322"/>
      <c r="AE326" s="29"/>
      <c r="AH326" s="2"/>
      <c r="AM326" s="2"/>
      <c r="AT326" s="2"/>
    </row>
    <row r="327" spans="2:46" ht="12" customHeight="1" x14ac:dyDescent="0.2">
      <c r="B327" s="461">
        <v>40612</v>
      </c>
      <c r="C327" s="462"/>
      <c r="D327" s="463"/>
      <c r="E327" s="464"/>
      <c r="F327" s="465"/>
      <c r="G327" s="466"/>
      <c r="H327" s="461">
        <v>40612</v>
      </c>
      <c r="I327" s="467"/>
      <c r="J327" s="463"/>
      <c r="K327" s="468"/>
      <c r="L327" s="464"/>
      <c r="M327" s="465"/>
      <c r="N327" s="466"/>
      <c r="O327" s="461">
        <v>40612</v>
      </c>
      <c r="P327" s="462"/>
      <c r="Q327" s="463"/>
      <c r="R327" s="468"/>
      <c r="S327" s="464"/>
      <c r="T327" s="465"/>
      <c r="U327" s="466"/>
      <c r="V327" s="461">
        <v>40612</v>
      </c>
      <c r="W327" s="469"/>
      <c r="X327" s="463"/>
      <c r="Y327" s="468"/>
      <c r="Z327" s="470"/>
      <c r="AA327" s="471"/>
      <c r="AB327" s="472"/>
      <c r="AC327" s="29"/>
      <c r="AE327" s="29"/>
      <c r="AH327" s="2"/>
      <c r="AM327" s="2"/>
      <c r="AT327" s="2"/>
    </row>
    <row r="328" spans="2:46" ht="12" customHeight="1" x14ac:dyDescent="0.2">
      <c r="B328" s="473">
        <v>40613</v>
      </c>
      <c r="C328" s="474"/>
      <c r="D328" s="475"/>
      <c r="E328" s="476"/>
      <c r="F328" s="348"/>
      <c r="G328" s="264"/>
      <c r="H328" s="227">
        <v>40613</v>
      </c>
      <c r="I328" s="474"/>
      <c r="J328" s="475"/>
      <c r="K328" s="477"/>
      <c r="L328" s="476"/>
      <c r="M328" s="348"/>
      <c r="N328" s="264"/>
      <c r="O328" s="227">
        <v>40613</v>
      </c>
      <c r="P328" s="478"/>
      <c r="Q328" s="475"/>
      <c r="R328" s="476"/>
      <c r="S328" s="476"/>
      <c r="T328" s="348"/>
      <c r="U328" s="264"/>
      <c r="V328" s="227">
        <v>40613</v>
      </c>
      <c r="W328" s="479"/>
      <c r="X328" s="475"/>
      <c r="Y328" s="476"/>
      <c r="Z328" s="476"/>
      <c r="AA328" s="348"/>
      <c r="AB328" s="264"/>
      <c r="AC328" s="2"/>
      <c r="AE328" s="29"/>
      <c r="AH328" s="2"/>
      <c r="AM328" s="2"/>
      <c r="AT328" s="2"/>
    </row>
    <row r="329" spans="2:46" ht="12" customHeight="1" x14ac:dyDescent="0.2">
      <c r="B329" s="318"/>
      <c r="C329" s="334"/>
      <c r="D329" s="300"/>
      <c r="E329" s="301"/>
      <c r="F329" s="302"/>
      <c r="G329" s="335"/>
      <c r="H329" s="318">
        <v>40865</v>
      </c>
      <c r="I329" s="402">
        <f t="shared" ref="I329:I336" si="113">ND代替値2</f>
        <v>2</v>
      </c>
      <c r="J329" s="320">
        <v>570</v>
      </c>
      <c r="K329" s="320">
        <v>280</v>
      </c>
      <c r="L329" s="320">
        <v>360</v>
      </c>
      <c r="M329" s="346" t="s">
        <v>54</v>
      </c>
      <c r="N329" s="336">
        <v>6.95</v>
      </c>
      <c r="O329" s="318">
        <v>40871</v>
      </c>
      <c r="P329" s="402">
        <f t="shared" ref="P329:P336" si="114">ND代替値2</f>
        <v>2.66</v>
      </c>
      <c r="Q329" s="320">
        <v>240</v>
      </c>
      <c r="R329" s="320">
        <v>370</v>
      </c>
      <c r="S329" s="320">
        <v>480</v>
      </c>
      <c r="T329" s="346" t="s">
        <v>54</v>
      </c>
      <c r="U329" s="336">
        <v>6.71</v>
      </c>
      <c r="V329" s="318">
        <v>40882</v>
      </c>
      <c r="W329" s="402">
        <f t="shared" ref="W329:W335" si="115">ND代替値2</f>
        <v>3.2250000000000001</v>
      </c>
      <c r="X329" s="320">
        <v>458</v>
      </c>
      <c r="Y329" s="320">
        <v>61.8</v>
      </c>
      <c r="Z329" s="320">
        <v>101.2</v>
      </c>
      <c r="AA329" s="337">
        <v>2.6</v>
      </c>
      <c r="AB329" s="335">
        <v>25.42</v>
      </c>
      <c r="AC329" s="2"/>
      <c r="AE329" s="29"/>
      <c r="AH329" s="2"/>
      <c r="AM329" s="2"/>
      <c r="AT329" s="2"/>
    </row>
    <row r="330" spans="2:46" ht="12" customHeight="1" x14ac:dyDescent="0.2">
      <c r="B330" s="108"/>
      <c r="C330" s="242"/>
      <c r="D330" s="104"/>
      <c r="E330" s="105"/>
      <c r="F330" s="106"/>
      <c r="G330" s="243"/>
      <c r="H330" s="108">
        <v>41081</v>
      </c>
      <c r="I330" s="400">
        <f t="shared" si="113"/>
        <v>2</v>
      </c>
      <c r="J330" s="111">
        <v>534</v>
      </c>
      <c r="K330" s="111">
        <v>125</v>
      </c>
      <c r="L330" s="111">
        <v>198</v>
      </c>
      <c r="M330" s="104"/>
      <c r="N330" s="243">
        <v>53.3</v>
      </c>
      <c r="O330" s="108">
        <v>41073</v>
      </c>
      <c r="P330" s="400">
        <f t="shared" si="114"/>
        <v>2.66</v>
      </c>
      <c r="Q330" s="120">
        <v>248</v>
      </c>
      <c r="R330" s="120">
        <v>108</v>
      </c>
      <c r="S330" s="283">
        <v>161</v>
      </c>
      <c r="T330" s="115"/>
      <c r="U330" s="243">
        <v>46.9</v>
      </c>
      <c r="V330" s="108">
        <v>41255</v>
      </c>
      <c r="W330" s="400">
        <f t="shared" si="115"/>
        <v>3.2250000000000001</v>
      </c>
      <c r="X330" s="120">
        <v>446</v>
      </c>
      <c r="Y330" s="120">
        <v>91.6</v>
      </c>
      <c r="Z330" s="111">
        <v>181</v>
      </c>
      <c r="AA330" s="115">
        <v>1.6</v>
      </c>
      <c r="AB330" s="243">
        <v>24.6</v>
      </c>
      <c r="AC330" s="2"/>
      <c r="AE330" s="29"/>
      <c r="AH330" s="2"/>
      <c r="AM330" s="2"/>
      <c r="AT330" s="2"/>
    </row>
    <row r="331" spans="2:46" ht="12" customHeight="1" x14ac:dyDescent="0.2">
      <c r="B331" s="108"/>
      <c r="C331" s="242"/>
      <c r="D331" s="104"/>
      <c r="E331" s="105"/>
      <c r="F331" s="106"/>
      <c r="G331" s="243"/>
      <c r="H331" s="108">
        <v>41451</v>
      </c>
      <c r="I331" s="400">
        <f t="shared" si="113"/>
        <v>2</v>
      </c>
      <c r="J331" s="111">
        <v>466</v>
      </c>
      <c r="K331" s="111">
        <v>30.1</v>
      </c>
      <c r="L331" s="111">
        <v>66.599999999999994</v>
      </c>
      <c r="M331" s="104"/>
      <c r="N331" s="243">
        <v>58.2</v>
      </c>
      <c r="O331" s="108">
        <v>41436</v>
      </c>
      <c r="P331" s="400">
        <f t="shared" si="114"/>
        <v>2.66</v>
      </c>
      <c r="Q331" s="120">
        <v>243</v>
      </c>
      <c r="R331" s="120">
        <v>313</v>
      </c>
      <c r="S331" s="120">
        <v>632</v>
      </c>
      <c r="T331" s="115"/>
      <c r="U331" s="243">
        <v>37.5</v>
      </c>
      <c r="V331" s="108">
        <v>41626</v>
      </c>
      <c r="W331" s="400">
        <f t="shared" si="115"/>
        <v>3.2250000000000001</v>
      </c>
      <c r="X331" s="120">
        <v>423</v>
      </c>
      <c r="Y331" s="120">
        <v>68.400000000000006</v>
      </c>
      <c r="Z331" s="111">
        <v>189</v>
      </c>
      <c r="AA331" s="115">
        <v>1.5</v>
      </c>
      <c r="AB331" s="243">
        <v>37.14</v>
      </c>
      <c r="AC331" s="2"/>
      <c r="AE331" s="29"/>
      <c r="AH331" s="2"/>
      <c r="AM331" s="2"/>
      <c r="AT331" s="2"/>
    </row>
    <row r="332" spans="2:46" ht="12" customHeight="1" x14ac:dyDescent="0.2">
      <c r="B332" s="108"/>
      <c r="C332" s="242"/>
      <c r="D332" s="104"/>
      <c r="E332" s="105"/>
      <c r="F332" s="106"/>
      <c r="G332" s="243"/>
      <c r="H332" s="108">
        <v>41792</v>
      </c>
      <c r="I332" s="400">
        <f t="shared" si="113"/>
        <v>2</v>
      </c>
      <c r="J332" s="111">
        <v>438</v>
      </c>
      <c r="K332" s="111">
        <v>21.1</v>
      </c>
      <c r="L332" s="111">
        <v>62.9</v>
      </c>
      <c r="M332" s="104"/>
      <c r="N332" s="243">
        <v>56.3</v>
      </c>
      <c r="O332" s="108">
        <v>41807</v>
      </c>
      <c r="P332" s="400">
        <f t="shared" si="114"/>
        <v>2.66</v>
      </c>
      <c r="Q332" s="120">
        <v>228</v>
      </c>
      <c r="R332" s="120">
        <v>244</v>
      </c>
      <c r="S332" s="120">
        <v>689</v>
      </c>
      <c r="T332" s="115"/>
      <c r="U332" s="243">
        <v>32.6</v>
      </c>
      <c r="V332" s="108">
        <v>41981</v>
      </c>
      <c r="W332" s="400">
        <f t="shared" si="115"/>
        <v>3.2250000000000001</v>
      </c>
      <c r="X332" s="120">
        <v>444</v>
      </c>
      <c r="Y332" s="120">
        <v>86.3</v>
      </c>
      <c r="Z332" s="111">
        <v>310</v>
      </c>
      <c r="AA332" s="115">
        <v>1.5</v>
      </c>
      <c r="AB332" s="243">
        <v>31.77</v>
      </c>
      <c r="AC332" s="2"/>
      <c r="AE332" s="29"/>
      <c r="AH332" s="2"/>
      <c r="AM332" s="2"/>
      <c r="AT332" s="2"/>
    </row>
    <row r="333" spans="2:46" ht="12" customHeight="1" x14ac:dyDescent="0.2">
      <c r="B333" s="108"/>
      <c r="C333" s="242"/>
      <c r="D333" s="104"/>
      <c r="E333" s="105"/>
      <c r="F333" s="106"/>
      <c r="G333" s="243"/>
      <c r="H333" s="108">
        <v>42156</v>
      </c>
      <c r="I333" s="400">
        <f t="shared" si="113"/>
        <v>2</v>
      </c>
      <c r="J333" s="111">
        <v>431</v>
      </c>
      <c r="K333" s="111">
        <v>17.5</v>
      </c>
      <c r="L333" s="111">
        <v>67.3</v>
      </c>
      <c r="M333" s="104"/>
      <c r="N333" s="243">
        <v>56.9</v>
      </c>
      <c r="O333" s="108">
        <v>42166</v>
      </c>
      <c r="P333" s="400">
        <f t="shared" si="114"/>
        <v>2.66</v>
      </c>
      <c r="Q333" s="120">
        <v>205</v>
      </c>
      <c r="R333" s="120">
        <v>99</v>
      </c>
      <c r="S333" s="120">
        <v>377</v>
      </c>
      <c r="T333" s="115"/>
      <c r="U333" s="243">
        <v>34.5</v>
      </c>
      <c r="V333" s="108">
        <v>42339</v>
      </c>
      <c r="W333" s="400">
        <f t="shared" si="115"/>
        <v>3.2250000000000001</v>
      </c>
      <c r="X333" s="120">
        <v>441</v>
      </c>
      <c r="Y333" s="120">
        <v>50</v>
      </c>
      <c r="Z333" s="111">
        <v>253</v>
      </c>
      <c r="AA333" s="115">
        <v>1.8</v>
      </c>
      <c r="AB333" s="243">
        <v>33.56</v>
      </c>
      <c r="AC333" s="2"/>
      <c r="AE333" s="29"/>
      <c r="AH333" s="2"/>
      <c r="AM333" s="2"/>
      <c r="AT333" s="2"/>
    </row>
    <row r="334" spans="2:46" ht="12" customHeight="1" x14ac:dyDescent="0.2">
      <c r="B334" s="108"/>
      <c r="C334" s="242"/>
      <c r="D334" s="104"/>
      <c r="E334" s="105"/>
      <c r="F334" s="106"/>
      <c r="G334" s="243"/>
      <c r="H334" s="108">
        <v>42522</v>
      </c>
      <c r="I334" s="400">
        <f t="shared" si="113"/>
        <v>2</v>
      </c>
      <c r="J334" s="111">
        <v>433</v>
      </c>
      <c r="K334" s="111">
        <v>5.9</v>
      </c>
      <c r="L334" s="111">
        <v>32.799999999999997</v>
      </c>
      <c r="M334" s="104"/>
      <c r="N334" s="243">
        <v>65.2</v>
      </c>
      <c r="O334" s="108">
        <v>42528</v>
      </c>
      <c r="P334" s="400">
        <f t="shared" si="114"/>
        <v>2.66</v>
      </c>
      <c r="Q334" s="120">
        <v>246</v>
      </c>
      <c r="R334" s="120">
        <v>123</v>
      </c>
      <c r="S334" s="120">
        <v>641</v>
      </c>
      <c r="T334" s="115"/>
      <c r="U334" s="243">
        <v>34.700000000000003</v>
      </c>
      <c r="V334" s="108">
        <v>42709</v>
      </c>
      <c r="W334" s="400">
        <f t="shared" si="115"/>
        <v>3.2250000000000001</v>
      </c>
      <c r="X334" s="120">
        <v>545</v>
      </c>
      <c r="Y334" s="120">
        <v>30.1</v>
      </c>
      <c r="Z334" s="111">
        <v>199</v>
      </c>
      <c r="AA334" s="115">
        <v>1.1000000000000001</v>
      </c>
      <c r="AB334" s="243">
        <v>44.1</v>
      </c>
      <c r="AC334" s="2"/>
      <c r="AE334" s="29"/>
      <c r="AH334" s="2"/>
      <c r="AM334" s="2"/>
      <c r="AT334" s="2"/>
    </row>
    <row r="335" spans="2:46" ht="12" customHeight="1" x14ac:dyDescent="0.2">
      <c r="B335" s="108"/>
      <c r="C335" s="242"/>
      <c r="D335" s="104"/>
      <c r="E335" s="105"/>
      <c r="F335" s="106"/>
      <c r="G335" s="243"/>
      <c r="H335" s="108">
        <v>42899</v>
      </c>
      <c r="I335" s="400">
        <f t="shared" si="113"/>
        <v>2</v>
      </c>
      <c r="J335" s="111">
        <v>466</v>
      </c>
      <c r="K335" s="111">
        <v>10.4</v>
      </c>
      <c r="L335" s="111">
        <v>77.099999999999994</v>
      </c>
      <c r="M335" s="104"/>
      <c r="N335" s="243">
        <v>47</v>
      </c>
      <c r="O335" s="108">
        <v>42905</v>
      </c>
      <c r="P335" s="400">
        <f t="shared" si="114"/>
        <v>2.66</v>
      </c>
      <c r="Q335" s="120">
        <v>272</v>
      </c>
      <c r="R335" s="120">
        <v>90</v>
      </c>
      <c r="S335" s="120">
        <v>636</v>
      </c>
      <c r="T335" s="115"/>
      <c r="U335" s="243">
        <v>31.5</v>
      </c>
      <c r="V335" s="108">
        <v>43070</v>
      </c>
      <c r="W335" s="400">
        <f t="shared" si="115"/>
        <v>3.2250000000000001</v>
      </c>
      <c r="X335" s="120">
        <v>501</v>
      </c>
      <c r="Y335" s="120">
        <v>27.2</v>
      </c>
      <c r="Z335" s="111">
        <v>254</v>
      </c>
      <c r="AA335" s="115">
        <v>1.2</v>
      </c>
      <c r="AB335" s="243">
        <v>37.07</v>
      </c>
      <c r="AC335" s="2"/>
      <c r="AE335" s="29"/>
      <c r="AH335" s="2"/>
      <c r="AM335" s="2"/>
      <c r="AT335" s="2"/>
    </row>
    <row r="336" spans="2:46" ht="12" customHeight="1" x14ac:dyDescent="0.2">
      <c r="B336" s="108"/>
      <c r="C336" s="242"/>
      <c r="D336" s="104"/>
      <c r="E336" s="105"/>
      <c r="F336" s="106"/>
      <c r="G336" s="243"/>
      <c r="H336" s="108">
        <v>43276</v>
      </c>
      <c r="I336" s="400">
        <f t="shared" si="113"/>
        <v>2</v>
      </c>
      <c r="J336" s="111">
        <v>411</v>
      </c>
      <c r="K336" s="111">
        <v>5.4</v>
      </c>
      <c r="L336" s="111">
        <v>51.1</v>
      </c>
      <c r="M336" s="104"/>
      <c r="N336" s="243">
        <v>40.5</v>
      </c>
      <c r="O336" s="108">
        <v>43264</v>
      </c>
      <c r="P336" s="400">
        <f t="shared" si="114"/>
        <v>2.66</v>
      </c>
      <c r="Q336" s="120">
        <v>215</v>
      </c>
      <c r="R336" s="120">
        <v>61.5</v>
      </c>
      <c r="S336" s="120">
        <v>592</v>
      </c>
      <c r="T336" s="115"/>
      <c r="U336" s="243">
        <v>35.4</v>
      </c>
      <c r="V336" s="108"/>
      <c r="W336" s="242"/>
      <c r="X336" s="120"/>
      <c r="Y336" s="120"/>
      <c r="Z336" s="120"/>
      <c r="AA336" s="115"/>
      <c r="AB336" s="243"/>
      <c r="AC336" s="2"/>
      <c r="AE336" s="29"/>
      <c r="AH336" s="2"/>
      <c r="AM336" s="2"/>
      <c r="AT336" s="2"/>
    </row>
    <row r="337" spans="2:46" ht="12" customHeight="1" x14ac:dyDescent="0.2">
      <c r="B337" s="103"/>
      <c r="C337" s="244"/>
      <c r="D337" s="136"/>
      <c r="E337" s="137"/>
      <c r="F337" s="138"/>
      <c r="G337" s="245"/>
      <c r="H337" s="103"/>
      <c r="I337" s="244"/>
      <c r="J337" s="136"/>
      <c r="K337" s="136"/>
      <c r="L337" s="137"/>
      <c r="M337" s="138"/>
      <c r="N337" s="245"/>
      <c r="O337" s="103"/>
      <c r="P337" s="244"/>
      <c r="Q337" s="284"/>
      <c r="R337" s="284"/>
      <c r="S337" s="285"/>
      <c r="T337" s="284"/>
      <c r="U337" s="245"/>
      <c r="V337" s="103"/>
      <c r="W337" s="244"/>
      <c r="X337" s="284"/>
      <c r="Y337" s="284"/>
      <c r="Z337" s="285"/>
      <c r="AA337" s="284"/>
      <c r="AB337" s="245"/>
      <c r="AC337" s="2"/>
      <c r="AE337" s="29"/>
      <c r="AH337" s="2"/>
      <c r="AM337" s="2"/>
      <c r="AT337" s="2"/>
    </row>
    <row r="338" spans="2:46" ht="12" customHeight="1" x14ac:dyDescent="0.2">
      <c r="B338" s="103"/>
      <c r="C338" s="244"/>
      <c r="D338" s="136"/>
      <c r="E338" s="137"/>
      <c r="F338" s="138"/>
      <c r="G338" s="245"/>
      <c r="H338" s="103"/>
      <c r="I338" s="244"/>
      <c r="J338" s="136"/>
      <c r="K338" s="136"/>
      <c r="L338" s="137"/>
      <c r="M338" s="138"/>
      <c r="N338" s="245"/>
      <c r="O338" s="103"/>
      <c r="P338" s="244"/>
      <c r="Q338" s="284"/>
      <c r="R338" s="284"/>
      <c r="S338" s="285"/>
      <c r="T338" s="284"/>
      <c r="U338" s="245"/>
      <c r="V338" s="103"/>
      <c r="W338" s="244"/>
      <c r="X338" s="284"/>
      <c r="Y338" s="284"/>
      <c r="Z338" s="285"/>
      <c r="AA338" s="284"/>
      <c r="AB338" s="245"/>
      <c r="AC338" s="2"/>
      <c r="AE338" s="29"/>
      <c r="AH338" s="2"/>
      <c r="AM338" s="2"/>
      <c r="AT338" s="2"/>
    </row>
    <row r="339" spans="2:46" ht="12" customHeight="1" x14ac:dyDescent="0.2">
      <c r="B339" s="103"/>
      <c r="C339" s="244"/>
      <c r="D339" s="136"/>
      <c r="E339" s="137"/>
      <c r="F339" s="138"/>
      <c r="G339" s="245"/>
      <c r="H339" s="103"/>
      <c r="I339" s="244"/>
      <c r="J339" s="136"/>
      <c r="K339" s="136"/>
      <c r="L339" s="137"/>
      <c r="M339" s="138"/>
      <c r="N339" s="245"/>
      <c r="O339" s="103"/>
      <c r="P339" s="244"/>
      <c r="Q339" s="284"/>
      <c r="R339" s="284"/>
      <c r="S339" s="285"/>
      <c r="T339" s="284"/>
      <c r="U339" s="245"/>
      <c r="V339" s="103"/>
      <c r="W339" s="244"/>
      <c r="X339" s="284"/>
      <c r="Y339" s="284"/>
      <c r="Z339" s="285"/>
      <c r="AA339" s="284"/>
      <c r="AB339" s="245"/>
      <c r="AC339" s="2"/>
      <c r="AE339" s="29"/>
      <c r="AH339" s="2"/>
      <c r="AM339" s="2"/>
      <c r="AT339" s="2"/>
    </row>
    <row r="340" spans="2:46" ht="12" customHeight="1" x14ac:dyDescent="0.2">
      <c r="B340" s="103"/>
      <c r="C340" s="244"/>
      <c r="D340" s="136"/>
      <c r="E340" s="137"/>
      <c r="F340" s="138"/>
      <c r="G340" s="245"/>
      <c r="H340" s="103"/>
      <c r="I340" s="244"/>
      <c r="J340" s="136"/>
      <c r="K340" s="136"/>
      <c r="L340" s="137"/>
      <c r="M340" s="138"/>
      <c r="N340" s="245"/>
      <c r="O340" s="103"/>
      <c r="P340" s="244"/>
      <c r="Q340" s="284"/>
      <c r="R340" s="284"/>
      <c r="S340" s="285"/>
      <c r="T340" s="284"/>
      <c r="U340" s="245"/>
      <c r="V340" s="103"/>
      <c r="W340" s="244"/>
      <c r="X340" s="284"/>
      <c r="Y340" s="284"/>
      <c r="Z340" s="285"/>
      <c r="AA340" s="284"/>
      <c r="AB340" s="245"/>
      <c r="AC340" s="2"/>
      <c r="AE340" s="29"/>
      <c r="AH340" s="2"/>
      <c r="AM340" s="2"/>
      <c r="AT340" s="2"/>
    </row>
    <row r="341" spans="2:46" ht="12" customHeight="1" x14ac:dyDescent="0.2">
      <c r="B341" s="103"/>
      <c r="C341" s="244"/>
      <c r="D341" s="136"/>
      <c r="E341" s="137"/>
      <c r="F341" s="138"/>
      <c r="G341" s="245"/>
      <c r="H341" s="103"/>
      <c r="I341" s="244"/>
      <c r="J341" s="136"/>
      <c r="K341" s="136"/>
      <c r="L341" s="137"/>
      <c r="M341" s="138"/>
      <c r="N341" s="245"/>
      <c r="O341" s="103"/>
      <c r="P341" s="244"/>
      <c r="Q341" s="284"/>
      <c r="R341" s="284"/>
      <c r="S341" s="285"/>
      <c r="T341" s="284"/>
      <c r="U341" s="245"/>
      <c r="V341" s="103"/>
      <c r="W341" s="244"/>
      <c r="X341" s="284"/>
      <c r="Y341" s="284"/>
      <c r="Z341" s="285"/>
      <c r="AA341" s="284"/>
      <c r="AB341" s="245"/>
      <c r="AC341" s="2"/>
      <c r="AE341" s="29"/>
      <c r="AH341" s="2"/>
      <c r="AM341" s="2"/>
      <c r="AT341" s="2"/>
    </row>
    <row r="342" spans="2:46" ht="12" customHeight="1" x14ac:dyDescent="0.2">
      <c r="B342" s="103"/>
      <c r="C342" s="244"/>
      <c r="D342" s="136"/>
      <c r="E342" s="137"/>
      <c r="F342" s="138"/>
      <c r="G342" s="245"/>
      <c r="H342" s="103"/>
      <c r="I342" s="244"/>
      <c r="J342" s="136"/>
      <c r="K342" s="136"/>
      <c r="L342" s="137"/>
      <c r="M342" s="138"/>
      <c r="N342" s="245"/>
      <c r="O342" s="103"/>
      <c r="P342" s="244"/>
      <c r="Q342" s="284"/>
      <c r="R342" s="284"/>
      <c r="S342" s="285"/>
      <c r="T342" s="284"/>
      <c r="U342" s="245"/>
      <c r="V342" s="103"/>
      <c r="W342" s="244"/>
      <c r="X342" s="284"/>
      <c r="Y342" s="284"/>
      <c r="Z342" s="285"/>
      <c r="AA342" s="284"/>
      <c r="AB342" s="245"/>
      <c r="AC342" s="2"/>
      <c r="AE342" s="29"/>
      <c r="AH342" s="2"/>
      <c r="AM342" s="2"/>
      <c r="AT342" s="2"/>
    </row>
    <row r="343" spans="2:46" ht="12" customHeight="1" x14ac:dyDescent="0.2">
      <c r="B343" s="103"/>
      <c r="C343" s="244"/>
      <c r="D343" s="136"/>
      <c r="E343" s="137"/>
      <c r="F343" s="138"/>
      <c r="G343" s="245"/>
      <c r="H343" s="103"/>
      <c r="I343" s="244"/>
      <c r="J343" s="136"/>
      <c r="K343" s="136"/>
      <c r="L343" s="137"/>
      <c r="M343" s="138"/>
      <c r="N343" s="245"/>
      <c r="O343" s="103"/>
      <c r="P343" s="244"/>
      <c r="Q343" s="284"/>
      <c r="R343" s="284"/>
      <c r="S343" s="285"/>
      <c r="T343" s="284"/>
      <c r="U343" s="245"/>
      <c r="V343" s="103"/>
      <c r="W343" s="244"/>
      <c r="X343" s="284"/>
      <c r="Y343" s="284"/>
      <c r="Z343" s="285"/>
      <c r="AA343" s="284"/>
      <c r="AB343" s="245"/>
      <c r="AC343" s="2"/>
      <c r="AE343" s="29"/>
      <c r="AH343" s="2"/>
      <c r="AM343" s="2"/>
      <c r="AT343" s="2"/>
    </row>
    <row r="344" spans="2:46" ht="12" customHeight="1" x14ac:dyDescent="0.2">
      <c r="B344" s="103"/>
      <c r="C344" s="244"/>
      <c r="D344" s="136"/>
      <c r="E344" s="137"/>
      <c r="F344" s="138"/>
      <c r="G344" s="245"/>
      <c r="H344" s="103"/>
      <c r="I344" s="244"/>
      <c r="J344" s="136"/>
      <c r="K344" s="136"/>
      <c r="L344" s="137"/>
      <c r="M344" s="138"/>
      <c r="N344" s="245"/>
      <c r="O344" s="103"/>
      <c r="P344" s="244"/>
      <c r="Q344" s="284"/>
      <c r="R344" s="284"/>
      <c r="S344" s="285"/>
      <c r="T344" s="284"/>
      <c r="U344" s="245"/>
      <c r="V344" s="103"/>
      <c r="W344" s="244"/>
      <c r="X344" s="284"/>
      <c r="Y344" s="284"/>
      <c r="Z344" s="285"/>
      <c r="AA344" s="284"/>
      <c r="AB344" s="245"/>
      <c r="AC344" s="2"/>
      <c r="AE344" s="29"/>
      <c r="AH344" s="2"/>
      <c r="AM344" s="2"/>
      <c r="AT344" s="2"/>
    </row>
    <row r="345" spans="2:46" ht="12" customHeight="1" x14ac:dyDescent="0.2">
      <c r="B345" s="103"/>
      <c r="C345" s="244"/>
      <c r="D345" s="136"/>
      <c r="E345" s="137"/>
      <c r="F345" s="138"/>
      <c r="G345" s="245"/>
      <c r="H345" s="103"/>
      <c r="I345" s="244"/>
      <c r="J345" s="136"/>
      <c r="K345" s="136"/>
      <c r="L345" s="137"/>
      <c r="M345" s="138"/>
      <c r="N345" s="245"/>
      <c r="O345" s="103"/>
      <c r="P345" s="244"/>
      <c r="Q345" s="284"/>
      <c r="R345" s="284"/>
      <c r="S345" s="285"/>
      <c r="T345" s="284"/>
      <c r="U345" s="245"/>
      <c r="V345" s="103"/>
      <c r="W345" s="244"/>
      <c r="X345" s="284"/>
      <c r="Y345" s="284"/>
      <c r="Z345" s="285"/>
      <c r="AA345" s="284"/>
      <c r="AB345" s="245"/>
      <c r="AC345" s="2"/>
      <c r="AE345" s="29"/>
      <c r="AH345" s="2"/>
      <c r="AM345" s="2"/>
      <c r="AT345" s="2"/>
    </row>
    <row r="346" spans="2:46" ht="12" customHeight="1" x14ac:dyDescent="0.2">
      <c r="B346" s="103"/>
      <c r="C346" s="244"/>
      <c r="D346" s="136"/>
      <c r="E346" s="137"/>
      <c r="F346" s="138"/>
      <c r="G346" s="245"/>
      <c r="H346" s="103"/>
      <c r="I346" s="244"/>
      <c r="J346" s="136"/>
      <c r="K346" s="136"/>
      <c r="L346" s="137"/>
      <c r="M346" s="138"/>
      <c r="N346" s="245"/>
      <c r="O346" s="103"/>
      <c r="P346" s="244"/>
      <c r="Q346" s="284"/>
      <c r="R346" s="284"/>
      <c r="S346" s="285"/>
      <c r="T346" s="284"/>
      <c r="U346" s="245"/>
      <c r="V346" s="103"/>
      <c r="W346" s="244"/>
      <c r="X346" s="284"/>
      <c r="Y346" s="284"/>
      <c r="Z346" s="285"/>
      <c r="AA346" s="284"/>
      <c r="AB346" s="245"/>
      <c r="AC346" s="2"/>
      <c r="AE346" s="29"/>
      <c r="AH346" s="2"/>
      <c r="AM346" s="2"/>
      <c r="AT346" s="2"/>
    </row>
    <row r="347" spans="2:46" ht="12" customHeight="1" x14ac:dyDescent="0.2">
      <c r="B347" s="28"/>
      <c r="C347" s="246"/>
      <c r="D347" s="90"/>
      <c r="E347" s="91"/>
      <c r="F347" s="92"/>
      <c r="G347" s="247"/>
      <c r="H347" s="28"/>
      <c r="I347" s="246"/>
      <c r="J347" s="90"/>
      <c r="K347" s="90"/>
      <c r="L347" s="91"/>
      <c r="M347" s="92"/>
      <c r="N347" s="247"/>
      <c r="O347" s="28"/>
      <c r="P347" s="246"/>
      <c r="Q347" s="286"/>
      <c r="R347" s="286"/>
      <c r="S347" s="287"/>
      <c r="T347" s="286"/>
      <c r="U347" s="247"/>
      <c r="V347" s="28"/>
      <c r="W347" s="246"/>
      <c r="X347" s="286"/>
      <c r="Y347" s="286"/>
      <c r="Z347" s="287"/>
      <c r="AA347" s="286"/>
      <c r="AB347" s="247"/>
      <c r="AC347" s="2"/>
      <c r="AE347" s="29"/>
      <c r="AH347" s="2"/>
      <c r="AM347" s="2"/>
      <c r="AT347" s="2"/>
    </row>
    <row r="348" spans="2:46" ht="12" customHeight="1" x14ac:dyDescent="0.2">
      <c r="B348" s="228" t="s">
        <v>19</v>
      </c>
      <c r="C348" s="248">
        <f>MAX(C278:C347)</f>
        <v>26.968716289104638</v>
      </c>
      <c r="D348" s="249">
        <f>MAX(D278:D347)</f>
        <v>1371.8087019057891</v>
      </c>
      <c r="E348" s="249">
        <f>MAX(E278:E347)</f>
        <v>89.259259259259252</v>
      </c>
      <c r="F348" s="250">
        <f>MAX(F278:F347)</f>
        <v>16.296296296296298</v>
      </c>
      <c r="G348" s="251">
        <f>MAX(G278:G347)</f>
        <v>49.3</v>
      </c>
      <c r="H348" s="229"/>
      <c r="I348" s="248">
        <f t="shared" ref="I348:N348" si="116">MAX(I278:I347)</f>
        <v>25.000000000000004</v>
      </c>
      <c r="J348" s="249">
        <f t="shared" si="116"/>
        <v>1344.0860215053763</v>
      </c>
      <c r="K348" s="249">
        <f t="shared" si="116"/>
        <v>280</v>
      </c>
      <c r="L348" s="249">
        <f t="shared" si="116"/>
        <v>360</v>
      </c>
      <c r="M348" s="250">
        <f t="shared" si="116"/>
        <v>6.2733743515502471</v>
      </c>
      <c r="N348" s="251">
        <f t="shared" si="116"/>
        <v>65.2</v>
      </c>
      <c r="O348" s="229"/>
      <c r="P348" s="248">
        <f t="shared" ref="P348:U348" si="117">MAX(P278:P347)</f>
        <v>24.463519313304719</v>
      </c>
      <c r="Q348" s="249">
        <f t="shared" si="117"/>
        <v>583.33333333333326</v>
      </c>
      <c r="R348" s="249">
        <f t="shared" si="117"/>
        <v>370</v>
      </c>
      <c r="S348" s="249">
        <f t="shared" si="117"/>
        <v>689</v>
      </c>
      <c r="T348" s="250">
        <f t="shared" si="117"/>
        <v>6.5552277941658463</v>
      </c>
      <c r="U348" s="251">
        <f t="shared" si="117"/>
        <v>46.9</v>
      </c>
      <c r="V348" s="229"/>
      <c r="W348" s="248">
        <f t="shared" ref="W348:AB348" si="118">MAX(W278:W347)</f>
        <v>31.79947624392069</v>
      </c>
      <c r="X348" s="249">
        <f t="shared" si="118"/>
        <v>1817.6364727054588</v>
      </c>
      <c r="Y348" s="249">
        <f t="shared" si="118"/>
        <v>91.6</v>
      </c>
      <c r="Z348" s="249">
        <f t="shared" si="118"/>
        <v>310</v>
      </c>
      <c r="AA348" s="250">
        <f t="shared" si="118"/>
        <v>7.7777777777777777</v>
      </c>
      <c r="AB348" s="251">
        <f t="shared" si="118"/>
        <v>47.7</v>
      </c>
      <c r="AC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S348" s="6"/>
      <c r="AT348" s="6"/>
    </row>
    <row r="349" spans="2:46" ht="12" customHeight="1" x14ac:dyDescent="0.2">
      <c r="B349" s="172" t="s">
        <v>85</v>
      </c>
      <c r="C349" s="252">
        <f>4.78/2</f>
        <v>2.39</v>
      </c>
      <c r="D349" s="156"/>
      <c r="E349" s="156"/>
      <c r="F349" s="156"/>
      <c r="G349" s="253"/>
      <c r="H349" s="175"/>
      <c r="I349" s="252">
        <v>2</v>
      </c>
      <c r="J349" s="156"/>
      <c r="K349" s="270">
        <v>2.7</v>
      </c>
      <c r="L349" s="156"/>
      <c r="M349" s="156"/>
      <c r="N349" s="253"/>
      <c r="O349" s="175"/>
      <c r="P349" s="252">
        <v>2.66</v>
      </c>
      <c r="Q349" s="156"/>
      <c r="R349" s="288">
        <v>30.75</v>
      </c>
      <c r="S349" s="156"/>
      <c r="T349" s="156"/>
      <c r="U349" s="253"/>
      <c r="V349" s="175"/>
      <c r="W349" s="252">
        <f>6.45/2</f>
        <v>3.2250000000000001</v>
      </c>
      <c r="X349" s="156"/>
      <c r="Y349" s="288">
        <v>13.6</v>
      </c>
      <c r="Z349" s="156"/>
      <c r="AA349" s="156"/>
      <c r="AB349" s="253"/>
      <c r="AC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S349" s="6"/>
      <c r="AT349" s="6"/>
    </row>
    <row r="350" spans="2:46" ht="12" customHeight="1" x14ac:dyDescent="0.2">
      <c r="B350" s="171" t="s">
        <v>31</v>
      </c>
      <c r="C350" s="254">
        <f>IF(C349&lt;&gt;"",SMALL(C278:C347,C352+1),MIN(C278:C347))</f>
        <v>4.7781569965870316</v>
      </c>
      <c r="D350" s="294">
        <f>IF(D349&lt;&gt;"",SMALL(D278:D347,D352+1),MIN(D278:D347))</f>
        <v>257.60649087221094</v>
      </c>
      <c r="E350" s="152">
        <f>IF(E349&lt;&gt;"",SMALL(E278:E347,E352+1),MIN(E278:E347))</f>
        <v>7.0993914807302234</v>
      </c>
      <c r="F350" s="151">
        <f>IF(F349&lt;&gt;"",SMALL(F278:F347,F352+1),MIN(F278:F347))</f>
        <v>1.8939393939393938</v>
      </c>
      <c r="G350" s="255">
        <f>IF(G349&lt;&gt;"",SMALL(G278:G347,G352+1),MIN(G278:G347))</f>
        <v>20.6</v>
      </c>
      <c r="H350" s="174"/>
      <c r="I350" s="254">
        <f t="shared" ref="I350:N350" si="119">IF(I349&lt;&gt;"",SMALL(I278:I347,I352+1),MIN(I278:I347))</f>
        <v>2.5213006433663714</v>
      </c>
      <c r="J350" s="294">
        <f t="shared" si="119"/>
        <v>269.82899372690554</v>
      </c>
      <c r="K350" s="152">
        <f t="shared" si="119"/>
        <v>1.1238674034051155E-3</v>
      </c>
      <c r="L350" s="152">
        <f t="shared" si="119"/>
        <v>0.71</v>
      </c>
      <c r="M350" s="151">
        <f t="shared" si="119"/>
        <v>3.6739152020653365</v>
      </c>
      <c r="N350" s="271">
        <f t="shared" si="119"/>
        <v>6.95</v>
      </c>
      <c r="O350" s="174"/>
      <c r="P350" s="254">
        <f t="shared" ref="P350:U350" si="120">IF(P349&lt;&gt;"",SMALL(P278:P347,P352+1),MIN(P278:P347))</f>
        <v>3.5273368606701938</v>
      </c>
      <c r="Q350" s="294">
        <f t="shared" si="120"/>
        <v>156.08465608465607</v>
      </c>
      <c r="R350" s="296">
        <f t="shared" si="120"/>
        <v>9.1560093978827368E-3</v>
      </c>
      <c r="S350" s="152">
        <f t="shared" si="120"/>
        <v>4.2</v>
      </c>
      <c r="T350" s="151">
        <f t="shared" si="120"/>
        <v>4.2372881355932206</v>
      </c>
      <c r="U350" s="255">
        <f t="shared" si="120"/>
        <v>6.71</v>
      </c>
      <c r="V350" s="174"/>
      <c r="W350" s="254">
        <f t="shared" ref="W350:AB350" si="121">IF(W349&lt;&gt;"",SMALL(W278:W347,W352+1),MIN(W278:W347))</f>
        <v>6.4516129032258061</v>
      </c>
      <c r="X350" s="151">
        <f t="shared" si="121"/>
        <v>423</v>
      </c>
      <c r="Y350" s="296">
        <f t="shared" si="121"/>
        <v>3.4853723866675118E-3</v>
      </c>
      <c r="Z350" s="152">
        <f t="shared" si="121"/>
        <v>4.1605839416058403</v>
      </c>
      <c r="AA350" s="152">
        <f t="shared" si="121"/>
        <v>1.1000000000000001</v>
      </c>
      <c r="AB350" s="255">
        <f t="shared" si="121"/>
        <v>16.670000000000002</v>
      </c>
      <c r="AC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S350" s="6"/>
      <c r="AT350" s="6"/>
    </row>
    <row r="351" spans="2:46" ht="12" customHeight="1" x14ac:dyDescent="0.2">
      <c r="B351" s="171" t="s">
        <v>20</v>
      </c>
      <c r="C351" s="297">
        <f>IF(C349&lt;&gt;"",(SUM(C278:C347)-C349*C352)/(C353-C352),AVERAGE(C278:C347))</f>
        <v>12.256171437289121</v>
      </c>
      <c r="D351" s="295">
        <f>IF(D349&lt;&gt;"",(SUM(D278:D347)-D349*D352)/(D353-D352),AVERAGE(D278:D347))</f>
        <v>849.94346987828999</v>
      </c>
      <c r="E351" s="163">
        <f>IF(E349&lt;&gt;"",(SUM(E278:E347)-E349*E352)/(E353-E352),AVERAGE(E278:E347))</f>
        <v>27.056084518806259</v>
      </c>
      <c r="F351" s="163">
        <f>IF(F349&lt;&gt;"",(SUM(F278:F347)-F349*F352)/(F353-F352),AVERAGE(F278:F347))</f>
        <v>6.2420298326896688</v>
      </c>
      <c r="G351" s="256">
        <f>IF(G349&lt;&gt;"",(SUM(G278:G347)-G349*G352)/(G353-G352),AVERAGE(G278:G347))</f>
        <v>28.334999999999994</v>
      </c>
      <c r="H351" s="176"/>
      <c r="I351" s="272">
        <f t="shared" ref="I351:N351" si="122">IF(I349&lt;&gt;"",(SUM(I278:I347)-I349*I352)/(I353-I352),AVERAGE(I278:I347))</f>
        <v>8.6360979477274267</v>
      </c>
      <c r="J351" s="295">
        <f t="shared" si="122"/>
        <v>546.54705896247356</v>
      </c>
      <c r="K351" s="163">
        <f t="shared" si="122"/>
        <v>9.6793773881858094</v>
      </c>
      <c r="L351" s="163">
        <f t="shared" si="122"/>
        <v>28.106957236465131</v>
      </c>
      <c r="M351" s="163">
        <f t="shared" si="122"/>
        <v>4.9581188793840862</v>
      </c>
      <c r="N351" s="256">
        <f t="shared" si="122"/>
        <v>33.052727272727267</v>
      </c>
      <c r="O351" s="176"/>
      <c r="P351" s="272">
        <f t="shared" ref="P351:U351" si="123">IF(P349&lt;&gt;"",(SUM(P278:P347)-P349*P352)/(P353-P352),AVERAGE(P278:P347))</f>
        <v>11.078232752516271</v>
      </c>
      <c r="Q351" s="295">
        <f t="shared" si="123"/>
        <v>334.87384354292061</v>
      </c>
      <c r="R351" s="295">
        <f t="shared" si="123"/>
        <v>32.412229347079041</v>
      </c>
      <c r="S351" s="163">
        <f t="shared" si="123"/>
        <v>89.393728172322042</v>
      </c>
      <c r="T351" s="163">
        <f t="shared" si="123"/>
        <v>5.396257964879533</v>
      </c>
      <c r="U351" s="256">
        <f t="shared" si="123"/>
        <v>27.86819865319865</v>
      </c>
      <c r="V351" s="176"/>
      <c r="W351" s="272">
        <f t="shared" ref="W351:AB351" si="124">IF(W349&lt;&gt;"",(SUM(W278:W347)-W349*W352)/(W353-W352),AVERAGE(W278:W347))</f>
        <v>14.636448903668493</v>
      </c>
      <c r="X351" s="295">
        <f t="shared" si="124"/>
        <v>841.15175645185764</v>
      </c>
      <c r="Y351" s="163">
        <f t="shared" si="124"/>
        <v>10.546075542849792</v>
      </c>
      <c r="Z351" s="163">
        <f t="shared" si="124"/>
        <v>48.233788012246123</v>
      </c>
      <c r="AA351" s="163">
        <f t="shared" si="124"/>
        <v>3.168599183561442</v>
      </c>
      <c r="AB351" s="256">
        <f t="shared" si="124"/>
        <v>27.613240740740746</v>
      </c>
      <c r="AC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S351" s="6"/>
      <c r="AT351" s="6"/>
    </row>
    <row r="352" spans="2:46" ht="12" customHeight="1" x14ac:dyDescent="0.2">
      <c r="B352" s="171" t="s">
        <v>80</v>
      </c>
      <c r="C352" s="257">
        <f>COUNTIF(C278:C347,C349)</f>
        <v>29</v>
      </c>
      <c r="D352" s="168">
        <f>COUNTIF(D278:D347,D349)</f>
        <v>0</v>
      </c>
      <c r="E352" s="168">
        <f>COUNTIF(E278:E347,E349)</f>
        <v>0</v>
      </c>
      <c r="F352" s="168">
        <f>COUNTIF(F278:F347,F349)</f>
        <v>0</v>
      </c>
      <c r="G352" s="258">
        <f>COUNTIF(G278:G347,G349)</f>
        <v>0</v>
      </c>
      <c r="H352" s="177"/>
      <c r="I352" s="257">
        <f t="shared" ref="I352:N352" si="125">COUNTIF(I278:I347,I349)</f>
        <v>36</v>
      </c>
      <c r="J352" s="168">
        <f t="shared" si="125"/>
        <v>0</v>
      </c>
      <c r="K352" s="168">
        <f t="shared" si="125"/>
        <v>1</v>
      </c>
      <c r="L352" s="168">
        <f t="shared" si="125"/>
        <v>0</v>
      </c>
      <c r="M352" s="168">
        <f t="shared" si="125"/>
        <v>0</v>
      </c>
      <c r="N352" s="258">
        <f t="shared" si="125"/>
        <v>0</v>
      </c>
      <c r="O352" s="177"/>
      <c r="P352" s="257">
        <f t="shared" ref="P352:U352" si="126">COUNTIF(P278:P347,P349)</f>
        <v>42</v>
      </c>
      <c r="Q352" s="168">
        <f t="shared" si="126"/>
        <v>0</v>
      </c>
      <c r="R352" s="168">
        <f t="shared" si="126"/>
        <v>0</v>
      </c>
      <c r="S352" s="168">
        <f t="shared" si="126"/>
        <v>0</v>
      </c>
      <c r="T352" s="168">
        <f t="shared" si="126"/>
        <v>0</v>
      </c>
      <c r="U352" s="258">
        <f t="shared" si="126"/>
        <v>0</v>
      </c>
      <c r="V352" s="177"/>
      <c r="W352" s="257">
        <f t="shared" ref="W352:AB352" si="127">COUNTIF(W278:W347,W349)</f>
        <v>41</v>
      </c>
      <c r="X352" s="168">
        <f t="shared" si="127"/>
        <v>0</v>
      </c>
      <c r="Y352" s="168">
        <f t="shared" si="127"/>
        <v>0</v>
      </c>
      <c r="Z352" s="168">
        <f t="shared" si="127"/>
        <v>0</v>
      </c>
      <c r="AA352" s="168">
        <f t="shared" si="127"/>
        <v>0</v>
      </c>
      <c r="AB352" s="258">
        <f t="shared" si="127"/>
        <v>0</v>
      </c>
      <c r="AC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S352" s="6"/>
      <c r="AT352" s="6"/>
    </row>
    <row r="353" spans="2:46" ht="12" customHeight="1" x14ac:dyDescent="0.2">
      <c r="B353" s="223" t="s">
        <v>32</v>
      </c>
      <c r="C353" s="259">
        <f>COUNTA(C278:C347)</f>
        <v>35</v>
      </c>
      <c r="D353" s="260">
        <f>COUNTA(D278:D347)</f>
        <v>35</v>
      </c>
      <c r="E353" s="260">
        <f>COUNTA(E278:E347)</f>
        <v>35</v>
      </c>
      <c r="F353" s="260">
        <f>COUNTA(F278:F347)</f>
        <v>5</v>
      </c>
      <c r="G353" s="261">
        <f>COUNTA(G278:G347)</f>
        <v>35</v>
      </c>
      <c r="H353" s="225"/>
      <c r="I353" s="259">
        <f t="shared" ref="I353:N353" si="128">COUNTA(I278:I347)</f>
        <v>55</v>
      </c>
      <c r="J353" s="260">
        <f t="shared" si="128"/>
        <v>55</v>
      </c>
      <c r="K353" s="260">
        <f t="shared" si="128"/>
        <v>55</v>
      </c>
      <c r="L353" s="260">
        <f t="shared" si="128"/>
        <v>55</v>
      </c>
      <c r="M353" s="260">
        <f t="shared" si="128"/>
        <v>6</v>
      </c>
      <c r="N353" s="261">
        <f t="shared" si="128"/>
        <v>55</v>
      </c>
      <c r="O353" s="225"/>
      <c r="P353" s="259">
        <f t="shared" ref="P353:U353" si="129">COUNTA(P278:P347)</f>
        <v>51</v>
      </c>
      <c r="Q353" s="260">
        <f t="shared" si="129"/>
        <v>51</v>
      </c>
      <c r="R353" s="260">
        <f t="shared" si="129"/>
        <v>51</v>
      </c>
      <c r="S353" s="260">
        <f t="shared" si="129"/>
        <v>51</v>
      </c>
      <c r="T353" s="260">
        <f t="shared" si="129"/>
        <v>3</v>
      </c>
      <c r="U353" s="261">
        <f t="shared" si="129"/>
        <v>54</v>
      </c>
      <c r="V353" s="225"/>
      <c r="W353" s="259">
        <f t="shared" ref="W353:AB353" si="130">COUNTA(W278:W347)</f>
        <v>54</v>
      </c>
      <c r="X353" s="260">
        <f t="shared" si="130"/>
        <v>54</v>
      </c>
      <c r="Y353" s="260">
        <f t="shared" si="130"/>
        <v>54</v>
      </c>
      <c r="Z353" s="260">
        <f t="shared" si="130"/>
        <v>54</v>
      </c>
      <c r="AA353" s="260">
        <f t="shared" si="130"/>
        <v>37</v>
      </c>
      <c r="AB353" s="261">
        <f t="shared" si="130"/>
        <v>54</v>
      </c>
      <c r="AC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S353" s="6"/>
      <c r="AT353" s="6"/>
    </row>
    <row r="354" spans="2:46" ht="12" customHeight="1" x14ac:dyDescent="0.2">
      <c r="B354" s="293" t="s">
        <v>9</v>
      </c>
      <c r="C354" s="86" t="s">
        <v>10</v>
      </c>
      <c r="D354" s="87" t="s">
        <v>11</v>
      </c>
      <c r="E354" s="230" t="s">
        <v>12</v>
      </c>
      <c r="F354" s="232" t="s">
        <v>13</v>
      </c>
      <c r="G354" s="24" t="s">
        <v>14</v>
      </c>
      <c r="H354" s="50" t="s">
        <v>9</v>
      </c>
      <c r="I354" s="86" t="s">
        <v>10</v>
      </c>
      <c r="J354" s="87" t="s">
        <v>11</v>
      </c>
      <c r="K354" s="231" t="s">
        <v>30</v>
      </c>
      <c r="L354" s="230" t="s">
        <v>12</v>
      </c>
      <c r="M354" s="232" t="s">
        <v>13</v>
      </c>
      <c r="N354" s="24" t="s">
        <v>14</v>
      </c>
      <c r="O354" s="50" t="s">
        <v>9</v>
      </c>
      <c r="P354" s="86" t="s">
        <v>10</v>
      </c>
      <c r="Q354" s="87" t="s">
        <v>11</v>
      </c>
      <c r="R354" s="231" t="s">
        <v>30</v>
      </c>
      <c r="S354" s="230" t="s">
        <v>12</v>
      </c>
      <c r="T354" s="232" t="s">
        <v>13</v>
      </c>
      <c r="U354" s="52" t="s">
        <v>14</v>
      </c>
      <c r="V354" s="50" t="s">
        <v>9</v>
      </c>
      <c r="W354" s="86" t="s">
        <v>10</v>
      </c>
      <c r="X354" s="87" t="s">
        <v>11</v>
      </c>
      <c r="Y354" s="231" t="s">
        <v>30</v>
      </c>
      <c r="Z354" s="230" t="s">
        <v>12</v>
      </c>
      <c r="AA354" s="232" t="s">
        <v>13</v>
      </c>
      <c r="AB354" s="24" t="s">
        <v>14</v>
      </c>
      <c r="AC354" s="2"/>
      <c r="AH354" s="2"/>
      <c r="AM354" s="2"/>
      <c r="AT354" s="2"/>
    </row>
    <row r="355" spans="2:46" ht="12" customHeight="1" x14ac:dyDescent="0.2">
      <c r="B355" s="220" t="s">
        <v>15</v>
      </c>
      <c r="C355" s="289" t="s">
        <v>24</v>
      </c>
      <c r="D355" s="290" t="s">
        <v>24</v>
      </c>
      <c r="E355" s="290" t="s">
        <v>24</v>
      </c>
      <c r="F355" s="290" t="s">
        <v>24</v>
      </c>
      <c r="G355" s="291" t="s">
        <v>17</v>
      </c>
      <c r="H355" s="51" t="s">
        <v>15</v>
      </c>
      <c r="I355" s="289" t="s">
        <v>24</v>
      </c>
      <c r="J355" s="290" t="s">
        <v>24</v>
      </c>
      <c r="K355" s="89" t="s">
        <v>16</v>
      </c>
      <c r="L355" s="290" t="s">
        <v>24</v>
      </c>
      <c r="M355" s="290" t="s">
        <v>24</v>
      </c>
      <c r="N355" s="291" t="s">
        <v>17</v>
      </c>
      <c r="O355" s="51" t="s">
        <v>15</v>
      </c>
      <c r="P355" s="289" t="s">
        <v>24</v>
      </c>
      <c r="Q355" s="290" t="s">
        <v>24</v>
      </c>
      <c r="R355" s="89" t="s">
        <v>16</v>
      </c>
      <c r="S355" s="290" t="s">
        <v>24</v>
      </c>
      <c r="T355" s="290" t="s">
        <v>24</v>
      </c>
      <c r="U355" s="292" t="s">
        <v>17</v>
      </c>
      <c r="V355" s="51" t="s">
        <v>15</v>
      </c>
      <c r="W355" s="289" t="s">
        <v>24</v>
      </c>
      <c r="X355" s="290" t="s">
        <v>24</v>
      </c>
      <c r="Y355" s="89" t="s">
        <v>16</v>
      </c>
      <c r="Z355" s="290" t="s">
        <v>24</v>
      </c>
      <c r="AA355" s="290" t="s">
        <v>24</v>
      </c>
      <c r="AB355" s="291" t="s">
        <v>17</v>
      </c>
      <c r="AC355" s="2"/>
      <c r="AH355" s="2"/>
      <c r="AM355" s="2"/>
      <c r="AT355" s="2"/>
    </row>
    <row r="356" spans="2:46" ht="12" customHeight="1" x14ac:dyDescent="0.2">
      <c r="B356" s="218" t="s">
        <v>2</v>
      </c>
      <c r="C356" s="8" t="s">
        <v>3</v>
      </c>
      <c r="D356" s="8"/>
      <c r="E356" s="9"/>
      <c r="F356" s="9"/>
      <c r="G356" s="221"/>
      <c r="H356" s="224"/>
      <c r="I356" s="8" t="s">
        <v>3</v>
      </c>
      <c r="J356" s="12"/>
      <c r="K356" s="12"/>
      <c r="L356" s="9"/>
      <c r="M356" s="9"/>
      <c r="N356" s="221"/>
      <c r="O356" s="224"/>
      <c r="P356" s="8" t="s">
        <v>3</v>
      </c>
      <c r="Q356" s="12"/>
      <c r="R356" s="12"/>
      <c r="S356" s="9"/>
      <c r="T356" s="9"/>
      <c r="U356" s="221"/>
      <c r="V356" s="224"/>
      <c r="W356" s="8" t="s">
        <v>3</v>
      </c>
      <c r="X356" s="12"/>
      <c r="Y356" s="12"/>
      <c r="Z356" s="9"/>
      <c r="AA356" s="9"/>
      <c r="AB356" s="10"/>
      <c r="AC356" s="2"/>
      <c r="AH356" s="2"/>
      <c r="AM356" s="2"/>
      <c r="AT356" s="2"/>
    </row>
    <row r="357" spans="2:46" ht="12" customHeight="1" x14ac:dyDescent="0.2">
      <c r="B357" s="219" t="s">
        <v>4</v>
      </c>
      <c r="C357" s="15" t="s">
        <v>5</v>
      </c>
      <c r="D357" s="15"/>
      <c r="E357" s="16"/>
      <c r="F357" s="16"/>
      <c r="G357" s="222"/>
      <c r="H357" s="14" t="s">
        <v>4</v>
      </c>
      <c r="I357" s="18" t="s">
        <v>22</v>
      </c>
      <c r="J357" s="15"/>
      <c r="K357" s="15"/>
      <c r="L357" s="16"/>
      <c r="M357" s="16"/>
      <c r="N357" s="222"/>
      <c r="O357" s="14" t="s">
        <v>4</v>
      </c>
      <c r="P357" s="15" t="s">
        <v>7</v>
      </c>
      <c r="Q357" s="15"/>
      <c r="R357" s="15"/>
      <c r="S357" s="16"/>
      <c r="T357" s="16"/>
      <c r="U357" s="222"/>
      <c r="V357" s="14" t="s">
        <v>4</v>
      </c>
      <c r="W357" s="18" t="s">
        <v>23</v>
      </c>
      <c r="X357" s="15"/>
      <c r="Y357" s="15"/>
      <c r="Z357" s="16"/>
      <c r="AA357" s="16"/>
      <c r="AB357" s="17"/>
      <c r="AC357" s="2"/>
      <c r="AH357" s="2"/>
      <c r="AM357" s="2"/>
      <c r="AT357" s="2"/>
    </row>
    <row r="358" spans="2:46" ht="12" customHeight="1" x14ac:dyDescent="0.2">
      <c r="B358" s="58"/>
      <c r="C358" s="2" t="s">
        <v>0</v>
      </c>
      <c r="E358" s="3"/>
      <c r="F358" s="3"/>
      <c r="H358" s="2"/>
      <c r="I358" s="2" t="s">
        <v>21</v>
      </c>
      <c r="L358" s="3"/>
      <c r="M358" s="3"/>
      <c r="N358" s="4"/>
      <c r="O358" s="2"/>
      <c r="P358" s="2" t="s">
        <v>0</v>
      </c>
      <c r="S358" s="3"/>
      <c r="T358" s="3"/>
      <c r="U358" s="4"/>
      <c r="V358" s="2"/>
      <c r="W358" s="2" t="s">
        <v>1</v>
      </c>
      <c r="AB358" s="3"/>
      <c r="AC358" s="2"/>
      <c r="AH358" s="2"/>
      <c r="AM358" s="2"/>
      <c r="AT358" s="2"/>
    </row>
    <row r="359" spans="2:46" ht="12" customHeight="1" x14ac:dyDescent="0.2">
      <c r="B359" s="81" t="s">
        <v>33</v>
      </c>
      <c r="C359" s="32"/>
      <c r="D359" s="33"/>
      <c r="E359" s="34"/>
      <c r="F359" s="33"/>
      <c r="G359" s="33"/>
      <c r="H359" s="34"/>
      <c r="I359" s="35"/>
      <c r="J359" s="36"/>
      <c r="K359" s="36"/>
      <c r="L359" s="33"/>
      <c r="M359" s="33"/>
      <c r="N359" s="33"/>
      <c r="O359" s="2"/>
      <c r="P359" s="31"/>
      <c r="Q359" s="33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S359" s="6"/>
      <c r="AT359" s="6"/>
    </row>
    <row r="360" spans="2:46" ht="12" customHeight="1" x14ac:dyDescent="0.2">
      <c r="B360" s="61" t="s">
        <v>65</v>
      </c>
      <c r="C360" s="32"/>
      <c r="D360" s="33"/>
      <c r="E360" s="34"/>
      <c r="F360" s="33"/>
      <c r="G360" s="33"/>
      <c r="H360" s="34"/>
      <c r="I360" s="35"/>
      <c r="J360" s="36"/>
      <c r="K360" s="36"/>
      <c r="L360" s="33"/>
      <c r="M360" s="33"/>
      <c r="N360" s="33"/>
      <c r="O360" s="2"/>
      <c r="P360" s="31"/>
      <c r="Q360" s="33"/>
      <c r="R360" s="6"/>
      <c r="S360" s="6"/>
      <c r="T360" s="6"/>
      <c r="U360" s="187" t="s">
        <v>56</v>
      </c>
      <c r="V360" s="66"/>
      <c r="W360" s="73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S360" s="6"/>
      <c r="AT360" s="6"/>
    </row>
    <row r="361" spans="2:46" ht="12" customHeight="1" x14ac:dyDescent="0.2">
      <c r="B361" s="60" t="s">
        <v>60</v>
      </c>
      <c r="C361" s="32"/>
      <c r="D361" s="33"/>
      <c r="E361" s="34"/>
      <c r="F361" s="33"/>
      <c r="G361" s="33"/>
      <c r="H361" s="34"/>
      <c r="I361" s="35"/>
      <c r="J361" s="36"/>
      <c r="K361" s="36"/>
      <c r="L361" s="33"/>
      <c r="M361" s="33"/>
      <c r="N361" s="33"/>
      <c r="O361" s="2"/>
      <c r="P361" s="31"/>
      <c r="Q361" s="33"/>
      <c r="R361" s="6"/>
      <c r="S361" s="6"/>
      <c r="T361" s="6"/>
      <c r="U361" s="187" t="s">
        <v>55</v>
      </c>
      <c r="V361" s="189"/>
      <c r="W361" s="73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S361" s="6"/>
      <c r="AT361" s="6"/>
    </row>
    <row r="362" spans="2:46" ht="12" customHeight="1" x14ac:dyDescent="0.2">
      <c r="B362" s="82" t="s">
        <v>34</v>
      </c>
      <c r="C362" s="32"/>
      <c r="D362" s="33"/>
      <c r="E362" s="39"/>
      <c r="F362" s="33"/>
      <c r="G362" s="33"/>
      <c r="H362" s="37"/>
      <c r="I362" s="35"/>
      <c r="J362" s="36"/>
      <c r="K362" s="36"/>
      <c r="L362" s="33"/>
      <c r="M362" s="33"/>
      <c r="N362" s="33"/>
      <c r="O362" s="2"/>
      <c r="P362" s="31"/>
      <c r="Q362" s="33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S362" s="6"/>
      <c r="AT362" s="6"/>
    </row>
    <row r="363" spans="2:46" ht="12" customHeight="1" x14ac:dyDescent="0.2">
      <c r="B363" s="60" t="s">
        <v>59</v>
      </c>
      <c r="C363" s="32"/>
      <c r="D363" s="33"/>
      <c r="E363" s="33"/>
      <c r="F363" s="33"/>
      <c r="G363" s="33"/>
      <c r="H363" s="38"/>
      <c r="I363" s="38"/>
      <c r="J363" s="36"/>
      <c r="K363" s="36"/>
      <c r="L363" s="33"/>
      <c r="M363" s="33"/>
      <c r="N363" s="33"/>
      <c r="O363" s="2"/>
      <c r="P363" s="31"/>
      <c r="Q363" s="33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S363" s="6"/>
      <c r="AT363" s="6"/>
    </row>
    <row r="364" spans="2:46" ht="12" customHeight="1" x14ac:dyDescent="0.2">
      <c r="B364" s="82" t="s">
        <v>61</v>
      </c>
      <c r="C364" s="41"/>
      <c r="D364" s="42"/>
      <c r="E364" s="43"/>
      <c r="F364" s="43"/>
      <c r="G364" s="44"/>
      <c r="H364" s="2"/>
      <c r="I364" s="43"/>
      <c r="J364" s="42"/>
      <c r="K364" s="42"/>
      <c r="L364" s="43"/>
      <c r="M364" s="43"/>
      <c r="N364" s="44"/>
      <c r="O364" s="2"/>
      <c r="P364" s="40"/>
      <c r="Q364" s="42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2"/>
      <c r="AH364" s="2"/>
      <c r="AM364" s="2"/>
      <c r="AT364" s="2"/>
    </row>
    <row r="365" spans="2:46" ht="12" customHeight="1" x14ac:dyDescent="0.2">
      <c r="B365" s="60" t="s">
        <v>35</v>
      </c>
      <c r="C365" s="41"/>
      <c r="D365" s="42"/>
      <c r="E365" s="43"/>
      <c r="F365" s="43"/>
      <c r="G365" s="44"/>
      <c r="H365" s="2"/>
      <c r="I365" s="38"/>
      <c r="J365" s="42"/>
      <c r="K365" s="42"/>
      <c r="L365" s="43"/>
      <c r="M365" s="43"/>
      <c r="N365" s="44"/>
      <c r="O365" s="2"/>
      <c r="P365" s="40"/>
      <c r="Q365" s="42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2"/>
      <c r="AH365" s="2"/>
      <c r="AM365" s="2"/>
      <c r="AT365" s="2"/>
    </row>
    <row r="366" spans="2:46" ht="12" customHeight="1" x14ac:dyDescent="0.2">
      <c r="B366" s="83" t="s">
        <v>36</v>
      </c>
      <c r="C366" s="2"/>
      <c r="G366" s="3"/>
      <c r="H366" s="2"/>
      <c r="N366" s="3"/>
      <c r="O366" s="2"/>
      <c r="P366" s="48"/>
      <c r="U366" s="3"/>
      <c r="V366" s="2"/>
      <c r="AB366" s="3"/>
      <c r="AC366" s="2"/>
      <c r="AH366" s="2"/>
      <c r="AM366" s="2"/>
      <c r="AT366" s="2"/>
    </row>
    <row r="367" spans="2:46" ht="12" customHeight="1" x14ac:dyDescent="0.2">
      <c r="B367" s="82" t="s">
        <v>81</v>
      </c>
      <c r="C367" s="2"/>
      <c r="G367" s="3"/>
      <c r="H367" s="2"/>
      <c r="N367" s="3"/>
      <c r="O367" s="2"/>
      <c r="P367" s="48"/>
      <c r="U367" s="3"/>
      <c r="V367" s="2"/>
      <c r="AB367" s="3"/>
      <c r="AC367" s="2"/>
      <c r="AH367" s="2"/>
      <c r="AM367" s="2"/>
      <c r="AT367" s="2"/>
    </row>
    <row r="368" spans="2:46" ht="12" customHeight="1" x14ac:dyDescent="0.2">
      <c r="B368" s="82" t="s">
        <v>82</v>
      </c>
      <c r="C368" s="2"/>
      <c r="G368" s="3"/>
      <c r="H368" s="2"/>
      <c r="N368" s="3"/>
      <c r="O368" s="2"/>
      <c r="U368" s="3"/>
      <c r="V368" s="2"/>
      <c r="AB368" s="3"/>
      <c r="AC368" s="2"/>
      <c r="AH368" s="2"/>
      <c r="AM368" s="2"/>
      <c r="AT368" s="2"/>
    </row>
    <row r="369" spans="2:46" ht="12" customHeight="1" x14ac:dyDescent="0.2">
      <c r="B369" s="60" t="s">
        <v>83</v>
      </c>
      <c r="C369" s="2"/>
      <c r="G369" s="3"/>
      <c r="H369" s="2"/>
      <c r="N369" s="3"/>
      <c r="O369" s="2"/>
      <c r="P369" s="48"/>
      <c r="U369" s="3"/>
      <c r="V369" s="2"/>
      <c r="AB369" s="3"/>
      <c r="AC369" s="2"/>
      <c r="AH369" s="2"/>
      <c r="AM369" s="2"/>
      <c r="AT369" s="2"/>
    </row>
    <row r="370" spans="2:46" ht="12" customHeight="1" x14ac:dyDescent="0.2">
      <c r="B370" s="60" t="s">
        <v>84</v>
      </c>
      <c r="C370" s="2"/>
      <c r="G370" s="3"/>
      <c r="H370" s="2"/>
      <c r="N370" s="3"/>
      <c r="O370" s="2"/>
      <c r="P370" s="48"/>
      <c r="U370" s="3"/>
      <c r="V370" s="2"/>
      <c r="AB370" s="3"/>
      <c r="AC370" s="2"/>
      <c r="AH370" s="2"/>
      <c r="AM370" s="2"/>
      <c r="AT370" s="2"/>
    </row>
    <row r="371" spans="2:46" ht="12" customHeight="1" x14ac:dyDescent="0.2">
      <c r="B371" s="84" t="s">
        <v>66</v>
      </c>
      <c r="C371" s="2"/>
      <c r="G371" s="3"/>
      <c r="H371" s="2"/>
      <c r="N371" s="3"/>
      <c r="O371" s="2"/>
      <c r="P371" s="48"/>
      <c r="U371" s="3"/>
      <c r="V371" s="2"/>
      <c r="AB371" s="3"/>
      <c r="AC371" s="2"/>
      <c r="AH371" s="2"/>
      <c r="AM371" s="2"/>
      <c r="AT371" s="2"/>
    </row>
    <row r="372" spans="2:46" ht="12" customHeight="1" x14ac:dyDescent="0.2">
      <c r="B372" s="85" t="s">
        <v>67</v>
      </c>
      <c r="C372" s="2"/>
      <c r="D372" s="48"/>
      <c r="H372" s="2"/>
      <c r="I372" s="3"/>
      <c r="O372" s="2"/>
      <c r="P372" s="75"/>
      <c r="Q372" s="75"/>
      <c r="V372" s="2"/>
      <c r="W372" s="3"/>
      <c r="AC372" s="2"/>
      <c r="AH372" s="2"/>
      <c r="AM372" s="2"/>
      <c r="AT372" s="2"/>
    </row>
    <row r="373" spans="2:46" ht="12" customHeight="1" x14ac:dyDescent="0.2">
      <c r="B373" s="85" t="s">
        <v>68</v>
      </c>
      <c r="C373" s="2"/>
      <c r="G373" s="3"/>
      <c r="H373" s="2"/>
      <c r="N373" s="3"/>
      <c r="O373" s="2"/>
      <c r="P373" s="75"/>
      <c r="Q373" s="75"/>
      <c r="U373" s="3"/>
      <c r="V373" s="2"/>
      <c r="AB373" s="3"/>
      <c r="AC373" s="2"/>
      <c r="AG373" s="48"/>
      <c r="AH373" s="2"/>
      <c r="AL373" s="3"/>
      <c r="AM373" s="2"/>
    </row>
    <row r="374" spans="2:46" ht="12" customHeight="1" x14ac:dyDescent="0.2">
      <c r="B374" s="84" t="s">
        <v>69</v>
      </c>
      <c r="C374" s="2"/>
      <c r="G374" s="3"/>
      <c r="H374" s="2"/>
      <c r="N374" s="3"/>
      <c r="O374" s="2"/>
      <c r="Q374" s="75"/>
      <c r="U374" s="3"/>
      <c r="V374" s="2"/>
      <c r="AB374" s="3"/>
      <c r="AC374" s="2"/>
      <c r="AG374" s="48"/>
      <c r="AH374" s="2"/>
      <c r="AL374" s="3"/>
      <c r="AM374" s="2"/>
    </row>
    <row r="375" spans="2:46" ht="12" customHeight="1" x14ac:dyDescent="0.2">
      <c r="B375" s="48"/>
      <c r="C375" s="2"/>
      <c r="G375" s="3"/>
      <c r="H375" s="2"/>
      <c r="N375" s="3"/>
      <c r="O375" s="2"/>
      <c r="U375" s="3"/>
      <c r="V375" s="2"/>
      <c r="AB375" s="3"/>
      <c r="AC375" s="2"/>
      <c r="AG375" s="48"/>
      <c r="AH375" s="2"/>
      <c r="AL375" s="3"/>
      <c r="AM375" s="2"/>
    </row>
    <row r="376" spans="2:46" ht="12" customHeight="1" x14ac:dyDescent="0.2">
      <c r="B376" s="48"/>
      <c r="C376" s="2"/>
      <c r="G376" s="3"/>
      <c r="H376" s="2"/>
      <c r="N376" s="3"/>
      <c r="O376" s="2"/>
      <c r="U376" s="3"/>
      <c r="V376" s="2"/>
      <c r="AB376" s="3"/>
      <c r="AC376" s="2"/>
      <c r="AG376" s="48"/>
      <c r="AH376" s="2"/>
      <c r="AL376" s="3"/>
      <c r="AM376" s="2"/>
    </row>
  </sheetData>
  <mergeCells count="4">
    <mergeCell ref="Q3:AE4"/>
    <mergeCell ref="AD169:AE169"/>
    <mergeCell ref="AD170:AE170"/>
    <mergeCell ref="AD171:AE171"/>
  </mergeCells>
  <phoneticPr fontId="1"/>
  <hyperlinks>
    <hyperlink ref="C4" r:id="rId1" display="県原セの関連ページ"/>
    <hyperlink ref="G4" r:id="rId2"/>
    <hyperlink ref="J4" r:id="rId3"/>
    <hyperlink ref="D168" r:id="rId4" display="県原セの関連ページ"/>
    <hyperlink ref="H168" r:id="rId5"/>
    <hyperlink ref="K168" r:id="rId6"/>
    <hyperlink ref="K168:M168" r:id="rId7" display="放射能情報サイトみやぎ"/>
    <hyperlink ref="H168:J168" r:id="rId8" display="原子力安全対策課"/>
    <hyperlink ref="D168:F168" r:id="rId9" display="環境放射線監視センター"/>
    <hyperlink ref="C273" r:id="rId10" display="県原セの関連ページ"/>
    <hyperlink ref="G273" r:id="rId11"/>
    <hyperlink ref="J273" r:id="rId12"/>
    <hyperlink ref="J273:L273" r:id="rId13" display="放射能情報サイトみやぎ"/>
    <hyperlink ref="G273:I273" r:id="rId14" display="原子力安全対策課"/>
    <hyperlink ref="C273:E273" r:id="rId15" display="環境放射線監視センター"/>
    <hyperlink ref="N4:O4" r:id="rId16" display="kmdみやぎ"/>
    <hyperlink ref="O168:P168" r:id="rId17" display="kmdみやぎ"/>
    <hyperlink ref="J4:L4" r:id="rId18" display="放射能情報サイトみやぎ"/>
    <hyperlink ref="G4:H4" r:id="rId19" display="原子力安全対策課"/>
    <hyperlink ref="C4:E4" r:id="rId20" display="環境放射線監視センター"/>
  </hyperlinks>
  <pageMargins left="0.78740157480314965" right="0" top="0.78740157480314965" bottom="0" header="0" footer="0"/>
  <pageSetup paperSize="9" orientation="landscape" horizontalDpi="4294967293" verticalDpi="360" r:id="rId21"/>
  <headerFooter alignWithMargins="0">
    <oddHeader>&amp;R&amp;8&amp;F／頁&amp;P/&amp;N／&amp;D</oddHeader>
  </headerFooter>
  <drawing r:id="rId2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陸土</vt:lpstr>
      <vt:lpstr>ND代替値1</vt:lpstr>
      <vt:lpstr>ND代替値2</vt:lpstr>
      <vt:lpstr>ダミー値1</vt:lpstr>
      <vt:lpstr>ダミー値2</vt:lpstr>
      <vt:lpstr>事故日Cb</vt:lpstr>
      <vt:lpstr>事故日Fk</vt:lpstr>
      <vt:lpstr>調査開始日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cp:lastPrinted>1999-07-14T00:11:36Z</cp:lastPrinted>
  <dcterms:created xsi:type="dcterms:W3CDTF">1998-05-04T07:06:35Z</dcterms:created>
  <dcterms:modified xsi:type="dcterms:W3CDTF">2019-07-22T07:36:01Z</dcterms:modified>
</cp:coreProperties>
</file>