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505" yWindow="6900" windowWidth="14310" windowHeight="6915"/>
  </bookViews>
  <sheets>
    <sheet name="ﾑﾗｻｷｲｶﾞｲ" sheetId="1" r:id="rId1"/>
    <sheet name="Sheet1" sheetId="2" r:id="rId2"/>
  </sheets>
  <definedNames>
    <definedName name="__123Graph_A" hidden="1">ﾑﾗｻｷｲｶﾞｲ!#REF!</definedName>
    <definedName name="__123Graph_Aイガイ" hidden="1">ﾑﾗｻｷｲｶﾞｲ!#REF!</definedName>
    <definedName name="__123Graph_B" hidden="1">ﾑﾗｻｷｲｶﾞｲ!#REF!</definedName>
    <definedName name="__123Graph_Bイガイ" hidden="1">ﾑﾗｻｷｲｶﾞｲ!#REF!</definedName>
    <definedName name="__123Graph_C" hidden="1">ﾑﾗｻｷｲｶﾞｲ!#REF!</definedName>
    <definedName name="__123Graph_Cイガイ" hidden="1">ﾑﾗｻｷｲｶﾞｲ!#REF!</definedName>
    <definedName name="__123Graph_X" hidden="1">ﾑﾗｻｷｲｶﾞｲ!#REF!</definedName>
    <definedName name="__123Graph_Xイガイ" hidden="1">ﾑﾗｻｷｲｶﾞｲ!#REF!</definedName>
    <definedName name="_Regression_Int" localSheetId="0" hidden="1">1</definedName>
    <definedName name="ND代替値">ﾑﾗｻｷｲｶﾞｲ!$C$229:$N$229</definedName>
    <definedName name="Print_Area_MI" localSheetId="0">ﾑﾗｻｷｲｶﾞｲ!$B$85:$F$238</definedName>
    <definedName name="Print_Titles_MI" localSheetId="0">ﾑﾗｻｷｲｶﾞｲ!$79:$84</definedName>
    <definedName name="事故日Cb">ﾑﾗｻｷｲｶﾞｲ!$B$104</definedName>
    <definedName name="事故日Fk">ﾑﾗｻｷｲｶﾞｲ!$B$201</definedName>
    <definedName name="調査開始日">ﾑﾗｻｷｲｶﾞｲ!$B$80</definedName>
  </definedNames>
  <calcPr calcId="145621" refMode="R1C1"/>
</workbook>
</file>

<file path=xl/calcChain.xml><?xml version="1.0" encoding="utf-8"?>
<calcChain xmlns="http://schemas.openxmlformats.org/spreadsheetml/2006/main">
  <c r="C163" i="1" l="1"/>
  <c r="W202" i="1" l="1"/>
  <c r="X202" i="1"/>
  <c r="Y202" i="1"/>
  <c r="Z202" i="1"/>
  <c r="AA202" i="1"/>
  <c r="W203" i="1"/>
  <c r="X203" i="1"/>
  <c r="Y203" i="1"/>
  <c r="Z203" i="1"/>
  <c r="AA203" i="1"/>
  <c r="W204" i="1"/>
  <c r="X204" i="1"/>
  <c r="Y204" i="1"/>
  <c r="Z204" i="1"/>
  <c r="AA204" i="1"/>
  <c r="W205" i="1"/>
  <c r="X205" i="1"/>
  <c r="Y205" i="1"/>
  <c r="Z205" i="1"/>
  <c r="AA205" i="1"/>
  <c r="W206" i="1"/>
  <c r="X206" i="1"/>
  <c r="Y206" i="1"/>
  <c r="Z206" i="1"/>
  <c r="AA206" i="1"/>
  <c r="W207" i="1"/>
  <c r="X207" i="1"/>
  <c r="Y207" i="1"/>
  <c r="Z207" i="1"/>
  <c r="AA207" i="1"/>
  <c r="W208" i="1"/>
  <c r="X208" i="1"/>
  <c r="Y208" i="1"/>
  <c r="Z208" i="1"/>
  <c r="AA208" i="1"/>
  <c r="W209" i="1"/>
  <c r="X209" i="1"/>
  <c r="Y209" i="1"/>
  <c r="Z209" i="1"/>
  <c r="AA209" i="1"/>
  <c r="W210" i="1"/>
  <c r="X210" i="1"/>
  <c r="Y210" i="1"/>
  <c r="Z210" i="1"/>
  <c r="AA210" i="1"/>
  <c r="W211" i="1"/>
  <c r="X211" i="1"/>
  <c r="Y211" i="1"/>
  <c r="Z211" i="1"/>
  <c r="AA211" i="1"/>
  <c r="W212" i="1"/>
  <c r="X212" i="1"/>
  <c r="Y212" i="1"/>
  <c r="Z212" i="1"/>
  <c r="AA212" i="1"/>
  <c r="W213" i="1"/>
  <c r="X213" i="1"/>
  <c r="Y213" i="1"/>
  <c r="Z213" i="1"/>
  <c r="AA213" i="1"/>
  <c r="W214" i="1"/>
  <c r="X214" i="1"/>
  <c r="Y214" i="1"/>
  <c r="Z214" i="1"/>
  <c r="AA214" i="1"/>
  <c r="AA201" i="1"/>
  <c r="Z201" i="1"/>
  <c r="X201" i="1"/>
  <c r="Y201" i="1"/>
  <c r="W201" i="1"/>
  <c r="W139" i="1"/>
  <c r="X139" i="1"/>
  <c r="Y139" i="1"/>
  <c r="Z139" i="1"/>
  <c r="AA139" i="1"/>
  <c r="W140" i="1"/>
  <c r="X140" i="1"/>
  <c r="Y140" i="1"/>
  <c r="Z140" i="1"/>
  <c r="AA140" i="1"/>
  <c r="W141" i="1"/>
  <c r="X141" i="1"/>
  <c r="Y141" i="1"/>
  <c r="Z141" i="1"/>
  <c r="AA141" i="1"/>
  <c r="W142" i="1"/>
  <c r="X142" i="1"/>
  <c r="Y142" i="1"/>
  <c r="Z142" i="1"/>
  <c r="AA142" i="1"/>
  <c r="W143" i="1"/>
  <c r="X143" i="1"/>
  <c r="Y143" i="1"/>
  <c r="Z143" i="1"/>
  <c r="AA143" i="1"/>
  <c r="W144" i="1"/>
  <c r="X144" i="1"/>
  <c r="Y144" i="1"/>
  <c r="Z144" i="1"/>
  <c r="AA144" i="1"/>
  <c r="W145" i="1"/>
  <c r="X145" i="1"/>
  <c r="Y145" i="1"/>
  <c r="Z145" i="1"/>
  <c r="AA145" i="1"/>
  <c r="W146" i="1"/>
  <c r="X146" i="1"/>
  <c r="Y146" i="1"/>
  <c r="Z146" i="1"/>
  <c r="AA146" i="1"/>
  <c r="W147" i="1"/>
  <c r="X147" i="1"/>
  <c r="Y147" i="1"/>
  <c r="Z147" i="1"/>
  <c r="AA147" i="1"/>
  <c r="W148" i="1"/>
  <c r="X148" i="1"/>
  <c r="Y148" i="1"/>
  <c r="Z148" i="1"/>
  <c r="AA148" i="1"/>
  <c r="W149" i="1"/>
  <c r="X149" i="1"/>
  <c r="Y149" i="1"/>
  <c r="Z149" i="1"/>
  <c r="AA149" i="1"/>
  <c r="W150" i="1"/>
  <c r="X150" i="1"/>
  <c r="Y150" i="1"/>
  <c r="Z150" i="1"/>
  <c r="AA150" i="1"/>
  <c r="W151" i="1"/>
  <c r="X151" i="1"/>
  <c r="Y151" i="1"/>
  <c r="Z151" i="1"/>
  <c r="AA151" i="1"/>
  <c r="W152" i="1"/>
  <c r="X152" i="1"/>
  <c r="Y152" i="1"/>
  <c r="Z152" i="1"/>
  <c r="AA152" i="1"/>
  <c r="W153" i="1"/>
  <c r="X153" i="1"/>
  <c r="Y153" i="1"/>
  <c r="Z153" i="1"/>
  <c r="AA153" i="1"/>
  <c r="W154" i="1"/>
  <c r="X154" i="1"/>
  <c r="Y154" i="1"/>
  <c r="Z154" i="1"/>
  <c r="AA154" i="1"/>
  <c r="W155" i="1"/>
  <c r="X155" i="1"/>
  <c r="Y155" i="1"/>
  <c r="Z155" i="1"/>
  <c r="AA155" i="1"/>
  <c r="W156" i="1"/>
  <c r="X156" i="1"/>
  <c r="Y156" i="1"/>
  <c r="Z156" i="1"/>
  <c r="AA156" i="1"/>
  <c r="W157" i="1"/>
  <c r="X157" i="1"/>
  <c r="Y157" i="1"/>
  <c r="Z157" i="1"/>
  <c r="AA157" i="1"/>
  <c r="W158" i="1"/>
  <c r="X158" i="1"/>
  <c r="Y158" i="1"/>
  <c r="Z158" i="1"/>
  <c r="AA158" i="1"/>
  <c r="W159" i="1"/>
  <c r="X159" i="1"/>
  <c r="Y159" i="1"/>
  <c r="Z159" i="1"/>
  <c r="AA159" i="1"/>
  <c r="W160" i="1"/>
  <c r="X160" i="1"/>
  <c r="Y160" i="1"/>
  <c r="Z160" i="1"/>
  <c r="AA160" i="1"/>
  <c r="W161" i="1"/>
  <c r="X161" i="1"/>
  <c r="Y161" i="1"/>
  <c r="Z161" i="1"/>
  <c r="AA161" i="1"/>
  <c r="W162" i="1"/>
  <c r="X162" i="1"/>
  <c r="Y162" i="1"/>
  <c r="Z162" i="1"/>
  <c r="AA162" i="1"/>
  <c r="W163" i="1"/>
  <c r="X163" i="1"/>
  <c r="Y163" i="1"/>
  <c r="Z163" i="1"/>
  <c r="AA163" i="1"/>
  <c r="W164" i="1"/>
  <c r="X164" i="1"/>
  <c r="Y164" i="1"/>
  <c r="Z164" i="1"/>
  <c r="AA164" i="1"/>
  <c r="W165" i="1"/>
  <c r="X165" i="1"/>
  <c r="Y165" i="1"/>
  <c r="Z165" i="1"/>
  <c r="AA165" i="1"/>
  <c r="W166" i="1"/>
  <c r="X166" i="1"/>
  <c r="Y166" i="1"/>
  <c r="Z166" i="1"/>
  <c r="AA166" i="1"/>
  <c r="W167" i="1"/>
  <c r="X167" i="1"/>
  <c r="Y167" i="1"/>
  <c r="Z167" i="1"/>
  <c r="AA167" i="1"/>
  <c r="W168" i="1"/>
  <c r="X168" i="1"/>
  <c r="Y168" i="1"/>
  <c r="Z168" i="1"/>
  <c r="AA168" i="1"/>
  <c r="W169" i="1"/>
  <c r="X169" i="1"/>
  <c r="Y169" i="1"/>
  <c r="Z169" i="1"/>
  <c r="AA169" i="1"/>
  <c r="W170" i="1"/>
  <c r="X170" i="1"/>
  <c r="Y170" i="1"/>
  <c r="Z170" i="1"/>
  <c r="AA170" i="1"/>
  <c r="W171" i="1"/>
  <c r="X171" i="1"/>
  <c r="Y171" i="1"/>
  <c r="Z171" i="1"/>
  <c r="AA171" i="1"/>
  <c r="W172" i="1"/>
  <c r="X172" i="1"/>
  <c r="Y172" i="1"/>
  <c r="Z172" i="1"/>
  <c r="AA172" i="1"/>
  <c r="W173" i="1"/>
  <c r="X173" i="1"/>
  <c r="Y173" i="1"/>
  <c r="Z173" i="1"/>
  <c r="AA173" i="1"/>
  <c r="W174" i="1"/>
  <c r="X174" i="1"/>
  <c r="Y174" i="1"/>
  <c r="Z174" i="1"/>
  <c r="AA174" i="1"/>
  <c r="W175" i="1"/>
  <c r="X175" i="1"/>
  <c r="Y175" i="1"/>
  <c r="Z175" i="1"/>
  <c r="AA175" i="1"/>
  <c r="W176" i="1"/>
  <c r="X176" i="1"/>
  <c r="Y176" i="1"/>
  <c r="Z176" i="1"/>
  <c r="AA176" i="1"/>
  <c r="W177" i="1"/>
  <c r="X177" i="1"/>
  <c r="Y177" i="1"/>
  <c r="Z177" i="1"/>
  <c r="AA177" i="1"/>
  <c r="W178" i="1"/>
  <c r="X178" i="1"/>
  <c r="Y178" i="1"/>
  <c r="Z178" i="1"/>
  <c r="AA178" i="1"/>
  <c r="W179" i="1"/>
  <c r="X179" i="1"/>
  <c r="Y179" i="1"/>
  <c r="Z179" i="1"/>
  <c r="AA179" i="1"/>
  <c r="W180" i="1"/>
  <c r="X180" i="1"/>
  <c r="Y180" i="1"/>
  <c r="Z180" i="1"/>
  <c r="AA180" i="1"/>
  <c r="W181" i="1"/>
  <c r="X181" i="1"/>
  <c r="Y181" i="1"/>
  <c r="Z181" i="1"/>
  <c r="AA181" i="1"/>
  <c r="W182" i="1"/>
  <c r="X182" i="1"/>
  <c r="Y182" i="1"/>
  <c r="Z182" i="1"/>
  <c r="AA182" i="1"/>
  <c r="W183" i="1"/>
  <c r="X183" i="1"/>
  <c r="Y183" i="1"/>
  <c r="Z183" i="1"/>
  <c r="AA183" i="1"/>
  <c r="W184" i="1"/>
  <c r="X184" i="1"/>
  <c r="Y184" i="1"/>
  <c r="Z184" i="1"/>
  <c r="AA184" i="1"/>
  <c r="W185" i="1"/>
  <c r="X185" i="1"/>
  <c r="Y185" i="1"/>
  <c r="Z185" i="1"/>
  <c r="AA185" i="1"/>
  <c r="W186" i="1"/>
  <c r="X186" i="1"/>
  <c r="Y186" i="1"/>
  <c r="Z186" i="1"/>
  <c r="AA186" i="1"/>
  <c r="W187" i="1"/>
  <c r="X187" i="1"/>
  <c r="Y187" i="1"/>
  <c r="Z187" i="1"/>
  <c r="AA187" i="1"/>
  <c r="W188" i="1"/>
  <c r="X188" i="1"/>
  <c r="Y188" i="1"/>
  <c r="Z188" i="1"/>
  <c r="AA188" i="1"/>
  <c r="W189" i="1"/>
  <c r="X189" i="1"/>
  <c r="Y189" i="1"/>
  <c r="Z189" i="1"/>
  <c r="AA189" i="1"/>
  <c r="W190" i="1"/>
  <c r="X190" i="1"/>
  <c r="Y190" i="1"/>
  <c r="Z190" i="1"/>
  <c r="AA190" i="1"/>
  <c r="W191" i="1"/>
  <c r="X191" i="1"/>
  <c r="Y191" i="1"/>
  <c r="Z191" i="1"/>
  <c r="AA191" i="1"/>
  <c r="W192" i="1"/>
  <c r="X192" i="1"/>
  <c r="Y192" i="1"/>
  <c r="Z192" i="1"/>
  <c r="AA192" i="1"/>
  <c r="W193" i="1"/>
  <c r="X193" i="1"/>
  <c r="Y193" i="1"/>
  <c r="Z193" i="1"/>
  <c r="AA193" i="1"/>
  <c r="W194" i="1"/>
  <c r="X194" i="1"/>
  <c r="Y194" i="1"/>
  <c r="Z194" i="1"/>
  <c r="AA194" i="1"/>
  <c r="W195" i="1"/>
  <c r="X195" i="1"/>
  <c r="Y195" i="1"/>
  <c r="Z195" i="1"/>
  <c r="AA195" i="1"/>
  <c r="W196" i="1"/>
  <c r="X196" i="1"/>
  <c r="Y196" i="1"/>
  <c r="Z196" i="1"/>
  <c r="AA196" i="1"/>
  <c r="W197" i="1"/>
  <c r="X197" i="1"/>
  <c r="Y197" i="1"/>
  <c r="Z197" i="1"/>
  <c r="AA197" i="1"/>
  <c r="W198" i="1"/>
  <c r="X198" i="1"/>
  <c r="Y198" i="1"/>
  <c r="Z198" i="1"/>
  <c r="AA198" i="1"/>
  <c r="W199" i="1"/>
  <c r="X199" i="1"/>
  <c r="Y199" i="1"/>
  <c r="Z199" i="1"/>
  <c r="AA199" i="1"/>
  <c r="W105" i="1"/>
  <c r="X105" i="1"/>
  <c r="Y105" i="1"/>
  <c r="Z105" i="1"/>
  <c r="AA105" i="1"/>
  <c r="W106" i="1"/>
  <c r="X106" i="1"/>
  <c r="Y106" i="1"/>
  <c r="Z106" i="1"/>
  <c r="AA106" i="1"/>
  <c r="W107" i="1"/>
  <c r="X107" i="1"/>
  <c r="Y107" i="1"/>
  <c r="Z107" i="1"/>
  <c r="AA107" i="1"/>
  <c r="W108" i="1"/>
  <c r="X108" i="1"/>
  <c r="Y108" i="1"/>
  <c r="Z108" i="1"/>
  <c r="AA108" i="1"/>
  <c r="W109" i="1"/>
  <c r="X109" i="1"/>
  <c r="Y109" i="1"/>
  <c r="Z109" i="1"/>
  <c r="AA109" i="1"/>
  <c r="W110" i="1"/>
  <c r="X110" i="1"/>
  <c r="Y110" i="1"/>
  <c r="Z110" i="1"/>
  <c r="AA110" i="1"/>
  <c r="W111" i="1"/>
  <c r="X111" i="1"/>
  <c r="Y111" i="1"/>
  <c r="Z111" i="1"/>
  <c r="AA111" i="1"/>
  <c r="W112" i="1"/>
  <c r="X112" i="1"/>
  <c r="Y112" i="1"/>
  <c r="Z112" i="1"/>
  <c r="AA112" i="1"/>
  <c r="W113" i="1"/>
  <c r="X113" i="1"/>
  <c r="Y113" i="1"/>
  <c r="Z113" i="1"/>
  <c r="AA113" i="1"/>
  <c r="W114" i="1"/>
  <c r="X114" i="1"/>
  <c r="Y114" i="1"/>
  <c r="Z114" i="1"/>
  <c r="AA114" i="1"/>
  <c r="W115" i="1"/>
  <c r="X115" i="1"/>
  <c r="Y115" i="1"/>
  <c r="Z115" i="1"/>
  <c r="AA115" i="1"/>
  <c r="W116" i="1"/>
  <c r="X116" i="1"/>
  <c r="Y116" i="1"/>
  <c r="Z116" i="1"/>
  <c r="AA116" i="1"/>
  <c r="W117" i="1"/>
  <c r="X117" i="1"/>
  <c r="Y117" i="1"/>
  <c r="Z117" i="1"/>
  <c r="AA117" i="1"/>
  <c r="W118" i="1"/>
  <c r="X118" i="1"/>
  <c r="Y118" i="1"/>
  <c r="Z118" i="1"/>
  <c r="AA118" i="1"/>
  <c r="W119" i="1"/>
  <c r="X119" i="1"/>
  <c r="Y119" i="1"/>
  <c r="Z119" i="1"/>
  <c r="AA119" i="1"/>
  <c r="W120" i="1"/>
  <c r="X120" i="1"/>
  <c r="Y120" i="1"/>
  <c r="Z120" i="1"/>
  <c r="AA120" i="1"/>
  <c r="W121" i="1"/>
  <c r="X121" i="1"/>
  <c r="Y121" i="1"/>
  <c r="Z121" i="1"/>
  <c r="AA121" i="1"/>
  <c r="W122" i="1"/>
  <c r="X122" i="1"/>
  <c r="Y122" i="1"/>
  <c r="Z122" i="1"/>
  <c r="AA122" i="1"/>
  <c r="W123" i="1"/>
  <c r="X123" i="1"/>
  <c r="Y123" i="1"/>
  <c r="Z123" i="1"/>
  <c r="AA123" i="1"/>
  <c r="W124" i="1"/>
  <c r="X124" i="1"/>
  <c r="Y124" i="1"/>
  <c r="Z124" i="1"/>
  <c r="AA124" i="1"/>
  <c r="W125" i="1"/>
  <c r="X125" i="1"/>
  <c r="Y125" i="1"/>
  <c r="Z125" i="1"/>
  <c r="AA125" i="1"/>
  <c r="W126" i="1"/>
  <c r="X126" i="1"/>
  <c r="Y126" i="1"/>
  <c r="Z126" i="1"/>
  <c r="AA126" i="1"/>
  <c r="W127" i="1"/>
  <c r="X127" i="1"/>
  <c r="Y127" i="1"/>
  <c r="Z127" i="1"/>
  <c r="AA127" i="1"/>
  <c r="W128" i="1"/>
  <c r="X128" i="1"/>
  <c r="Y128" i="1"/>
  <c r="Z128" i="1"/>
  <c r="AA128" i="1"/>
  <c r="W129" i="1"/>
  <c r="X129" i="1"/>
  <c r="Y129" i="1"/>
  <c r="Z129" i="1"/>
  <c r="AA129" i="1"/>
  <c r="W130" i="1"/>
  <c r="X130" i="1"/>
  <c r="Y130" i="1"/>
  <c r="Z130" i="1"/>
  <c r="AA130" i="1"/>
  <c r="W131" i="1"/>
  <c r="X131" i="1"/>
  <c r="Y131" i="1"/>
  <c r="Z131" i="1"/>
  <c r="AA131" i="1"/>
  <c r="W132" i="1"/>
  <c r="X132" i="1"/>
  <c r="Y132" i="1"/>
  <c r="Z132" i="1"/>
  <c r="AA132" i="1"/>
  <c r="W133" i="1"/>
  <c r="X133" i="1"/>
  <c r="Y133" i="1"/>
  <c r="Z133" i="1"/>
  <c r="AA133" i="1"/>
  <c r="W134" i="1"/>
  <c r="X134" i="1"/>
  <c r="Y134" i="1"/>
  <c r="Z134" i="1"/>
  <c r="AA134" i="1"/>
  <c r="W135" i="1"/>
  <c r="X135" i="1"/>
  <c r="Y135" i="1"/>
  <c r="Z135" i="1"/>
  <c r="AA135" i="1"/>
  <c r="W136" i="1"/>
  <c r="X136" i="1"/>
  <c r="Y136" i="1"/>
  <c r="Z136" i="1"/>
  <c r="AA136" i="1"/>
  <c r="W137" i="1"/>
  <c r="X137" i="1"/>
  <c r="Y137" i="1"/>
  <c r="Z137" i="1"/>
  <c r="AA137" i="1"/>
  <c r="W138" i="1"/>
  <c r="X138" i="1"/>
  <c r="Y138" i="1"/>
  <c r="Z138" i="1"/>
  <c r="AA138" i="1"/>
  <c r="AA104" i="1"/>
  <c r="Z104" i="1"/>
  <c r="Y104" i="1"/>
  <c r="X104" i="1"/>
  <c r="W104" i="1"/>
  <c r="F167" i="1" l="1"/>
  <c r="F196" i="1" l="1"/>
  <c r="F194" i="1"/>
  <c r="F192" i="1"/>
  <c r="F191" i="1"/>
  <c r="F190" i="1"/>
  <c r="F187" i="1"/>
  <c r="F186" i="1"/>
  <c r="F180" i="1"/>
  <c r="F176" i="1"/>
  <c r="F174" i="1"/>
  <c r="F173" i="1"/>
  <c r="F172" i="1"/>
  <c r="F163" i="1"/>
  <c r="F141" i="1"/>
  <c r="F85" i="1"/>
  <c r="K229" i="1"/>
  <c r="L229" i="1"/>
  <c r="E229" i="1"/>
  <c r="F229" i="1"/>
  <c r="E212" i="1" l="1"/>
  <c r="E210" i="1"/>
  <c r="E199" i="1"/>
  <c r="E198" i="1"/>
  <c r="E195" i="1"/>
  <c r="E193" i="1"/>
  <c r="E192" i="1"/>
  <c r="E188" i="1"/>
  <c r="E187" i="1"/>
  <c r="E186" i="1"/>
  <c r="E184" i="1"/>
  <c r="E183" i="1"/>
  <c r="E181" i="1"/>
  <c r="E179" i="1"/>
  <c r="E176" i="1"/>
  <c r="E175" i="1"/>
  <c r="E174" i="1"/>
  <c r="E172" i="1"/>
  <c r="E171" i="1"/>
  <c r="E169" i="1"/>
  <c r="E165" i="1"/>
  <c r="E164" i="1"/>
  <c r="E163" i="1"/>
  <c r="E162" i="1"/>
  <c r="E160" i="1"/>
  <c r="E159" i="1"/>
  <c r="E153" i="1"/>
  <c r="E152" i="1"/>
  <c r="E151" i="1"/>
  <c r="E150" i="1"/>
  <c r="E149" i="1"/>
  <c r="E148" i="1"/>
  <c r="E146" i="1"/>
  <c r="E145" i="1"/>
  <c r="E214" i="1"/>
  <c r="E194" i="1"/>
  <c r="E191" i="1"/>
  <c r="E190" i="1"/>
  <c r="E180" i="1"/>
  <c r="E177" i="1"/>
  <c r="E173" i="1"/>
  <c r="E170" i="1"/>
  <c r="E167" i="1"/>
  <c r="E166" i="1"/>
  <c r="E157" i="1"/>
  <c r="E155" i="1"/>
  <c r="E154" i="1"/>
  <c r="E140" i="1"/>
  <c r="E139" i="1"/>
  <c r="E136" i="1"/>
  <c r="E135" i="1"/>
  <c r="E132" i="1"/>
  <c r="E131" i="1"/>
  <c r="E128" i="1"/>
  <c r="E127" i="1"/>
  <c r="E126" i="1"/>
  <c r="E122" i="1"/>
  <c r="E121" i="1"/>
  <c r="E118" i="1"/>
  <c r="E117" i="1"/>
  <c r="E116" i="1"/>
  <c r="E115" i="1"/>
  <c r="E114" i="1"/>
  <c r="E113" i="1"/>
  <c r="E112" i="1"/>
  <c r="E111" i="1"/>
  <c r="E106" i="1"/>
  <c r="E105" i="1"/>
  <c r="E213" i="1"/>
  <c r="E211" i="1"/>
  <c r="E209" i="1"/>
  <c r="E197" i="1"/>
  <c r="E196" i="1"/>
  <c r="E189" i="1"/>
  <c r="E185" i="1"/>
  <c r="E182" i="1"/>
  <c r="E178" i="1"/>
  <c r="E168" i="1"/>
  <c r="E161" i="1"/>
  <c r="E158" i="1"/>
  <c r="E156" i="1"/>
  <c r="E147" i="1"/>
  <c r="E144" i="1"/>
  <c r="E143" i="1"/>
  <c r="E142" i="1"/>
  <c r="E141" i="1"/>
  <c r="E138" i="1"/>
  <c r="E137" i="1"/>
  <c r="E133" i="1"/>
  <c r="E130" i="1"/>
  <c r="E124" i="1"/>
  <c r="E119" i="1"/>
  <c r="E109" i="1"/>
  <c r="E107" i="1"/>
  <c r="E134" i="1"/>
  <c r="E129" i="1"/>
  <c r="E125" i="1"/>
  <c r="E123" i="1"/>
  <c r="E120" i="1"/>
  <c r="E110" i="1"/>
  <c r="E108" i="1"/>
  <c r="K214" i="1"/>
  <c r="K213" i="1"/>
  <c r="K211" i="1"/>
  <c r="K209" i="1"/>
  <c r="K197" i="1"/>
  <c r="K196" i="1"/>
  <c r="K194" i="1"/>
  <c r="K191" i="1"/>
  <c r="K190" i="1"/>
  <c r="K189" i="1"/>
  <c r="K185" i="1"/>
  <c r="K182" i="1"/>
  <c r="K180" i="1"/>
  <c r="K178" i="1"/>
  <c r="K177" i="1"/>
  <c r="K173" i="1"/>
  <c r="K170" i="1"/>
  <c r="K168" i="1"/>
  <c r="K167" i="1"/>
  <c r="K166" i="1"/>
  <c r="K161" i="1"/>
  <c r="K158" i="1"/>
  <c r="K157" i="1"/>
  <c r="K156" i="1"/>
  <c r="K155" i="1"/>
  <c r="K154" i="1"/>
  <c r="K147" i="1"/>
  <c r="K195" i="1"/>
  <c r="K192" i="1"/>
  <c r="K188" i="1"/>
  <c r="K184" i="1"/>
  <c r="K181" i="1"/>
  <c r="K175" i="1"/>
  <c r="K174" i="1"/>
  <c r="K171" i="1"/>
  <c r="K164" i="1"/>
  <c r="K160" i="1"/>
  <c r="K152" i="1"/>
  <c r="K149" i="1"/>
  <c r="K146" i="1"/>
  <c r="K144" i="1"/>
  <c r="K143" i="1"/>
  <c r="K142" i="1"/>
  <c r="K141" i="1"/>
  <c r="K138" i="1"/>
  <c r="K137" i="1"/>
  <c r="K134" i="1"/>
  <c r="K133" i="1"/>
  <c r="K130" i="1"/>
  <c r="K129" i="1"/>
  <c r="K125" i="1"/>
  <c r="K124" i="1"/>
  <c r="K123" i="1"/>
  <c r="K120" i="1"/>
  <c r="K119" i="1"/>
  <c r="K110" i="1"/>
  <c r="K109" i="1"/>
  <c r="K108" i="1"/>
  <c r="K107" i="1"/>
  <c r="K199" i="1"/>
  <c r="K198" i="1"/>
  <c r="K193" i="1"/>
  <c r="K187" i="1"/>
  <c r="K186" i="1"/>
  <c r="K183" i="1"/>
  <c r="K179" i="1"/>
  <c r="K176" i="1"/>
  <c r="K172" i="1"/>
  <c r="K169" i="1"/>
  <c r="K165" i="1"/>
  <c r="K163" i="1"/>
  <c r="K162" i="1"/>
  <c r="K159" i="1"/>
  <c r="K153" i="1"/>
  <c r="K151" i="1"/>
  <c r="K150" i="1"/>
  <c r="K148" i="1"/>
  <c r="K145" i="1"/>
  <c r="K140" i="1"/>
  <c r="K139" i="1"/>
  <c r="K136" i="1"/>
  <c r="K135" i="1"/>
  <c r="K131" i="1"/>
  <c r="K128" i="1"/>
  <c r="K122" i="1"/>
  <c r="K117" i="1"/>
  <c r="K115" i="1"/>
  <c r="K114" i="1"/>
  <c r="K112" i="1"/>
  <c r="K105" i="1"/>
  <c r="K132" i="1"/>
  <c r="K127" i="1"/>
  <c r="K126" i="1"/>
  <c r="K121" i="1"/>
  <c r="K118" i="1"/>
  <c r="K116" i="1"/>
  <c r="K113" i="1"/>
  <c r="K111" i="1"/>
  <c r="K106" i="1"/>
  <c r="L199" i="1"/>
  <c r="L198" i="1"/>
  <c r="L195" i="1"/>
  <c r="L193" i="1"/>
  <c r="L188" i="1"/>
  <c r="L186" i="1"/>
  <c r="L184" i="1"/>
  <c r="L181" i="1"/>
  <c r="L179" i="1"/>
  <c r="L176" i="1"/>
  <c r="L174" i="1"/>
  <c r="L172" i="1"/>
  <c r="L169" i="1"/>
  <c r="L165" i="1"/>
  <c r="L160" i="1"/>
  <c r="L153" i="1"/>
  <c r="L150" i="1"/>
  <c r="L197" i="1"/>
  <c r="L196" i="1"/>
  <c r="L185" i="1"/>
  <c r="L168" i="1"/>
  <c r="L161" i="1"/>
  <c r="L147" i="1"/>
  <c r="L140" i="1"/>
  <c r="L136" i="1"/>
  <c r="L132" i="1"/>
  <c r="L128" i="1"/>
  <c r="L126" i="1"/>
  <c r="L114" i="1"/>
  <c r="L191" i="1"/>
  <c r="L190" i="1"/>
  <c r="L180" i="1"/>
  <c r="L173" i="1"/>
  <c r="L166" i="1"/>
  <c r="L154" i="1"/>
  <c r="L142" i="1"/>
  <c r="L125" i="1"/>
  <c r="L120" i="1"/>
  <c r="B80" i="1"/>
  <c r="M213" i="1" l="1"/>
  <c r="M207" i="1"/>
  <c r="M196" i="1"/>
  <c r="M190" i="1"/>
  <c r="M166" i="1"/>
  <c r="M162" i="1"/>
  <c r="M154" i="1"/>
  <c r="M146" i="1"/>
  <c r="M211" i="1"/>
  <c r="M209" i="1"/>
  <c r="M205" i="1"/>
  <c r="M198" i="1"/>
  <c r="M186" i="1"/>
  <c r="M182" i="1"/>
  <c r="M178" i="1"/>
  <c r="M158" i="1"/>
  <c r="M150" i="1"/>
  <c r="M142" i="1"/>
  <c r="M122" i="1"/>
  <c r="M118" i="1"/>
  <c r="M106" i="1"/>
  <c r="M194" i="1"/>
  <c r="M174" i="1"/>
  <c r="M170" i="1"/>
  <c r="M138" i="1"/>
  <c r="M134" i="1"/>
  <c r="M126" i="1"/>
  <c r="M110" i="1"/>
  <c r="M130" i="1"/>
  <c r="M114" i="1"/>
  <c r="M100" i="1"/>
  <c r="L87" i="1"/>
  <c r="L93" i="1"/>
  <c r="L97" i="1"/>
  <c r="K87" i="1"/>
  <c r="K93" i="1"/>
  <c r="K102" i="1"/>
  <c r="K85" i="1"/>
  <c r="K92" i="1"/>
  <c r="K101" i="1"/>
  <c r="K86" i="1"/>
  <c r="K90" i="1"/>
  <c r="K96" i="1"/>
  <c r="K99" i="1"/>
  <c r="E90" i="1"/>
  <c r="E99" i="1"/>
  <c r="E88" i="1"/>
  <c r="E98" i="1"/>
  <c r="E85" i="1"/>
  <c r="E89" i="1"/>
  <c r="E92" i="1"/>
  <c r="E95" i="1"/>
  <c r="E101" i="1"/>
  <c r="L94" i="1"/>
  <c r="L90" i="1"/>
  <c r="L88" i="1"/>
  <c r="L86" i="1"/>
  <c r="L96" i="1"/>
  <c r="L85" i="1"/>
  <c r="L89" i="1"/>
  <c r="L95" i="1"/>
  <c r="K91" i="1"/>
  <c r="K97" i="1"/>
  <c r="K89" i="1"/>
  <c r="K95" i="1"/>
  <c r="K88" i="1"/>
  <c r="K94" i="1"/>
  <c r="K98" i="1"/>
  <c r="K100" i="1"/>
  <c r="E86" i="1"/>
  <c r="E96" i="1"/>
  <c r="E94" i="1"/>
  <c r="E100" i="1"/>
  <c r="E87" i="1"/>
  <c r="E91" i="1"/>
  <c r="E93" i="1"/>
  <c r="E97" i="1"/>
  <c r="E102" i="1"/>
  <c r="AA101" i="1"/>
  <c r="AA99" i="1"/>
  <c r="AA97" i="1"/>
  <c r="AA95" i="1"/>
  <c r="AA93" i="1"/>
  <c r="AA91" i="1"/>
  <c r="AA89" i="1"/>
  <c r="AA87" i="1"/>
  <c r="AA85" i="1"/>
  <c r="Y87" i="1"/>
  <c r="Y89" i="1"/>
  <c r="Y91" i="1"/>
  <c r="Y93" i="1"/>
  <c r="Y95" i="1"/>
  <c r="Y97" i="1"/>
  <c r="Y99" i="1"/>
  <c r="Y101" i="1"/>
  <c r="Y85" i="1"/>
  <c r="AA102" i="1"/>
  <c r="AA100" i="1"/>
  <c r="AA98" i="1"/>
  <c r="AA96" i="1"/>
  <c r="AA94" i="1"/>
  <c r="AA92" i="1"/>
  <c r="AA90" i="1"/>
  <c r="AA88" i="1"/>
  <c r="AA86" i="1"/>
  <c r="Y86" i="1"/>
  <c r="Y88" i="1"/>
  <c r="Y90" i="1"/>
  <c r="Y92" i="1"/>
  <c r="Y94" i="1"/>
  <c r="Y96" i="1"/>
  <c r="Y98" i="1"/>
  <c r="Y100" i="1"/>
  <c r="Y102" i="1"/>
  <c r="X86" i="1"/>
  <c r="X87" i="1"/>
  <c r="X88" i="1"/>
  <c r="X89" i="1"/>
  <c r="X90" i="1"/>
  <c r="X91" i="1"/>
  <c r="X92" i="1"/>
  <c r="X93" i="1"/>
  <c r="X94" i="1"/>
  <c r="X95" i="1"/>
  <c r="X96" i="1"/>
  <c r="X97" i="1"/>
  <c r="X98" i="1"/>
  <c r="X99" i="1"/>
  <c r="X100" i="1"/>
  <c r="X101" i="1"/>
  <c r="X102" i="1"/>
  <c r="W86" i="1"/>
  <c r="W88" i="1"/>
  <c r="W90" i="1"/>
  <c r="W92" i="1"/>
  <c r="W94" i="1"/>
  <c r="W96" i="1"/>
  <c r="W98" i="1"/>
  <c r="W100" i="1"/>
  <c r="W102" i="1"/>
  <c r="W85" i="1"/>
  <c r="Z102" i="1"/>
  <c r="Z101" i="1"/>
  <c r="Z100" i="1"/>
  <c r="Z99" i="1"/>
  <c r="Z98" i="1"/>
  <c r="Z97" i="1"/>
  <c r="Z96" i="1"/>
  <c r="Z95" i="1"/>
  <c r="Z94" i="1"/>
  <c r="Z93" i="1"/>
  <c r="Z92" i="1"/>
  <c r="Z91" i="1"/>
  <c r="Z90" i="1"/>
  <c r="Z89" i="1"/>
  <c r="Z88" i="1"/>
  <c r="Z87" i="1"/>
  <c r="Z86" i="1"/>
  <c r="Z85" i="1"/>
  <c r="W87" i="1"/>
  <c r="W89" i="1"/>
  <c r="W91" i="1"/>
  <c r="W93" i="1"/>
  <c r="W95" i="1"/>
  <c r="W97" i="1"/>
  <c r="W99" i="1"/>
  <c r="W101" i="1"/>
  <c r="X85" i="1"/>
  <c r="L112" i="1" l="1"/>
  <c r="L111" i="1"/>
  <c r="L110" i="1"/>
  <c r="L109" i="1"/>
  <c r="L108" i="1"/>
  <c r="L107" i="1"/>
  <c r="L106" i="1"/>
  <c r="L105" i="1"/>
  <c r="L102" i="1"/>
  <c r="L101" i="1"/>
  <c r="L100" i="1"/>
  <c r="L99" i="1"/>
  <c r="L98" i="1"/>
  <c r="L92" i="1"/>
  <c r="L91" i="1"/>
  <c r="F112" i="1"/>
  <c r="F111" i="1"/>
  <c r="F110" i="1"/>
  <c r="F109" i="1"/>
  <c r="F108" i="1"/>
  <c r="F107" i="1"/>
  <c r="F106" i="1"/>
  <c r="F105" i="1"/>
  <c r="F102" i="1"/>
  <c r="F101" i="1"/>
  <c r="F100" i="1"/>
  <c r="F99" i="1"/>
  <c r="F98" i="1"/>
  <c r="F97" i="1"/>
  <c r="F96" i="1"/>
  <c r="F95" i="1"/>
  <c r="F94" i="1"/>
  <c r="F93" i="1"/>
  <c r="F92" i="1"/>
  <c r="F91" i="1"/>
  <c r="F90" i="1"/>
  <c r="F89" i="1"/>
  <c r="F88" i="1"/>
  <c r="F87" i="1"/>
  <c r="F86" i="1"/>
  <c r="M232" i="1" l="1"/>
  <c r="M230" i="1" s="1"/>
  <c r="L228" i="1"/>
  <c r="K232" i="1"/>
  <c r="K230" i="1" s="1"/>
  <c r="E228" i="1"/>
  <c r="F233" i="1"/>
  <c r="D112" i="1"/>
  <c r="D111" i="1"/>
  <c r="D110" i="1"/>
  <c r="D109" i="1"/>
  <c r="D108" i="1"/>
  <c r="D107" i="1"/>
  <c r="D106" i="1"/>
  <c r="D105" i="1"/>
  <c r="D102" i="1"/>
  <c r="D101" i="1"/>
  <c r="D100" i="1"/>
  <c r="D99" i="1"/>
  <c r="D98" i="1"/>
  <c r="D97" i="1"/>
  <c r="D96" i="1"/>
  <c r="D95" i="1"/>
  <c r="D94" i="1"/>
  <c r="D93" i="1"/>
  <c r="D92" i="1"/>
  <c r="D91" i="1"/>
  <c r="D90" i="1"/>
  <c r="D89" i="1"/>
  <c r="D88" i="1"/>
  <c r="D87" i="1"/>
  <c r="D86" i="1"/>
  <c r="D85" i="1"/>
  <c r="F232" i="1"/>
  <c r="F230" i="1" s="1"/>
  <c r="G232" i="1"/>
  <c r="G230" i="1" s="1"/>
  <c r="I112" i="1"/>
  <c r="I111" i="1"/>
  <c r="I110" i="1"/>
  <c r="I109" i="1"/>
  <c r="I108" i="1"/>
  <c r="I107" i="1"/>
  <c r="I106" i="1"/>
  <c r="I105" i="1"/>
  <c r="I102" i="1"/>
  <c r="I101" i="1"/>
  <c r="I100" i="1"/>
  <c r="I99" i="1"/>
  <c r="I98" i="1"/>
  <c r="I97" i="1"/>
  <c r="I96" i="1"/>
  <c r="I95" i="1"/>
  <c r="I94" i="1"/>
  <c r="I93" i="1"/>
  <c r="I92" i="1"/>
  <c r="I91" i="1"/>
  <c r="I90" i="1"/>
  <c r="I89" i="1"/>
  <c r="I88" i="1"/>
  <c r="I87" i="1"/>
  <c r="I86" i="1"/>
  <c r="I85" i="1"/>
  <c r="J112" i="1"/>
  <c r="J111" i="1"/>
  <c r="J110" i="1"/>
  <c r="J109" i="1"/>
  <c r="J108" i="1"/>
  <c r="J107" i="1"/>
  <c r="J106" i="1"/>
  <c r="J105" i="1"/>
  <c r="J102" i="1"/>
  <c r="J101" i="1"/>
  <c r="J100" i="1"/>
  <c r="J99" i="1"/>
  <c r="J98" i="1"/>
  <c r="J97" i="1"/>
  <c r="J96" i="1"/>
  <c r="J95" i="1"/>
  <c r="J94" i="1"/>
  <c r="J93" i="1"/>
  <c r="J92" i="1"/>
  <c r="J91" i="1"/>
  <c r="J90" i="1"/>
  <c r="J89" i="1"/>
  <c r="J88" i="1"/>
  <c r="J87" i="1"/>
  <c r="J86" i="1"/>
  <c r="J85" i="1"/>
  <c r="N232" i="1"/>
  <c r="N230" i="1" s="1"/>
  <c r="E233" i="1"/>
  <c r="G233" i="1"/>
  <c r="K233" i="1"/>
  <c r="N233" i="1"/>
  <c r="G228" i="1"/>
  <c r="M228" i="1"/>
  <c r="N228" i="1"/>
  <c r="C88" i="1"/>
  <c r="C89" i="1"/>
  <c r="C90" i="1"/>
  <c r="C91" i="1"/>
  <c r="C92" i="1"/>
  <c r="C93" i="1"/>
  <c r="C94" i="1"/>
  <c r="C95" i="1"/>
  <c r="C96" i="1"/>
  <c r="C97" i="1"/>
  <c r="C98" i="1"/>
  <c r="C99" i="1"/>
  <c r="C100" i="1"/>
  <c r="C101" i="1"/>
  <c r="C102" i="1"/>
  <c r="C105" i="1"/>
  <c r="C106" i="1"/>
  <c r="C107" i="1"/>
  <c r="C108" i="1"/>
  <c r="C109" i="1"/>
  <c r="C110" i="1"/>
  <c r="C111" i="1"/>
  <c r="C112" i="1"/>
  <c r="C85" i="1"/>
  <c r="C86" i="1"/>
  <c r="C87" i="1"/>
  <c r="D232" i="1" l="1"/>
  <c r="D230" i="1" s="1"/>
  <c r="I232" i="1"/>
  <c r="I230" i="1" s="1"/>
  <c r="D233" i="1"/>
  <c r="K228" i="1"/>
  <c r="G231" i="1"/>
  <c r="J228" i="1"/>
  <c r="N231" i="1"/>
  <c r="I233" i="1"/>
  <c r="I231" i="1" s="1"/>
  <c r="J232" i="1"/>
  <c r="J230" i="1" s="1"/>
  <c r="I228" i="1"/>
  <c r="K231" i="1"/>
  <c r="C233" i="1"/>
  <c r="M233" i="1"/>
  <c r="M231" i="1" s="1"/>
  <c r="E232" i="1"/>
  <c r="E230" i="1" s="1"/>
  <c r="F231" i="1"/>
  <c r="C232" i="1"/>
  <c r="C230" i="1" s="1"/>
  <c r="F228" i="1"/>
  <c r="D228" i="1"/>
  <c r="J233" i="1"/>
  <c r="J231" i="1" s="1"/>
  <c r="L232" i="1"/>
  <c r="L230" i="1" s="1"/>
  <c r="D231" i="1"/>
  <c r="C228" i="1"/>
  <c r="L233" i="1"/>
  <c r="C231" i="1" l="1"/>
  <c r="L231" i="1"/>
  <c r="E231" i="1"/>
</calcChain>
</file>

<file path=xl/sharedStrings.xml><?xml version="1.0" encoding="utf-8"?>
<sst xmlns="http://schemas.openxmlformats.org/spreadsheetml/2006/main" count="213" uniqueCount="145">
  <si>
    <t>むらさきいがい</t>
  </si>
  <si>
    <t>宮城県</t>
  </si>
  <si>
    <t>東北電力</t>
  </si>
  <si>
    <t>試料名</t>
  </si>
  <si>
    <t>ﾑﾗｻｷｲｶﾞｲ(除殻)</t>
  </si>
  <si>
    <t>採取場所</t>
  </si>
  <si>
    <t>小屋取(県)</t>
  </si>
  <si>
    <t>小屋取(電力)</t>
  </si>
  <si>
    <t>小屋取</t>
  </si>
  <si>
    <t>核種名</t>
  </si>
  <si>
    <t>Be-7</t>
  </si>
  <si>
    <t>K-40</t>
  </si>
  <si>
    <t>Cs-137</t>
  </si>
  <si>
    <t>Ca濃度</t>
  </si>
  <si>
    <t>Sr-90</t>
  </si>
  <si>
    <t>採取年月日</t>
  </si>
  <si>
    <t>Bq/kg生</t>
  </si>
  <si>
    <t>g/kg生</t>
  </si>
  <si>
    <t>pCi/kg生</t>
  </si>
  <si>
    <t>-</t>
  </si>
  <si>
    <t>最大値</t>
  </si>
  <si>
    <t>平均</t>
  </si>
  <si>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9"/>
  </si>
  <si>
    <t>旧単位(pCi/kg生)の元データ表</t>
    <rPh sb="0" eb="1">
      <t>キュウ</t>
    </rPh>
    <rPh sb="1" eb="3">
      <t>タンイ</t>
    </rPh>
    <rPh sb="13" eb="14">
      <t>モト</t>
    </rPh>
    <rPh sb="17" eb="18">
      <t>ヒョウ</t>
    </rPh>
    <phoneticPr fontId="1"/>
  </si>
  <si>
    <t>前面海域(小屋取/県)</t>
    <rPh sb="0" eb="2">
      <t>ゼンメン</t>
    </rPh>
    <rPh sb="2" eb="4">
      <t>カイイキ</t>
    </rPh>
    <phoneticPr fontId="1"/>
  </si>
  <si>
    <t>前面海域(小屋取/電力」」)</t>
    <rPh sb="0" eb="2">
      <t>ゼンメン</t>
    </rPh>
    <rPh sb="2" eb="4">
      <t>カイイキ</t>
    </rPh>
    <rPh sb="9" eb="11">
      <t>デンリョク</t>
    </rPh>
    <phoneticPr fontId="1"/>
  </si>
  <si>
    <t>Cs-134</t>
    <phoneticPr fontId="1"/>
  </si>
  <si>
    <t>真の最小値</t>
    <rPh sb="0" eb="1">
      <t>シン</t>
    </rPh>
    <phoneticPr fontId="1"/>
  </si>
  <si>
    <t>個数</t>
    <rPh sb="0" eb="2">
      <t>コスウ</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</si>
  <si>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</si>
  <si>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</si>
  <si>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</si>
  <si>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h29.1電力Cs-134:( )書きにつき1/2にした</t>
    <rPh sb="4" eb="6">
      <t>デンリョク</t>
    </rPh>
    <rPh sb="16" eb="17">
      <t>ガ</t>
    </rPh>
    <phoneticPr fontId="1"/>
  </si>
  <si>
    <t>kmdみやぎ</t>
    <phoneticPr fontId="13"/>
  </si>
  <si>
    <t>h27.1電力Cs-134:( )書きにつき1/2にした</t>
    <rPh sb="4" eb="6">
      <t>デンリョク</t>
    </rPh>
    <rPh sb="16" eb="17">
      <t>ガ</t>
    </rPh>
    <phoneticPr fontId="14"/>
  </si>
  <si>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</si>
  <si>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</si>
  <si>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</si>
  <si>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</si>
  <si>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</si>
  <si>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</si>
  <si>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</si>
  <si>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</si>
  <si>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</si>
  <si>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</si>
  <si>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</si>
  <si>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</si>
  <si>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</si>
  <si>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</si>
  <si>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</si>
  <si>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</si>
  <si>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</si>
  <si>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</si>
  <si>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</si>
  <si>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</si>
  <si>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</si>
  <si>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</si>
  <si>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</si>
  <si>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</si>
  <si>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</si>
  <si>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</si>
  <si>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</si>
  <si>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</si>
  <si>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</si>
  <si>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</si>
  <si>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</si>
  <si>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</si>
  <si>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</si>
  <si>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</si>
  <si>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</si>
  <si>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</si>
  <si>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</si>
  <si>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</si>
  <si>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</si>
  <si>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</si>
  <si>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</si>
  <si>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</si>
  <si>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</si>
  <si>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</si>
  <si>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</si>
  <si>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</si>
  <si>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</si>
  <si>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</si>
  <si>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出典：女川原子力発電所環境放射能調査結果（各年度5号）</t>
    <rPh sb="0" eb="2">
      <t>シュッテン</t>
    </rPh>
    <rPh sb="3" eb="5">
      <t>オナガワ</t>
    </rPh>
    <rPh sb="5" eb="8">
      <t>ゲンシリョク</t>
    </rPh>
    <rPh sb="8" eb="10">
      <t>ハツデン</t>
    </rPh>
    <rPh sb="10" eb="11">
      <t>ショ</t>
    </rPh>
    <rPh sb="11" eb="13">
      <t>カンキョウ</t>
    </rPh>
    <rPh sb="13" eb="16">
      <t>ホウシャノウ</t>
    </rPh>
    <rPh sb="16" eb="18">
      <t>チョウサ</t>
    </rPh>
    <rPh sb="18" eb="20">
      <t>ケッカ</t>
    </rPh>
    <rPh sb="21" eb="24">
      <t>カクネンド</t>
    </rPh>
    <rPh sb="25" eb="26">
      <t>ゴウ</t>
    </rPh>
    <phoneticPr fontId="9"/>
  </si>
  <si>
    <t>Be7崩壊</t>
    <rPh sb="3" eb="5">
      <t>ホウカイ</t>
    </rPh>
    <phoneticPr fontId="1"/>
  </si>
  <si>
    <t>K40崩壊</t>
    <rPh sb="3" eb="5">
      <t>ホウカイ</t>
    </rPh>
    <phoneticPr fontId="1"/>
  </si>
  <si>
    <t>Cs-134</t>
    <phoneticPr fontId="1"/>
  </si>
  <si>
    <t>H18.5.16/灰試料に含まれるI-131はND</t>
    <rPh sb="9" eb="10">
      <t>ハイ</t>
    </rPh>
    <rPh sb="10" eb="12">
      <t>シリョウ</t>
    </rPh>
    <rPh sb="13" eb="14">
      <t>フク</t>
    </rPh>
    <phoneticPr fontId="1"/>
  </si>
  <si>
    <t>H20.5.7/灰試料に含まれるI-131(灰化法)はND</t>
    <rPh sb="8" eb="9">
      <t>ハイ</t>
    </rPh>
    <rPh sb="9" eb="11">
      <t>シリョウ</t>
    </rPh>
    <rPh sb="12" eb="13">
      <t>フク</t>
    </rPh>
    <rPh sb="22" eb="24">
      <t>ハイカ</t>
    </rPh>
    <rPh sb="24" eb="25">
      <t>ホウ</t>
    </rPh>
    <phoneticPr fontId="1"/>
  </si>
  <si>
    <t>H20./Sr-90は放水口付近の検体</t>
    <rPh sb="11" eb="13">
      <t>ホウスイ</t>
    </rPh>
    <rPh sb="13" eb="14">
      <t>コウ</t>
    </rPh>
    <rPh sb="14" eb="16">
      <t>フキン</t>
    </rPh>
    <rPh sb="17" eb="19">
      <t>ケンタイ</t>
    </rPh>
    <phoneticPr fontId="1"/>
  </si>
  <si>
    <t>H21./Sr-90は放水口付近と前面海域の検体</t>
    <rPh sb="11" eb="13">
      <t>ホウスイ</t>
    </rPh>
    <rPh sb="13" eb="14">
      <t>コウ</t>
    </rPh>
    <rPh sb="14" eb="16">
      <t>フキン</t>
    </rPh>
    <rPh sb="17" eb="19">
      <t>ゼンメン</t>
    </rPh>
    <rPh sb="19" eb="21">
      <t>カイイキ</t>
    </rPh>
    <rPh sb="22" eb="24">
      <t>ケンタイ</t>
    </rPh>
    <phoneticPr fontId="1"/>
  </si>
  <si>
    <t>H26~:宮城県実施分は公益財団法人日本分析センターで測定した。</t>
  </si>
  <si>
    <t>Cs137崩壊</t>
    <phoneticPr fontId="1"/>
  </si>
  <si>
    <t>Cs-134崩壊</t>
    <phoneticPr fontId="1"/>
  </si>
  <si>
    <t>Sr90崩壊</t>
    <phoneticPr fontId="1"/>
  </si>
  <si>
    <t>Cs-137崩壊</t>
    <phoneticPr fontId="1"/>
  </si>
  <si>
    <t>Sr-90崩壊</t>
    <phoneticPr fontId="1"/>
  </si>
  <si>
    <t>Be-7崩壊</t>
    <rPh sb="4" eb="6">
      <t>ホウカイ</t>
    </rPh>
    <phoneticPr fontId="1"/>
  </si>
  <si>
    <t>K-40崩壊</t>
    <rPh sb="4" eb="6">
      <t>ホウカイ</t>
    </rPh>
    <phoneticPr fontId="1"/>
  </si>
  <si>
    <t>ND代替値</t>
    <phoneticPr fontId="1"/>
  </si>
  <si>
    <t>ND代替値の個数</t>
    <rPh sb="6" eb="8">
      <t>コスウ</t>
    </rPh>
    <phoneticPr fontId="1"/>
  </si>
  <si>
    <t>注1)</t>
    <phoneticPr fontId="1"/>
  </si>
  <si>
    <t>S62以前は1pCi/kg生=1/27Bq/kg生で換算｡チェルノブイリ事故(S61.4.26)によりS61.5～6はNb-95､Ru-103､Ru-106､Sb-125､Te-129m､Ce-141､Ce-144を検出｡</t>
    <phoneticPr fontId="1"/>
  </si>
  <si>
    <t>注2)</t>
  </si>
  <si>
    <t>Be-7､K-40は天然核種､H-3は人工・天然核種､Cs-134､Cs-137､Sr-90は人工核種</t>
    <phoneticPr fontId="1"/>
  </si>
  <si>
    <t>注3)</t>
  </si>
  <si>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</si>
  <si>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注4)</t>
  </si>
  <si>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</si>
  <si>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注5)</t>
  </si>
  <si>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</si>
  <si>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</si>
  <si>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</si>
  <si>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注6-2)</t>
  </si>
  <si>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</si>
  <si>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注6-3)</t>
  </si>
  <si>
    <t>｢真の最小値｣とは､ND代替値を除いた最小値で計算式は=IF(R[-1]C&lt;&gt;"",SMALL(R[-45]C:R[-3]C,R[2]C+1),MIN(R[-45]C:R[-3]C))</t>
    <rPh sb="0" eb="2">
      <t>サイショウチ</t>
    </rPh>
    <rPh sb="15" eb="18">
      <t>サイショウチ</t>
    </rPh>
    <rPh sb="19" eb="21">
      <t>ケイサン</t>
    </rPh>
    <rPh sb="21" eb="22">
      <t>シキ</t>
    </rPh>
    <phoneticPr fontId="1"/>
  </si>
  <si>
    <t>注6-4)</t>
  </si>
  <si>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</si>
  <si>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注6-5)</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</si>
  <si>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</si>
  <si>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注6-6)</t>
  </si>
  <si>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</si>
  <si>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注7)</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</si>
  <si>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</si>
  <si>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注8)</t>
  </si>
  <si>
    <t>h24.2.14以降､K-40･I-131が検出･未検出に拘らず測定した検体は迅速法､／(未測定)の場合は共沈法(あらめと海水)</t>
    <rPh sb="7" eb="9">
      <t>イコウ</t>
    </rPh>
    <phoneticPr fontId="1"/>
  </si>
  <si>
    <t>注9)</t>
  </si>
  <si>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</si>
  <si>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単位：Bq/kg生､Ca濃度はg/kg/生､Sr単位はBq/g･Ca</t>
    <rPh sb="0" eb="2">
      <t>タンイ</t>
    </rPh>
    <rPh sb="8" eb="9">
      <t>ナマ</t>
    </rPh>
    <rPh sb="12" eb="14">
      <t>ノウド</t>
    </rPh>
    <rPh sb="20" eb="21">
      <t>ナマ</t>
    </rPh>
    <rPh sb="24" eb="26">
      <t>タンイ</t>
    </rPh>
    <phoneticPr fontId="1"/>
  </si>
  <si>
    <t>H23.12.2前面海域は日本分析センター測定</t>
    <phoneticPr fontId="1"/>
  </si>
  <si>
    <t>H24.7電力)従来,ホヤの養殖棚に付着したムラサキイガイを採取していたが,現在は採取できないため欠測</t>
    <rPh sb="4" eb="6">
      <t>デンリョク</t>
    </rPh>
    <phoneticPr fontId="1"/>
  </si>
  <si>
    <t>H25.2電力)震災の影響により前面海域で採取ができず,飯子浜で採取を実施</t>
    <rPh sb="4" eb="6">
      <t>デンリョク</t>
    </rPh>
    <phoneticPr fontId="1"/>
  </si>
  <si>
    <t>H25.7電力)ムラサキイガイの採取が困難であったため,代替としてイガイを採取した。測定値は参考値扱いとしてカツコ［］書きで記す。</t>
    <phoneticPr fontId="1"/>
  </si>
  <si>
    <t>H25.7電力)震災の影響により前面海域で採取ができず,塚浜で採取を実施</t>
    <phoneticPr fontId="1"/>
  </si>
  <si>
    <t>H23.11.14放水口(県)は日本分析センター測定</t>
    <rPh sb="13" eb="14">
      <t>ケン</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</si>
  <si>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</si>
  <si>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</si>
  <si>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</si>
  <si>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</si>
  <si>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</si>
  <si>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Cs-137･Cs-134･H-3･I-131は次の重大事故まで物理減衰し､事故の都度リセットされ"ND代替値"に戻ると仮定</t>
  </si>
  <si>
    <t>：チェルノ事故日(事故日Cb)s61.4.26</t>
    <rPh sb="5" eb="7">
      <t>ジコ</t>
    </rPh>
    <rPh sb="7" eb="8">
      <t>ビ</t>
    </rPh>
    <rPh sb="9" eb="11">
      <t>ジコ</t>
    </rPh>
    <rPh sb="11" eb="12">
      <t>ビ</t>
    </rPh>
    <phoneticPr fontId="20"/>
  </si>
  <si>
    <t>：福一事故日(事故日Fk)h23.3.11</t>
    <rPh sb="1" eb="2">
      <t>フク</t>
    </rPh>
    <rPh sb="2" eb="3">
      <t>イチ</t>
    </rPh>
    <rPh sb="3" eb="5">
      <t>ジコ</t>
    </rPh>
    <rPh sb="5" eb="6">
      <t>ビ</t>
    </rPh>
    <phoneticPr fontId="20"/>
  </si>
  <si>
    <t>：調査開始日s56.11.12</t>
    <rPh sb="1" eb="3">
      <t>チョウサ</t>
    </rPh>
    <rPh sb="3" eb="5">
      <t>カイシ</t>
    </rPh>
    <rPh sb="5" eb="6">
      <t>ビ</t>
    </rPh>
    <phoneticPr fontId="20"/>
  </si>
</sst>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0.0"/>
    <numFmt numFmtId="177" formatCode="0.0_);[Red]\(0.0\)"/>
    <numFmt numFmtId="178" formatCode="[$-411]ge"/>
    <numFmt numFmtId="179" formatCode="0.00_);[Red]\(0.00\)"/>
    <numFmt numFmtId="180" formatCode="0.000_);[Red]\(0.000\)"/>
    <numFmt numFmtId="181" formatCode="0_);[Red]\(0\)"/>
    <numFmt numFmtId="182" formatCode="[$-411]gee\.mm\.dd"/>
    <numFmt numFmtId="183" formatCode="&quot;(&quot;0&quot;)&quot;"/>
    <numFmt numFmtId="184" formatCode="0.0;&quot;△ &quot;0.0"/>
    <numFmt numFmtId="185" formatCode="0.00_ "/>
    <numFmt numFmtId="186" formatCode="yy/mm"/>
    <numFmt numFmtId="187" formatCode="0.000"/>
    <numFmt numFmtId="188" formatCode="&quot;(&quot;0.00&quot;)&quot;"/>
    <numFmt numFmtId="189" formatCode="&quot;(&quot;0.000&quot;)&quot;"/>
    <numFmt numFmtId="190" formatCode="yy/mm/dd"/>
  </numFmts>
  <fonts count="21" x14ac:knownFonts="1">
    <font>
      <sz val="14"/>
      <name val="ＭＳ 明朝"/>
      <family val="1"/>
      <charset val="128"/>
    </font>
    <font>
      <sz val="7"/>
      <name val="ＭＳ 明朝"/>
      <family val="1"/>
      <charset val="128"/>
    </font>
    <font>
      <u/>
      <sz val="14"/>
      <color indexed="12"/>
      <name val="ＭＳ 明朝"/>
      <family val="1"/>
      <charset val="128"/>
    </font>
    <font>
      <b/>
      <sz val="10"/>
      <name val="Meiryo UI"/>
      <family val="3"/>
      <charset val="128"/>
    </font>
    <font>
      <sz val="9"/>
      <name val="Meiryo UI"/>
      <family val="3"/>
      <charset val="128"/>
    </font>
    <font>
      <u/>
      <sz val="10"/>
      <color indexed="12"/>
      <name val="Meiryo UI"/>
      <family val="3"/>
      <charset val="128"/>
    </font>
    <font>
      <b/>
      <sz val="9"/>
      <name val="Meiryo UI"/>
      <family val="3"/>
      <charset val="128"/>
    </font>
    <font>
      <sz val="8"/>
      <name val="Meiryo UI"/>
      <family val="3"/>
      <charset val="128"/>
    </font>
    <font>
      <sz val="10"/>
      <name val="Meiryo UI"/>
      <family val="3"/>
      <charset val="128"/>
    </font>
    <font>
      <sz val="7"/>
      <name val="Terminal"/>
      <charset val="128"/>
    </font>
    <font>
      <sz val="16"/>
      <name val="Meiryo UI"/>
      <family val="3"/>
      <charset val="128"/>
    </font>
    <font>
      <sz val="8.5"/>
      <color indexed="8"/>
      <name val="Meiryo UI"/>
      <family val="3"/>
      <charset val="128"/>
    </font>
    <font>
      <vertAlign val="superscript"/>
      <sz val="8.5"/>
      <color indexed="8"/>
      <name val="Meiryo UI"/>
      <family val="3"/>
      <charset val="128"/>
    </font>
    <font>
      <sz val="7"/>
      <name val="ＭＳ Ｐゴシック"/>
      <family val="3"/>
      <charset val="128"/>
    </font>
    <font>
      <sz val="9"/>
      <name val="ＭＳ 明朝"/>
      <family val="1"/>
      <charset val="128"/>
    </font>
    <font>
      <sz val="8.5"/>
      <name val="Meiryo UI"/>
      <family val="3"/>
      <charset val="128"/>
    </font>
    <font>
      <sz val="8.5"/>
      <name val="ＭＳ 明朝"/>
      <family val="1"/>
      <charset val="128"/>
    </font>
    <font>
      <u/>
      <sz val="9"/>
      <color indexed="12"/>
      <name val="Meiryo UI"/>
      <family val="3"/>
      <charset val="128"/>
    </font>
    <font>
      <b/>
      <sz val="9"/>
      <color rgb="FF0070C0"/>
      <name val="Meiryo UI"/>
      <family val="3"/>
      <charset val="128"/>
    </font>
    <font>
      <sz val="14"/>
      <color rgb="FF0070C0"/>
      <name val="ＭＳ 明朝"/>
      <family val="1"/>
      <charset val="128"/>
    </font>
    <font>
      <sz val="7"/>
      <name val="ＭＳ Ｐ明朝"/>
      <family val="1"/>
      <charset val="128"/>
    </font>
  </fonts>
  <fills count="11">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2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59996337778862885"/>
        <bgColor indexed="64"/>
      </patternFill>
    </fill>
    <fill>
      <patternFill patternType="solid">
        <fgColor theme="7" tint="0.79998168889431442"/>
        <bgColor indexed="64"/>
      </patternFill>
    </fill>
    <fill>
      <patternFill patternType="solid">
        <fgColor rgb="FFFFFFCC"/>
        <bgColor indexed="64"/>
      </patternFill>
    </fill>
  </fills>
  <borders count="42">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hair">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Up="1">
      <left style="hair">
        <color indexed="64"/>
      </left>
      <right style="hair">
        <color indexed="64"/>
      </right>
      <top style="thin">
        <color indexed="64"/>
      </top>
      <bottom style="hair">
        <color indexed="64"/>
      </bottom>
      <diagonal style="thin">
        <color indexed="64"/>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hair">
        <color indexed="64"/>
      </top>
      <bottom/>
      <diagonal/>
    </border>
    <border diagonalUp="1">
      <left style="hair">
        <color indexed="64"/>
      </left>
      <right style="hair">
        <color indexed="64"/>
      </right>
      <top/>
      <bottom/>
      <diagonal style="thin">
        <color indexed="64"/>
      </diagonal>
    </border>
  </borders>
  <cellStyleXfs count="2">
    <xf numFmtId="0" fontId="0" fillId="0" borderId="0"/>
    <xf numFmtId="0" fontId="2" fillId="0" borderId="0" applyNumberFormat="0" applyFill="0" applyBorder="0" applyAlignment="0" applyProtection="0">
      <alignment vertical="top"/>
      <protection locked="0"/>
    </xf>
  </cellStyleXfs>
  <cellXfs count="219">
    <xf numFmtId="0" fontId="0" fillId="0" borderId="0" xfId="0"/>
    <xf numFmtId="57" fontId="3" fillId="0" borderId="0" xfId="0" applyNumberFormat="1" applyFont="1" applyAlignment="1" applyProtection="1">
      <alignment horizontal="left" vertical="center"/>
    </xf>
    <xf numFmtId="0" fontId="3" fillId="0" borderId="0" xfId="0" applyFont="1" applyAlignment="1" applyProtection="1">
      <alignment horizontal="left" vertical="center"/>
    </xf>
    <xf numFmtId="0" fontId="4" fillId="0" borderId="0" xfId="0" applyFont="1" applyAlignment="1" applyProtection="1">
      <alignment horizontal="left" vertical="center"/>
    </xf>
    <xf numFmtId="177" fontId="4" fillId="0" borderId="0" xfId="0" applyNumberFormat="1" applyFont="1" applyAlignment="1">
      <alignment horizontal="right" vertical="center"/>
    </xf>
    <xf numFmtId="181" fontId="4" fillId="0" borderId="0" xfId="0" applyNumberFormat="1" applyFont="1" applyAlignment="1">
      <alignment vertical="center"/>
    </xf>
    <xf numFmtId="179" fontId="4" fillId="0" borderId="0" xfId="0" applyNumberFormat="1" applyFont="1" applyAlignment="1">
      <alignment vertical="center"/>
    </xf>
    <xf numFmtId="0" fontId="4" fillId="0" borderId="0" xfId="0" applyFont="1" applyAlignment="1">
      <alignment vertical="center"/>
    </xf>
    <xf numFmtId="177" fontId="4" fillId="0" borderId="0" xfId="0" applyNumberFormat="1" applyFont="1" applyFill="1" applyAlignment="1">
      <alignment vertical="center"/>
    </xf>
    <xf numFmtId="0" fontId="4" fillId="0" borderId="0" xfId="0" applyFont="1" applyFill="1" applyAlignment="1">
      <alignment vertical="center"/>
    </xf>
    <xf numFmtId="0" fontId="3" fillId="0" borderId="0" xfId="0" applyFont="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4" fillId="0" borderId="0" xfId="0" applyFont="1" applyAlignment="1">
      <alignment horizontal="left" vertical="center"/>
    </xf>
    <xf numFmtId="57" fontId="4" fillId="2" borderId="1" xfId="0" applyNumberFormat="1" applyFont="1" applyFill="1" applyBorder="1" applyAlignment="1" applyProtection="1">
      <alignment horizontal="left" vertical="center" shrinkToFit="1"/>
    </xf>
    <xf numFmtId="0" fontId="4" fillId="0" borderId="0" xfId="0" applyNumberFormat="1" applyFont="1" applyAlignment="1">
      <alignment vertical="center"/>
    </xf>
    <xf numFmtId="0" fontId="4" fillId="0" borderId="0" xfId="0" applyFont="1" applyBorder="1" applyAlignment="1">
      <alignment vertical="center"/>
    </xf>
    <xf numFmtId="57" fontId="4" fillId="2" borderId="1" xfId="0" applyNumberFormat="1" applyFont="1" applyFill="1" applyBorder="1" applyAlignment="1">
      <alignment horizontal="left" vertical="center" shrinkToFit="1"/>
    </xf>
    <xf numFmtId="181" fontId="4" fillId="0" borderId="0" xfId="0" applyNumberFormat="1" applyFont="1" applyAlignment="1" applyProtection="1">
      <alignment vertical="center"/>
    </xf>
    <xf numFmtId="179" fontId="4" fillId="0" borderId="0" xfId="0" applyNumberFormat="1" applyFont="1" applyAlignment="1" applyProtection="1">
      <alignment vertical="center"/>
    </xf>
    <xf numFmtId="180" fontId="4" fillId="0" borderId="0" xfId="0" applyNumberFormat="1" applyFont="1" applyAlignment="1" applyProtection="1">
      <alignment vertical="center"/>
    </xf>
    <xf numFmtId="0" fontId="4" fillId="0" borderId="0" xfId="0" applyNumberFormat="1" applyFont="1" applyAlignment="1" applyProtection="1">
      <alignment vertical="center"/>
    </xf>
    <xf numFmtId="0" fontId="4" fillId="0" borderId="0" xfId="0" applyFont="1" applyAlignment="1" applyProtection="1">
      <alignment vertical="center"/>
    </xf>
    <xf numFmtId="177" fontId="4" fillId="0" borderId="0" xfId="0" applyNumberFormat="1" applyFont="1" applyAlignment="1" applyProtection="1">
      <alignment vertical="center"/>
    </xf>
    <xf numFmtId="57" fontId="4" fillId="0" borderId="0" xfId="0" applyNumberFormat="1" applyFont="1" applyAlignment="1">
      <alignment horizontal="left" vertical="center"/>
    </xf>
    <xf numFmtId="57" fontId="4" fillId="0" borderId="0" xfId="0" applyNumberFormat="1" applyFont="1" applyAlignment="1" applyProtection="1">
      <alignment horizontal="left" vertical="center"/>
    </xf>
    <xf numFmtId="181" fontId="4" fillId="0" borderId="0" xfId="0" quotePrefix="1" applyNumberFormat="1" applyFont="1" applyFill="1" applyAlignment="1">
      <alignment horizontal="left" vertical="center"/>
    </xf>
    <xf numFmtId="176" fontId="4" fillId="0" borderId="0" xfId="0" applyNumberFormat="1" applyFont="1" applyAlignment="1" applyProtection="1">
      <alignment vertical="center"/>
    </xf>
    <xf numFmtId="182" fontId="4" fillId="0" borderId="0" xfId="0" applyNumberFormat="1" applyFont="1" applyAlignment="1">
      <alignment vertical="center"/>
    </xf>
    <xf numFmtId="186" fontId="4" fillId="0" borderId="0" xfId="0" applyNumberFormat="1" applyFont="1" applyAlignment="1" applyProtection="1">
      <alignment vertical="center"/>
    </xf>
    <xf numFmtId="177" fontId="4" fillId="0" borderId="0" xfId="0" applyNumberFormat="1" applyFont="1" applyAlignment="1">
      <alignment vertical="center"/>
    </xf>
    <xf numFmtId="179" fontId="7" fillId="2" borderId="2" xfId="0" quotePrefix="1" applyNumberFormat="1" applyFont="1" applyFill="1" applyBorder="1" applyAlignment="1" applyProtection="1">
      <alignment horizontal="left" vertical="center" wrapText="1"/>
    </xf>
    <xf numFmtId="0" fontId="8" fillId="0" borderId="0" xfId="0" applyFont="1" applyBorder="1" applyAlignment="1">
      <alignment horizontal="left" vertical="center"/>
    </xf>
    <xf numFmtId="0" fontId="8" fillId="0" borderId="0" xfId="0" applyFont="1" applyAlignment="1">
      <alignment vertical="center"/>
    </xf>
    <xf numFmtId="185" fontId="4" fillId="0" borderId="3" xfId="0" applyNumberFormat="1" applyFont="1" applyBorder="1" applyAlignment="1">
      <alignment vertical="center" shrinkToFit="1"/>
    </xf>
    <xf numFmtId="57" fontId="10" fillId="0" borderId="0" xfId="0" applyNumberFormat="1" applyFont="1" applyAlignment="1" applyProtection="1">
      <alignment horizontal="left" vertical="center"/>
    </xf>
    <xf numFmtId="57" fontId="8" fillId="2" borderId="4" xfId="0" applyNumberFormat="1" applyFont="1" applyFill="1" applyBorder="1" applyAlignment="1" applyProtection="1">
      <alignment horizontal="left" vertical="center"/>
    </xf>
    <xf numFmtId="0" fontId="8" fillId="2" borderId="6" xfId="0" applyFont="1" applyFill="1" applyBorder="1" applyAlignment="1">
      <alignment vertical="center"/>
    </xf>
    <xf numFmtId="177" fontId="8" fillId="2" borderId="6" xfId="0" applyNumberFormat="1" applyFont="1" applyFill="1" applyBorder="1" applyAlignment="1" applyProtection="1">
      <alignment horizontal="right" vertical="center"/>
    </xf>
    <xf numFmtId="181" fontId="8" fillId="2" borderId="6" xfId="0" applyNumberFormat="1" applyFont="1" applyFill="1" applyBorder="1" applyAlignment="1">
      <alignment vertical="center"/>
    </xf>
    <xf numFmtId="179" fontId="8" fillId="2" borderId="6" xfId="0" applyNumberFormat="1" applyFont="1" applyFill="1" applyBorder="1" applyAlignment="1" applyProtection="1">
      <alignment horizontal="center" vertical="center"/>
    </xf>
    <xf numFmtId="179" fontId="8" fillId="2" borderId="5" xfId="0" applyNumberFormat="1" applyFont="1" applyFill="1" applyBorder="1" applyAlignment="1" applyProtection="1">
      <alignment horizontal="center" vertical="center"/>
    </xf>
    <xf numFmtId="57" fontId="8" fillId="2" borderId="1" xfId="0" applyNumberFormat="1" applyFont="1" applyFill="1" applyBorder="1" applyAlignment="1" applyProtection="1">
      <alignment horizontal="left" vertical="center"/>
    </xf>
    <xf numFmtId="0" fontId="8" fillId="2" borderId="7" xfId="0" applyFont="1" applyFill="1" applyBorder="1" applyAlignment="1">
      <alignment horizontal="left" vertical="center"/>
    </xf>
    <xf numFmtId="177" fontId="8" fillId="2" borderId="7" xfId="0" applyNumberFormat="1" applyFont="1" applyFill="1" applyBorder="1" applyAlignment="1" applyProtection="1">
      <alignment horizontal="right" vertical="center"/>
    </xf>
    <xf numFmtId="181" fontId="8" fillId="2" borderId="7" xfId="0" applyNumberFormat="1" applyFont="1" applyFill="1" applyBorder="1" applyAlignment="1">
      <alignment vertical="center"/>
    </xf>
    <xf numFmtId="179" fontId="8" fillId="2" borderId="7" xfId="0" applyNumberFormat="1" applyFont="1" applyFill="1" applyBorder="1" applyAlignment="1" applyProtection="1">
      <alignment horizontal="center" vertical="center"/>
    </xf>
    <xf numFmtId="0" fontId="8" fillId="2" borderId="7" xfId="0" quotePrefix="1" applyFont="1" applyFill="1" applyBorder="1" applyAlignment="1">
      <alignment horizontal="left" vertical="center"/>
    </xf>
    <xf numFmtId="179" fontId="8" fillId="2" borderId="2" xfId="0" applyNumberFormat="1" applyFont="1" applyFill="1" applyBorder="1" applyAlignment="1" applyProtection="1">
      <alignment horizontal="center" vertical="center"/>
    </xf>
    <xf numFmtId="0" fontId="11" fillId="0" borderId="0" xfId="0" quotePrefix="1" applyFont="1" applyAlignment="1" applyProtection="1">
      <alignment horizontal="left" vertical="center"/>
      <protection locked="0"/>
    </xf>
    <xf numFmtId="179" fontId="4" fillId="0" borderId="2" xfId="0" applyNumberFormat="1" applyFont="1" applyFill="1" applyBorder="1" applyAlignment="1" applyProtection="1">
      <alignment vertical="center" shrinkToFit="1"/>
    </xf>
    <xf numFmtId="0" fontId="8" fillId="0" borderId="0" xfId="0" applyFont="1" applyFill="1" applyAlignment="1">
      <alignment vertical="center"/>
    </xf>
    <xf numFmtId="0" fontId="4" fillId="0" borderId="0" xfId="0" quotePrefix="1" applyFont="1" applyAlignment="1" applyProtection="1">
      <alignment horizontal="left" vertical="center"/>
      <protection locked="0"/>
    </xf>
    <xf numFmtId="57" fontId="15" fillId="0" borderId="0" xfId="0" quotePrefix="1" applyNumberFormat="1" applyFont="1" applyAlignment="1" applyProtection="1">
      <alignment horizontal="left" vertical="center"/>
      <protection locked="0"/>
    </xf>
    <xf numFmtId="57" fontId="15" fillId="0" borderId="0" xfId="0" applyNumberFormat="1" applyFont="1" applyAlignment="1" applyProtection="1">
      <alignment horizontal="left"/>
      <protection locked="0"/>
    </xf>
    <xf numFmtId="0" fontId="15" fillId="0" borderId="0" xfId="0" quotePrefix="1" applyFont="1" applyAlignment="1" applyProtection="1">
      <alignment horizontal="left" vertical="center"/>
      <protection locked="0"/>
    </xf>
    <xf numFmtId="180" fontId="4" fillId="0" borderId="0" xfId="0" applyNumberFormat="1" applyFont="1" applyAlignment="1">
      <alignment vertical="center"/>
    </xf>
    <xf numFmtId="2" fontId="4" fillId="0" borderId="3" xfId="0" applyNumberFormat="1" applyFont="1" applyBorder="1" applyAlignment="1">
      <alignment vertical="center" shrinkToFit="1"/>
    </xf>
    <xf numFmtId="0" fontId="6" fillId="0" borderId="0" xfId="0" applyFont="1" applyFill="1" applyAlignment="1">
      <alignment vertical="center"/>
    </xf>
    <xf numFmtId="0" fontId="7" fillId="2" borderId="11" xfId="0" applyFont="1" applyFill="1" applyBorder="1" applyAlignment="1" applyProtection="1">
      <alignment horizontal="left" vertical="center" wrapText="1"/>
    </xf>
    <xf numFmtId="177" fontId="7" fillId="2" borderId="12" xfId="0" applyNumberFormat="1" applyFont="1" applyFill="1" applyBorder="1" applyAlignment="1" applyProtection="1">
      <alignment horizontal="left" vertical="center" wrapText="1"/>
    </xf>
    <xf numFmtId="176" fontId="4" fillId="0" borderId="11" xfId="0" applyNumberFormat="1" applyFont="1" applyFill="1" applyBorder="1" applyAlignment="1" applyProtection="1">
      <alignment vertical="center" shrinkToFit="1"/>
    </xf>
    <xf numFmtId="177" fontId="4" fillId="0" borderId="12" xfId="0" applyNumberFormat="1" applyFont="1" applyFill="1" applyBorder="1" applyAlignment="1" applyProtection="1">
      <alignment horizontal="right" vertical="center" shrinkToFit="1"/>
    </xf>
    <xf numFmtId="181" fontId="4" fillId="0" borderId="12" xfId="0" applyNumberFormat="1" applyFont="1" applyFill="1" applyBorder="1" applyAlignment="1" applyProtection="1">
      <alignment vertical="center" shrinkToFit="1"/>
    </xf>
    <xf numFmtId="183" fontId="4" fillId="0" borderId="12" xfId="0" applyNumberFormat="1" applyFont="1" applyFill="1" applyBorder="1" applyAlignment="1" applyProtection="1">
      <alignment vertical="center" shrinkToFit="1"/>
    </xf>
    <xf numFmtId="184" fontId="4" fillId="3" borderId="13" xfId="0" applyNumberFormat="1" applyFont="1" applyFill="1" applyBorder="1" applyAlignment="1" applyProtection="1">
      <alignment horizontal="right" vertical="center" shrinkToFit="1"/>
    </xf>
    <xf numFmtId="184" fontId="4" fillId="3" borderId="14" xfId="0" applyNumberFormat="1" applyFont="1" applyFill="1" applyBorder="1" applyAlignment="1" applyProtection="1">
      <alignment horizontal="right" vertical="center" shrinkToFit="1"/>
    </xf>
    <xf numFmtId="184" fontId="4" fillId="4" borderId="15" xfId="0" applyNumberFormat="1" applyFont="1" applyFill="1" applyBorder="1" applyAlignment="1" applyProtection="1">
      <alignment horizontal="right" vertical="center" shrinkToFit="1"/>
    </xf>
    <xf numFmtId="184" fontId="4" fillId="4" borderId="16" xfId="0" applyNumberFormat="1" applyFont="1" applyFill="1" applyBorder="1" applyAlignment="1" applyProtection="1">
      <alignment horizontal="right" vertical="center" shrinkToFit="1"/>
    </xf>
    <xf numFmtId="184" fontId="4" fillId="3" borderId="15" xfId="0" applyNumberFormat="1" applyFont="1" applyFill="1" applyBorder="1" applyAlignment="1" applyProtection="1">
      <alignment horizontal="right" vertical="center" shrinkToFit="1"/>
    </xf>
    <xf numFmtId="184" fontId="4" fillId="3" borderId="16" xfId="0" applyNumberFormat="1" applyFont="1" applyFill="1" applyBorder="1" applyAlignment="1" applyProtection="1">
      <alignment horizontal="right" vertical="center" shrinkToFit="1"/>
    </xf>
    <xf numFmtId="184" fontId="4" fillId="3" borderId="15" xfId="0" quotePrefix="1" applyNumberFormat="1" applyFont="1" applyFill="1" applyBorder="1" applyAlignment="1">
      <alignment horizontal="right" vertical="center" shrinkToFit="1"/>
    </xf>
    <xf numFmtId="184" fontId="4" fillId="3" borderId="16" xfId="0" quotePrefix="1" applyNumberFormat="1" applyFont="1" applyFill="1" applyBorder="1" applyAlignment="1">
      <alignment horizontal="right" vertical="center" shrinkToFit="1"/>
    </xf>
    <xf numFmtId="0" fontId="4" fillId="3" borderId="15" xfId="0" quotePrefix="1" applyNumberFormat="1" applyFont="1" applyFill="1" applyBorder="1" applyAlignment="1">
      <alignment horizontal="right" vertical="center" shrinkToFit="1"/>
    </xf>
    <xf numFmtId="0" fontId="4" fillId="3" borderId="16" xfId="0" quotePrefix="1" applyNumberFormat="1" applyFont="1" applyFill="1" applyBorder="1" applyAlignment="1">
      <alignment horizontal="right" vertical="center" shrinkToFit="1"/>
    </xf>
    <xf numFmtId="0" fontId="4" fillId="3" borderId="17" xfId="0" applyNumberFormat="1" applyFont="1" applyFill="1" applyBorder="1" applyAlignment="1" applyProtection="1">
      <alignment horizontal="right" vertical="center" shrinkToFit="1"/>
    </xf>
    <xf numFmtId="0" fontId="4" fillId="3" borderId="18" xfId="0" applyNumberFormat="1" applyFont="1" applyFill="1" applyBorder="1" applyAlignment="1" applyProtection="1">
      <alignment horizontal="right" vertical="center" shrinkToFit="1"/>
    </xf>
    <xf numFmtId="180" fontId="7" fillId="2" borderId="12" xfId="0" applyNumberFormat="1" applyFont="1" applyFill="1" applyBorder="1" applyAlignment="1" applyProtection="1">
      <alignment horizontal="left" vertical="center" wrapText="1"/>
    </xf>
    <xf numFmtId="2" fontId="4" fillId="0" borderId="12" xfId="0" applyNumberFormat="1" applyFont="1" applyFill="1" applyBorder="1" applyAlignment="1" applyProtection="1">
      <alignment vertical="center" shrinkToFit="1"/>
    </xf>
    <xf numFmtId="187" fontId="4" fillId="4" borderId="16" xfId="0" applyNumberFormat="1" applyFont="1" applyFill="1" applyBorder="1" applyAlignment="1" applyProtection="1">
      <alignment horizontal="right" vertical="center" shrinkToFit="1"/>
    </xf>
    <xf numFmtId="184" fontId="4" fillId="3" borderId="19" xfId="0" applyNumberFormat="1" applyFont="1" applyFill="1" applyBorder="1" applyAlignment="1" applyProtection="1">
      <alignment horizontal="right" vertical="center" shrinkToFit="1"/>
    </xf>
    <xf numFmtId="184" fontId="4" fillId="4" borderId="20" xfId="0" applyNumberFormat="1" applyFont="1" applyFill="1" applyBorder="1" applyAlignment="1" applyProtection="1">
      <alignment horizontal="right" vertical="center" shrinkToFit="1"/>
    </xf>
    <xf numFmtId="184" fontId="4" fillId="3" borderId="20" xfId="0" applyNumberFormat="1" applyFont="1" applyFill="1" applyBorder="1" applyAlignment="1" applyProtection="1">
      <alignment horizontal="right" vertical="center" shrinkToFit="1"/>
    </xf>
    <xf numFmtId="184" fontId="4" fillId="3" borderId="20" xfId="0" quotePrefix="1" applyNumberFormat="1" applyFont="1" applyFill="1" applyBorder="1" applyAlignment="1">
      <alignment horizontal="right" vertical="center" shrinkToFit="1"/>
    </xf>
    <xf numFmtId="0" fontId="4" fillId="3" borderId="20" xfId="0" quotePrefix="1" applyNumberFormat="1" applyFont="1" applyFill="1" applyBorder="1" applyAlignment="1">
      <alignment horizontal="right" vertical="center" shrinkToFit="1"/>
    </xf>
    <xf numFmtId="0" fontId="4" fillId="3" borderId="21" xfId="0" applyNumberFormat="1" applyFont="1" applyFill="1" applyBorder="1" applyAlignment="1" applyProtection="1">
      <alignment horizontal="right" vertical="center" shrinkToFit="1"/>
    </xf>
    <xf numFmtId="0" fontId="4" fillId="0" borderId="3" xfId="0" applyFont="1" applyFill="1" applyBorder="1" applyAlignment="1" applyProtection="1">
      <alignment horizontal="left" vertical="center" wrapText="1"/>
    </xf>
    <xf numFmtId="0" fontId="4" fillId="0" borderId="3" xfId="0" applyFont="1" applyFill="1" applyBorder="1" applyAlignment="1" applyProtection="1">
      <alignment vertical="center" shrinkToFit="1"/>
    </xf>
    <xf numFmtId="176" fontId="4" fillId="0" borderId="3" xfId="0" applyNumberFormat="1" applyFont="1" applyFill="1" applyBorder="1" applyAlignment="1" applyProtection="1">
      <alignment vertical="center" shrinkToFit="1"/>
    </xf>
    <xf numFmtId="181" fontId="4" fillId="0" borderId="3" xfId="0" applyNumberFormat="1" applyFont="1" applyFill="1" applyBorder="1" applyAlignment="1" applyProtection="1">
      <alignment vertical="center" shrinkToFit="1"/>
    </xf>
    <xf numFmtId="177" fontId="4" fillId="0" borderId="3" xfId="0" applyNumberFormat="1" applyFont="1" applyFill="1" applyBorder="1" applyAlignment="1" applyProtection="1">
      <alignment horizontal="center" vertical="center" shrinkToFit="1"/>
    </xf>
    <xf numFmtId="0" fontId="4" fillId="0" borderId="3" xfId="0" applyFont="1" applyBorder="1" applyAlignment="1" applyProtection="1">
      <alignment vertical="center" shrinkToFit="1"/>
    </xf>
    <xf numFmtId="176" fontId="4" fillId="0" borderId="3" xfId="0" applyNumberFormat="1" applyFont="1" applyBorder="1" applyAlignment="1" applyProtection="1">
      <alignment vertical="center" shrinkToFit="1"/>
    </xf>
    <xf numFmtId="181" fontId="4" fillId="0" borderId="3" xfId="0" applyNumberFormat="1" applyFont="1" applyBorder="1" applyAlignment="1" applyProtection="1">
      <alignment vertical="center" shrinkToFit="1"/>
    </xf>
    <xf numFmtId="177" fontId="4" fillId="0" borderId="3" xfId="0" applyNumberFormat="1" applyFont="1" applyBorder="1" applyAlignment="1" applyProtection="1">
      <alignment horizontal="center" vertical="center" shrinkToFit="1"/>
    </xf>
    <xf numFmtId="177" fontId="4" fillId="0" borderId="3" xfId="0" applyNumberFormat="1" applyFont="1" applyBorder="1" applyAlignment="1" applyProtection="1">
      <alignment vertical="center" shrinkToFit="1"/>
    </xf>
    <xf numFmtId="0" fontId="4" fillId="0" borderId="8" xfId="0" applyFont="1" applyFill="1" applyBorder="1" applyAlignment="1" applyProtection="1">
      <alignment horizontal="left" vertical="center"/>
    </xf>
    <xf numFmtId="177" fontId="4" fillId="0" borderId="8" xfId="0" applyNumberFormat="1" applyFont="1" applyFill="1" applyBorder="1" applyAlignment="1" applyProtection="1">
      <alignment horizontal="left" vertical="center"/>
    </xf>
    <xf numFmtId="0" fontId="8" fillId="0" borderId="22" xfId="0" applyFont="1" applyFill="1" applyBorder="1" applyAlignment="1">
      <alignment vertical="center"/>
    </xf>
    <xf numFmtId="0" fontId="8" fillId="0" borderId="23" xfId="0" applyFont="1" applyFill="1" applyBorder="1" applyAlignment="1">
      <alignment vertical="center"/>
    </xf>
    <xf numFmtId="0" fontId="8" fillId="0" borderId="24" xfId="0" applyFont="1" applyFill="1" applyBorder="1" applyAlignment="1">
      <alignment vertical="center"/>
    </xf>
    <xf numFmtId="0" fontId="8" fillId="0" borderId="22" xfId="0" applyFont="1" applyFill="1" applyBorder="1" applyAlignment="1" applyProtection="1">
      <alignment horizontal="left" vertical="center"/>
    </xf>
    <xf numFmtId="177" fontId="8" fillId="0" borderId="23" xfId="0" applyNumberFormat="1" applyFont="1" applyFill="1" applyBorder="1" applyAlignment="1" applyProtection="1">
      <alignment horizontal="center" vertical="center"/>
    </xf>
    <xf numFmtId="177" fontId="8" fillId="0" borderId="24" xfId="0" applyNumberFormat="1" applyFont="1" applyFill="1" applyBorder="1" applyAlignment="1">
      <alignment vertical="center"/>
    </xf>
    <xf numFmtId="0" fontId="4" fillId="0" borderId="8" xfId="0" applyFont="1" applyBorder="1" applyAlignment="1" applyProtection="1">
      <alignment vertical="center" shrinkToFit="1"/>
    </xf>
    <xf numFmtId="176" fontId="4" fillId="0" borderId="8" xfId="0" applyNumberFormat="1" applyFont="1" applyBorder="1" applyAlignment="1" applyProtection="1">
      <alignment vertical="center" shrinkToFit="1"/>
    </xf>
    <xf numFmtId="181" fontId="4" fillId="0" borderId="8" xfId="0" applyNumberFormat="1" applyFont="1" applyBorder="1" applyAlignment="1" applyProtection="1">
      <alignment vertical="center" shrinkToFit="1"/>
    </xf>
    <xf numFmtId="177" fontId="4" fillId="0" borderId="8" xfId="0" applyNumberFormat="1" applyFont="1" applyBorder="1" applyAlignment="1" applyProtection="1">
      <alignment vertical="center" shrinkToFit="1"/>
    </xf>
    <xf numFmtId="0" fontId="5" fillId="0" borderId="0" xfId="1" applyNumberFormat="1" applyFont="1" applyAlignment="1" applyProtection="1">
      <alignment horizontal="center" vertical="center" shrinkToFit="1"/>
    </xf>
    <xf numFmtId="176" fontId="4" fillId="0" borderId="3" xfId="0" applyNumberFormat="1" applyFont="1" applyBorder="1" applyAlignment="1">
      <alignment horizontal="right" vertical="center" shrinkToFit="1"/>
    </xf>
    <xf numFmtId="1" fontId="4" fillId="0" borderId="3" xfId="0" applyNumberFormat="1" applyFont="1" applyBorder="1" applyAlignment="1">
      <alignment horizontal="right" vertical="center" shrinkToFit="1"/>
    </xf>
    <xf numFmtId="57" fontId="4" fillId="2" borderId="25" xfId="0" applyNumberFormat="1" applyFont="1" applyFill="1" applyBorder="1" applyAlignment="1" applyProtection="1">
      <alignment horizontal="left" vertical="center" shrinkToFit="1"/>
    </xf>
    <xf numFmtId="176" fontId="4" fillId="0" borderId="26" xfId="0" applyNumberFormat="1" applyFont="1" applyFill="1" applyBorder="1" applyAlignment="1" applyProtection="1">
      <alignment vertical="center" shrinkToFit="1"/>
    </xf>
    <xf numFmtId="187" fontId="4" fillId="0" borderId="27" xfId="0" applyNumberFormat="1" applyFont="1" applyFill="1" applyBorder="1" applyAlignment="1" applyProtection="1">
      <alignment vertical="center" shrinkToFit="1"/>
    </xf>
    <xf numFmtId="179" fontId="4" fillId="0" borderId="29" xfId="0" applyNumberFormat="1" applyFont="1" applyFill="1" applyBorder="1" applyAlignment="1" applyProtection="1">
      <alignment vertical="center" shrinkToFit="1"/>
    </xf>
    <xf numFmtId="2" fontId="4" fillId="0" borderId="27" xfId="0" applyNumberFormat="1" applyFont="1" applyFill="1" applyBorder="1" applyAlignment="1" applyProtection="1">
      <alignment horizontal="center" vertical="center" shrinkToFit="1"/>
    </xf>
    <xf numFmtId="57" fontId="4" fillId="2" borderId="30" xfId="0" applyNumberFormat="1" applyFont="1" applyFill="1" applyBorder="1" applyAlignment="1" applyProtection="1">
      <alignment horizontal="left" vertical="center" shrinkToFit="1"/>
    </xf>
    <xf numFmtId="176" fontId="4" fillId="0" borderId="24" xfId="0" applyNumberFormat="1" applyFont="1" applyFill="1" applyBorder="1" applyAlignment="1" applyProtection="1">
      <alignment vertical="center" shrinkToFit="1"/>
    </xf>
    <xf numFmtId="177" fontId="4" fillId="0" borderId="3" xfId="0" applyNumberFormat="1" applyFont="1" applyFill="1" applyBorder="1" applyAlignment="1" applyProtection="1">
      <alignment horizontal="right" vertical="center" shrinkToFit="1"/>
    </xf>
    <xf numFmtId="187" fontId="4" fillId="0" borderId="3" xfId="0" applyNumberFormat="1" applyFont="1" applyFill="1" applyBorder="1" applyAlignment="1" applyProtection="1">
      <alignment vertical="center" shrinkToFit="1"/>
    </xf>
    <xf numFmtId="179" fontId="4" fillId="0" borderId="32" xfId="0" applyNumberFormat="1" applyFont="1" applyFill="1" applyBorder="1" applyAlignment="1" applyProtection="1">
      <alignment vertical="center" shrinkToFit="1"/>
    </xf>
    <xf numFmtId="2" fontId="4" fillId="0" borderId="3" xfId="0" applyNumberFormat="1" applyFont="1" applyFill="1" applyBorder="1" applyAlignment="1" applyProtection="1">
      <alignment horizontal="center" vertical="center" shrinkToFit="1"/>
    </xf>
    <xf numFmtId="189" fontId="4" fillId="5" borderId="3" xfId="0" applyNumberFormat="1" applyFont="1" applyFill="1" applyBorder="1" applyAlignment="1" applyProtection="1">
      <alignment vertical="center" shrinkToFit="1"/>
    </xf>
    <xf numFmtId="2" fontId="4" fillId="0" borderId="3" xfId="0" applyNumberFormat="1" applyFont="1" applyFill="1" applyBorder="1" applyAlignment="1" applyProtection="1">
      <alignment vertical="center" shrinkToFit="1"/>
    </xf>
    <xf numFmtId="189" fontId="4" fillId="5" borderId="3" xfId="0" applyNumberFormat="1" applyFont="1" applyFill="1" applyBorder="1" applyAlignment="1" applyProtection="1">
      <alignment horizontal="right" vertical="center" shrinkToFit="1"/>
    </xf>
    <xf numFmtId="187" fontId="4" fillId="0" borderId="3" xfId="0" applyNumberFormat="1" applyFont="1" applyFill="1" applyBorder="1" applyAlignment="1" applyProtection="1">
      <alignment horizontal="right" vertical="center" shrinkToFit="1"/>
    </xf>
    <xf numFmtId="2" fontId="4" fillId="0" borderId="3" xfId="0" applyNumberFormat="1" applyFont="1" applyFill="1" applyBorder="1" applyAlignment="1" applyProtection="1">
      <alignment horizontal="right" vertical="center" shrinkToFit="1"/>
    </xf>
    <xf numFmtId="187" fontId="4" fillId="0" borderId="3" xfId="0" applyNumberFormat="1" applyFont="1" applyFill="1" applyBorder="1" applyAlignment="1" applyProtection="1">
      <alignment horizontal="center" vertical="center" shrinkToFit="1"/>
    </xf>
    <xf numFmtId="57" fontId="4" fillId="2" borderId="30" xfId="0" applyNumberFormat="1" applyFont="1" applyFill="1" applyBorder="1" applyAlignment="1">
      <alignment horizontal="left" vertical="center" shrinkToFit="1"/>
    </xf>
    <xf numFmtId="189" fontId="4" fillId="5" borderId="3" xfId="0" applyNumberFormat="1" applyFont="1" applyFill="1" applyBorder="1" applyAlignment="1" applyProtection="1">
      <alignment horizontal="center" vertical="center" shrinkToFit="1"/>
    </xf>
    <xf numFmtId="181" fontId="4" fillId="0" borderId="3" xfId="0" applyNumberFormat="1" applyFont="1" applyFill="1" applyBorder="1" applyAlignment="1" applyProtection="1">
      <alignment horizontal="right" vertical="center" shrinkToFit="1"/>
    </xf>
    <xf numFmtId="2" fontId="4" fillId="0" borderId="24" xfId="0" applyNumberFormat="1" applyFont="1" applyFill="1" applyBorder="1" applyAlignment="1" applyProtection="1">
      <alignment vertical="center" shrinkToFit="1"/>
    </xf>
    <xf numFmtId="176" fontId="4" fillId="0" borderId="34" xfId="0" applyNumberFormat="1" applyFont="1" applyFill="1" applyBorder="1" applyAlignment="1" applyProtection="1">
      <alignment vertical="center" shrinkToFit="1"/>
    </xf>
    <xf numFmtId="177" fontId="4" fillId="0" borderId="8" xfId="0" applyNumberFormat="1" applyFont="1" applyFill="1" applyBorder="1" applyAlignment="1" applyProtection="1">
      <alignment horizontal="right" vertical="center" shrinkToFit="1"/>
    </xf>
    <xf numFmtId="187" fontId="4" fillId="0" borderId="8" xfId="0" applyNumberFormat="1" applyFont="1" applyFill="1" applyBorder="1" applyAlignment="1" applyProtection="1">
      <alignment vertical="center" shrinkToFit="1"/>
    </xf>
    <xf numFmtId="179" fontId="4" fillId="0" borderId="35" xfId="0" applyNumberFormat="1" applyFont="1" applyFill="1" applyBorder="1" applyAlignment="1" applyProtection="1">
      <alignment vertical="center" shrinkToFit="1"/>
    </xf>
    <xf numFmtId="2" fontId="4" fillId="0" borderId="8" xfId="0" applyNumberFormat="1" applyFont="1" applyFill="1" applyBorder="1" applyAlignment="1" applyProtection="1">
      <alignment vertical="center" shrinkToFit="1"/>
    </xf>
    <xf numFmtId="2" fontId="4" fillId="0" borderId="3" xfId="0" applyNumberFormat="1" applyFont="1" applyBorder="1" applyAlignment="1">
      <alignment horizontal="right" vertical="center" shrinkToFit="1"/>
    </xf>
    <xf numFmtId="187" fontId="4" fillId="0" borderId="3" xfId="0" applyNumberFormat="1" applyFont="1" applyBorder="1" applyAlignment="1">
      <alignment horizontal="right" vertical="center" shrinkToFit="1"/>
    </xf>
    <xf numFmtId="178" fontId="4" fillId="3" borderId="36" xfId="0" applyNumberFormat="1" applyFont="1" applyFill="1" applyBorder="1" applyAlignment="1">
      <alignment horizontal="right" vertical="center"/>
    </xf>
    <xf numFmtId="178" fontId="4" fillId="4" borderId="37" xfId="0" applyNumberFormat="1" applyFont="1" applyFill="1" applyBorder="1" applyAlignment="1">
      <alignment horizontal="right" vertical="center"/>
    </xf>
    <xf numFmtId="178" fontId="4" fillId="3" borderId="37" xfId="0" applyNumberFormat="1" applyFont="1" applyFill="1" applyBorder="1" applyAlignment="1">
      <alignment horizontal="right" vertical="center"/>
    </xf>
    <xf numFmtId="178" fontId="4" fillId="3" borderId="38" xfId="0" applyNumberFormat="1" applyFont="1" applyFill="1" applyBorder="1" applyAlignment="1">
      <alignment horizontal="right" vertical="center"/>
    </xf>
    <xf numFmtId="57" fontId="4" fillId="2" borderId="1" xfId="0" applyNumberFormat="1" applyFont="1" applyFill="1" applyBorder="1" applyAlignment="1" applyProtection="1">
      <alignment horizontal="right" vertical="center"/>
    </xf>
    <xf numFmtId="0" fontId="4" fillId="2" borderId="9" xfId="0" applyFont="1" applyFill="1" applyBorder="1" applyAlignment="1" applyProtection="1">
      <alignment horizontal="right" vertical="center"/>
    </xf>
    <xf numFmtId="177" fontId="4" fillId="2" borderId="10" xfId="0" applyNumberFormat="1" applyFont="1" applyFill="1" applyBorder="1" applyAlignment="1" applyProtection="1">
      <alignment horizontal="right" vertical="center"/>
    </xf>
    <xf numFmtId="181" fontId="4" fillId="2" borderId="10" xfId="0" quotePrefix="1" applyNumberFormat="1" applyFont="1" applyFill="1" applyBorder="1" applyAlignment="1" applyProtection="1">
      <alignment horizontal="right" vertical="center"/>
    </xf>
    <xf numFmtId="181" fontId="4" fillId="2" borderId="10" xfId="0" applyNumberFormat="1" applyFont="1" applyFill="1" applyBorder="1" applyAlignment="1" applyProtection="1">
      <alignment horizontal="right" vertical="center"/>
    </xf>
    <xf numFmtId="179" fontId="4" fillId="2" borderId="2" xfId="0" quotePrefix="1" applyNumberFormat="1" applyFont="1" applyFill="1" applyBorder="1" applyAlignment="1" applyProtection="1">
      <alignment horizontal="right" vertical="center"/>
    </xf>
    <xf numFmtId="180" fontId="4" fillId="2" borderId="10" xfId="0" applyNumberFormat="1" applyFont="1" applyFill="1" applyBorder="1" applyAlignment="1" applyProtection="1">
      <alignment horizontal="right" vertical="center"/>
    </xf>
    <xf numFmtId="0" fontId="4" fillId="0" borderId="16" xfId="0" applyFont="1" applyBorder="1" applyAlignment="1" applyProtection="1">
      <alignment vertical="center" shrinkToFit="1"/>
    </xf>
    <xf numFmtId="176" fontId="4" fillId="0" borderId="16" xfId="0" applyNumberFormat="1" applyFont="1" applyBorder="1" applyAlignment="1" applyProtection="1">
      <alignment vertical="center" shrinkToFit="1"/>
    </xf>
    <xf numFmtId="181" fontId="4" fillId="0" borderId="16" xfId="0" applyNumberFormat="1" applyFont="1" applyBorder="1" applyAlignment="1" applyProtection="1">
      <alignment vertical="center" shrinkToFit="1"/>
    </xf>
    <xf numFmtId="177" fontId="4" fillId="0" borderId="16" xfId="0" applyNumberFormat="1" applyFont="1" applyBorder="1" applyAlignment="1" applyProtection="1">
      <alignment vertical="center" shrinkToFit="1"/>
    </xf>
    <xf numFmtId="0" fontId="3" fillId="0" borderId="0" xfId="0" applyFont="1" applyAlignment="1">
      <alignment horizontal="left" vertical="center"/>
    </xf>
    <xf numFmtId="57" fontId="11" fillId="0" borderId="0" xfId="0" quotePrefix="1" applyNumberFormat="1" applyFont="1" applyAlignment="1" applyProtection="1">
      <alignment horizontal="center" vertical="center"/>
      <protection locked="0"/>
    </xf>
    <xf numFmtId="57" fontId="11" fillId="0" borderId="0" xfId="0" quotePrefix="1" applyNumberFormat="1" applyFont="1" applyAlignment="1" applyProtection="1">
      <alignment vertical="center"/>
      <protection locked="0"/>
    </xf>
    <xf numFmtId="2" fontId="15" fillId="0" borderId="0" xfId="0" applyNumberFormat="1" applyFont="1" applyAlignment="1" applyProtection="1">
      <alignment vertical="center"/>
    </xf>
    <xf numFmtId="0" fontId="4" fillId="0" borderId="0" xfId="0" quotePrefix="1" applyFont="1" applyAlignment="1" applyProtection="1">
      <alignment horizontal="left"/>
      <protection locked="0"/>
    </xf>
    <xf numFmtId="179" fontId="4" fillId="0" borderId="0" xfId="0" quotePrefix="1" applyNumberFormat="1" applyFont="1" applyAlignment="1" applyProtection="1">
      <alignment horizontal="left"/>
      <protection locked="0"/>
    </xf>
    <xf numFmtId="57" fontId="4" fillId="0" borderId="0" xfId="0" quotePrefix="1" applyNumberFormat="1" applyFont="1" applyAlignment="1" applyProtection="1">
      <alignment horizontal="left" vertical="center"/>
      <protection locked="0"/>
    </xf>
    <xf numFmtId="57" fontId="11" fillId="0" borderId="0" xfId="0" applyNumberFormat="1" applyFont="1" applyAlignment="1" applyProtection="1">
      <alignment vertical="center"/>
      <protection locked="0"/>
    </xf>
    <xf numFmtId="0" fontId="11" fillId="0" borderId="0" xfId="0" quotePrefix="1" applyFont="1" applyAlignment="1" applyProtection="1">
      <alignment vertical="center"/>
      <protection locked="0"/>
    </xf>
    <xf numFmtId="57" fontId="4" fillId="0" borderId="0" xfId="0" quotePrefix="1" applyNumberFormat="1" applyFont="1" applyAlignment="1">
      <alignment horizontal="left" vertical="center"/>
    </xf>
    <xf numFmtId="176" fontId="15" fillId="0" borderId="0" xfId="0" applyNumberFormat="1" applyFont="1" applyAlignment="1" applyProtection="1">
      <alignment vertical="center"/>
    </xf>
    <xf numFmtId="0" fontId="15" fillId="0" borderId="0" xfId="0" quotePrefix="1" applyFont="1" applyAlignment="1">
      <alignment vertical="center"/>
    </xf>
    <xf numFmtId="186" fontId="15" fillId="0" borderId="0" xfId="0" applyNumberFormat="1" applyFont="1" applyAlignment="1" applyProtection="1">
      <alignment vertical="center"/>
    </xf>
    <xf numFmtId="0" fontId="7" fillId="2" borderId="3" xfId="0" applyFont="1" applyFill="1" applyBorder="1" applyAlignment="1" applyProtection="1">
      <alignment horizontal="left" vertical="top" wrapText="1"/>
    </xf>
    <xf numFmtId="187" fontId="4" fillId="6" borderId="31" xfId="0" applyNumberFormat="1" applyFont="1" applyFill="1" applyBorder="1" applyAlignment="1" applyProtection="1">
      <alignment horizontal="right" vertical="center" shrinkToFit="1"/>
    </xf>
    <xf numFmtId="187" fontId="4" fillId="6" borderId="28" xfId="0" applyNumberFormat="1" applyFont="1" applyFill="1" applyBorder="1" applyAlignment="1" applyProtection="1">
      <alignment horizontal="right" vertical="center" shrinkToFit="1"/>
    </xf>
    <xf numFmtId="187" fontId="4" fillId="7" borderId="39" xfId="0" applyNumberFormat="1" applyFont="1" applyFill="1" applyBorder="1" applyAlignment="1" applyProtection="1">
      <alignment horizontal="right" vertical="center" shrinkToFit="1"/>
    </xf>
    <xf numFmtId="176" fontId="4" fillId="0" borderId="27" xfId="0" applyNumberFormat="1" applyFont="1" applyFill="1" applyBorder="1" applyAlignment="1" applyProtection="1">
      <alignment vertical="center" shrinkToFit="1"/>
    </xf>
    <xf numFmtId="176" fontId="4" fillId="0" borderId="8" xfId="0" applyNumberFormat="1" applyFont="1" applyFill="1" applyBorder="1" applyAlignment="1" applyProtection="1">
      <alignment vertical="center" shrinkToFit="1"/>
    </xf>
    <xf numFmtId="187" fontId="4" fillId="8" borderId="28" xfId="0" applyNumberFormat="1" applyFont="1" applyFill="1" applyBorder="1" applyAlignment="1" applyProtection="1">
      <alignment horizontal="right" vertical="center" shrinkToFit="1"/>
    </xf>
    <xf numFmtId="187" fontId="4" fillId="9" borderId="31" xfId="0" applyNumberFormat="1" applyFont="1" applyFill="1" applyBorder="1" applyAlignment="1" applyProtection="1">
      <alignment horizontal="right" vertical="center" shrinkToFit="1"/>
    </xf>
    <xf numFmtId="187" fontId="4" fillId="8" borderId="31" xfId="0" applyNumberFormat="1" applyFont="1" applyFill="1" applyBorder="1" applyAlignment="1" applyProtection="1">
      <alignment horizontal="right" vertical="center" shrinkToFit="1"/>
    </xf>
    <xf numFmtId="57" fontId="6" fillId="2" borderId="33" xfId="0" applyNumberFormat="1" applyFont="1" applyFill="1" applyBorder="1" applyAlignment="1" applyProtection="1">
      <alignment horizontal="left" vertical="center" shrinkToFit="1"/>
    </xf>
    <xf numFmtId="57" fontId="6" fillId="2" borderId="33" xfId="0" applyNumberFormat="1" applyFont="1" applyFill="1" applyBorder="1" applyAlignment="1">
      <alignment horizontal="left" vertical="center" shrinkToFit="1"/>
    </xf>
    <xf numFmtId="187" fontId="4" fillId="0" borderId="8" xfId="0" applyNumberFormat="1" applyFont="1" applyFill="1" applyBorder="1" applyAlignment="1" applyProtection="1">
      <alignment horizontal="right" vertical="center" shrinkToFit="1"/>
    </xf>
    <xf numFmtId="57" fontId="4" fillId="2" borderId="37" xfId="0" applyNumberFormat="1" applyFont="1" applyFill="1" applyBorder="1" applyAlignment="1" applyProtection="1">
      <alignment horizontal="left" vertical="center" shrinkToFit="1"/>
    </xf>
    <xf numFmtId="176" fontId="4" fillId="0" borderId="15" xfId="0" applyNumberFormat="1" applyFont="1" applyFill="1" applyBorder="1" applyAlignment="1" applyProtection="1">
      <alignment vertical="center" shrinkToFit="1"/>
    </xf>
    <xf numFmtId="176" fontId="4" fillId="0" borderId="16" xfId="0" applyNumberFormat="1" applyFont="1" applyFill="1" applyBorder="1" applyAlignment="1" applyProtection="1">
      <alignment vertical="center" shrinkToFit="1"/>
    </xf>
    <xf numFmtId="187" fontId="4" fillId="0" borderId="16" xfId="0" applyNumberFormat="1" applyFont="1" applyFill="1" applyBorder="1" applyAlignment="1" applyProtection="1">
      <alignment vertical="center" shrinkToFit="1"/>
    </xf>
    <xf numFmtId="179" fontId="4" fillId="0" borderId="20" xfId="0" applyNumberFormat="1" applyFont="1" applyFill="1" applyBorder="1" applyAlignment="1" applyProtection="1">
      <alignment vertical="center" shrinkToFit="1"/>
    </xf>
    <xf numFmtId="189" fontId="4" fillId="5" borderId="16" xfId="0" applyNumberFormat="1" applyFont="1" applyFill="1" applyBorder="1" applyAlignment="1" applyProtection="1">
      <alignment vertical="center" shrinkToFit="1"/>
    </xf>
    <xf numFmtId="2" fontId="4" fillId="0" borderId="16" xfId="0" applyNumberFormat="1" applyFont="1" applyFill="1" applyBorder="1" applyAlignment="1" applyProtection="1">
      <alignment vertical="center" shrinkToFit="1"/>
    </xf>
    <xf numFmtId="187" fontId="4" fillId="6" borderId="41" xfId="0" applyNumberFormat="1" applyFont="1" applyFill="1" applyBorder="1" applyAlignment="1" applyProtection="1">
      <alignment horizontal="right" vertical="center" shrinkToFit="1"/>
    </xf>
    <xf numFmtId="0" fontId="4" fillId="0" borderId="40" xfId="0" applyFont="1" applyBorder="1" applyAlignment="1" applyProtection="1">
      <alignment vertical="center" shrinkToFit="1"/>
    </xf>
    <xf numFmtId="176" fontId="4" fillId="0" borderId="40" xfId="0" applyNumberFormat="1" applyFont="1" applyBorder="1" applyAlignment="1" applyProtection="1">
      <alignment vertical="center" shrinkToFit="1"/>
    </xf>
    <xf numFmtId="181" fontId="4" fillId="0" borderId="40" xfId="0" applyNumberFormat="1" applyFont="1" applyBorder="1" applyAlignment="1" applyProtection="1">
      <alignment vertical="center" shrinkToFit="1"/>
    </xf>
    <xf numFmtId="177" fontId="4" fillId="0" borderId="40" xfId="0" applyNumberFormat="1" applyFont="1" applyBorder="1" applyAlignment="1" applyProtection="1">
      <alignment vertical="center" shrinkToFit="1"/>
    </xf>
    <xf numFmtId="2" fontId="4" fillId="0" borderId="40" xfId="0" applyNumberFormat="1" applyFont="1" applyBorder="1" applyAlignment="1">
      <alignment vertical="center" shrinkToFit="1"/>
    </xf>
    <xf numFmtId="185" fontId="4" fillId="0" borderId="40" xfId="0" applyNumberFormat="1" applyFont="1" applyBorder="1" applyAlignment="1">
      <alignment vertical="center" shrinkToFit="1"/>
    </xf>
    <xf numFmtId="187" fontId="4" fillId="0" borderId="40" xfId="0" applyNumberFormat="1" applyFont="1" applyBorder="1" applyAlignment="1">
      <alignment horizontal="right" vertical="center" shrinkToFit="1"/>
    </xf>
    <xf numFmtId="1" fontId="4" fillId="0" borderId="40" xfId="0" applyNumberFormat="1" applyFont="1" applyBorder="1" applyAlignment="1">
      <alignment horizontal="right" vertical="center" shrinkToFit="1"/>
    </xf>
    <xf numFmtId="57" fontId="4" fillId="2" borderId="37" xfId="0" applyNumberFormat="1" applyFont="1" applyFill="1" applyBorder="1" applyAlignment="1">
      <alignment horizontal="left" vertical="center" shrinkToFit="1"/>
    </xf>
    <xf numFmtId="187" fontId="4" fillId="8" borderId="41" xfId="0" applyNumberFormat="1" applyFont="1" applyFill="1" applyBorder="1" applyAlignment="1" applyProtection="1">
      <alignment horizontal="right" vertical="center" shrinkToFit="1"/>
    </xf>
    <xf numFmtId="187" fontId="7" fillId="0" borderId="31" xfId="0" applyNumberFormat="1" applyFont="1" applyFill="1" applyBorder="1" applyAlignment="1" applyProtection="1">
      <alignment horizontal="center" shrinkToFit="1"/>
    </xf>
    <xf numFmtId="0" fontId="4" fillId="0" borderId="0" xfId="0" applyFont="1" applyAlignment="1"/>
    <xf numFmtId="180" fontId="4" fillId="0" borderId="0" xfId="0" applyNumberFormat="1" applyFont="1" applyAlignment="1"/>
    <xf numFmtId="0" fontId="4" fillId="0" borderId="0" xfId="0" applyNumberFormat="1" applyFont="1" applyAlignment="1"/>
    <xf numFmtId="188" fontId="4" fillId="5" borderId="3" xfId="0" applyNumberFormat="1" applyFont="1" applyFill="1" applyBorder="1" applyAlignment="1" applyProtection="1">
      <alignment horizontal="center" shrinkToFit="1"/>
    </xf>
    <xf numFmtId="0" fontId="17" fillId="0" borderId="0" xfId="1" applyFont="1" applyAlignment="1" applyProtection="1">
      <alignment horizontal="left" vertical="center"/>
    </xf>
    <xf numFmtId="0" fontId="17" fillId="0" borderId="0" xfId="1" applyFont="1" applyAlignment="1" applyProtection="1">
      <alignment vertical="center"/>
    </xf>
    <xf numFmtId="177" fontId="17" fillId="0" borderId="0" xfId="1" applyNumberFormat="1" applyFont="1" applyAlignment="1" applyProtection="1">
      <alignment vertical="center"/>
    </xf>
    <xf numFmtId="0" fontId="17" fillId="0" borderId="0" xfId="1" applyFont="1" applyBorder="1" applyAlignment="1" applyProtection="1">
      <alignment horizontal="left" vertical="center"/>
    </xf>
    <xf numFmtId="0" fontId="17" fillId="0" borderId="0" xfId="1" applyFont="1" applyFill="1" applyAlignment="1" applyProtection="1">
      <alignment vertical="center"/>
    </xf>
    <xf numFmtId="0" fontId="7" fillId="0" borderId="0" xfId="0" applyFont="1" applyBorder="1" applyAlignment="1">
      <alignment horizontal="left" vertical="center"/>
    </xf>
    <xf numFmtId="0" fontId="4" fillId="0" borderId="0" xfId="0" applyFont="1" applyAlignment="1">
      <alignment vertical="top" wrapText="1"/>
    </xf>
    <xf numFmtId="0" fontId="0" fillId="0" borderId="0" xfId="0" applyAlignment="1">
      <alignment vertical="top" wrapText="1"/>
    </xf>
    <xf numFmtId="0" fontId="15" fillId="10" borderId="40" xfId="0" applyFont="1" applyFill="1" applyBorder="1" applyAlignment="1" applyProtection="1">
      <alignment horizontal="center" vertical="top" wrapText="1"/>
    </xf>
    <xf numFmtId="0" fontId="16" fillId="0" borderId="16" xfId="0" applyFont="1" applyBorder="1" applyAlignment="1">
      <alignment horizontal="center" vertical="top" wrapText="1"/>
    </xf>
    <xf numFmtId="0" fontId="16" fillId="0" borderId="8" xfId="0" applyFont="1" applyBorder="1" applyAlignment="1">
      <alignment horizontal="center" vertical="top" wrapText="1"/>
    </xf>
    <xf numFmtId="0" fontId="18" fillId="0" borderId="0" xfId="0" applyNumberFormat="1" applyFont="1" applyAlignment="1">
      <alignment horizontal="center" shrinkToFit="1"/>
    </xf>
    <xf numFmtId="0" fontId="19" fillId="0" borderId="0" xfId="0" applyFont="1" applyAlignment="1">
      <alignment horizontal="center" shrinkToFit="1"/>
    </xf>
    <xf numFmtId="179" fontId="4" fillId="0" borderId="0" xfId="0" applyNumberFormat="1" applyFont="1" applyAlignment="1"/>
    <xf numFmtId="0" fontId="18" fillId="0" borderId="0" xfId="0" applyNumberFormat="1" applyFont="1" applyAlignment="1">
      <alignment horizontal="center" vertical="center" shrinkToFit="1"/>
    </xf>
    <xf numFmtId="0" fontId="19" fillId="0" borderId="0" xfId="0" applyFont="1" applyAlignment="1">
      <alignment horizontal="center" vertical="center" shrinkToFit="1"/>
    </xf>
    <xf numFmtId="190" fontId="8" fillId="0" borderId="0" xfId="0" applyNumberFormat="1" applyFont="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CC3399"/>
      <color rgb="FFFFFFCC"/>
      <color rgb="FF0066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5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むらさきいがい (小屋取/県)</a:t>
            </a:r>
          </a:p>
        </c:rich>
      </c:tx>
      <c:layout>
        <c:manualLayout>
          <c:xMode val="edge"/>
          <c:yMode val="edge"/>
          <c:x val="0.15245663082437275"/>
          <c:y val="2.3857638888888926E-3"/>
        </c:manualLayout>
      </c:layout>
      <c:overlay val="0"/>
      <c:spPr>
        <a:solidFill>
          <a:srgbClr val="FFFFFF"/>
        </a:solidFill>
        <a:ln w="25400">
          <a:noFill/>
        </a:ln>
      </c:spPr>
    </c:title>
    <c:autoTitleDeleted val="0"/>
    <c:plotArea>
      <c:layout>
        <c:manualLayout>
          <c:layoutTarget val="inner"/>
          <c:xMode val="edge"/>
          <c:yMode val="edge"/>
          <c:x val="3.8135609000765111E-2"/>
          <c:y val="4.5165635545556804E-2"/>
          <c:w val="0.8899668933428776"/>
          <c:h val="0.86578768278965135"/>
        </c:manualLayout>
      </c:layout>
      <c:lineChart>
        <c:grouping val="standard"/>
        <c:varyColors val="0"/>
        <c:ser>
          <c:idx val="0"/>
          <c:order val="0"/>
          <c:tx>
            <c:strRef>
              <c:f>ﾑﾗｻｷｲｶﾞｲ!$C$83</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ﾑﾗｻｷｲｶﾞｲ!$C$85:$C$227</c:f>
              <c:numCache>
                <c:formatCode>0.0</c:formatCode>
                <c:ptCount val="143"/>
                <c:pt idx="0">
                  <c:v>1.3333333333333333</c:v>
                </c:pt>
                <c:pt idx="1">
                  <c:v>1.8518518518518519</c:v>
                </c:pt>
                <c:pt idx="2">
                  <c:v>4.2592592592592595</c:v>
                </c:pt>
                <c:pt idx="3">
                  <c:v>5.4074074074074074</c:v>
                </c:pt>
                <c:pt idx="4">
                  <c:v>1.6666666666666667</c:v>
                </c:pt>
                <c:pt idx="5">
                  <c:v>2.1111111111111112</c:v>
                </c:pt>
                <c:pt idx="6">
                  <c:v>3.1111111111111112</c:v>
                </c:pt>
                <c:pt idx="7">
                  <c:v>4.8888888888888893</c:v>
                </c:pt>
                <c:pt idx="8">
                  <c:v>2.1481481481481484</c:v>
                </c:pt>
                <c:pt idx="9">
                  <c:v>2.5925925925925926</c:v>
                </c:pt>
                <c:pt idx="10">
                  <c:v>8.1111111111111107</c:v>
                </c:pt>
                <c:pt idx="11">
                  <c:v>2.8148148148148149</c:v>
                </c:pt>
                <c:pt idx="12">
                  <c:v>1.6666666666666667</c:v>
                </c:pt>
                <c:pt idx="13">
                  <c:v>3.925925925925926</c:v>
                </c:pt>
                <c:pt idx="14">
                  <c:v>10.185185185185185</c:v>
                </c:pt>
                <c:pt idx="15">
                  <c:v>2.6296296296296298</c:v>
                </c:pt>
                <c:pt idx="16">
                  <c:v>2.2962962962962963</c:v>
                </c:pt>
                <c:pt idx="17">
                  <c:v>4.4444444444444446</c:v>
                </c:pt>
                <c:pt idx="20">
                  <c:v>7.7777777777777777</c:v>
                </c:pt>
                <c:pt idx="21">
                  <c:v>8.8888888888888893</c:v>
                </c:pt>
                <c:pt idx="22">
                  <c:v>3.3333333333333335</c:v>
                </c:pt>
                <c:pt idx="23">
                  <c:v>1.7777777777777777</c:v>
                </c:pt>
                <c:pt idx="24">
                  <c:v>2.7407407407407409</c:v>
                </c:pt>
                <c:pt idx="25">
                  <c:v>4.1851851851851851</c:v>
                </c:pt>
                <c:pt idx="26">
                  <c:v>4.1851851851851851</c:v>
                </c:pt>
                <c:pt idx="27">
                  <c:v>1.962962962962963</c:v>
                </c:pt>
                <c:pt idx="28">
                  <c:v>4.5</c:v>
                </c:pt>
                <c:pt idx="29">
                  <c:v>6.8</c:v>
                </c:pt>
                <c:pt idx="30">
                  <c:v>2.6</c:v>
                </c:pt>
                <c:pt idx="31">
                  <c:v>1.4</c:v>
                </c:pt>
                <c:pt idx="32">
                  <c:v>2.9</c:v>
                </c:pt>
                <c:pt idx="33">
                  <c:v>4.4000000000000004</c:v>
                </c:pt>
                <c:pt idx="34">
                  <c:v>2.06</c:v>
                </c:pt>
                <c:pt idx="35">
                  <c:v>2</c:v>
                </c:pt>
                <c:pt idx="36">
                  <c:v>4.3</c:v>
                </c:pt>
                <c:pt idx="37">
                  <c:v>2.0299999999999998</c:v>
                </c:pt>
                <c:pt idx="38">
                  <c:v>1.9</c:v>
                </c:pt>
                <c:pt idx="39">
                  <c:v>1.9</c:v>
                </c:pt>
                <c:pt idx="40">
                  <c:v>2.6</c:v>
                </c:pt>
                <c:pt idx="41">
                  <c:v>3.7</c:v>
                </c:pt>
                <c:pt idx="42">
                  <c:v>2.1</c:v>
                </c:pt>
                <c:pt idx="43">
                  <c:v>1.8</c:v>
                </c:pt>
                <c:pt idx="44">
                  <c:v>3.5</c:v>
                </c:pt>
                <c:pt idx="45">
                  <c:v>10</c:v>
                </c:pt>
                <c:pt idx="46">
                  <c:v>2.9</c:v>
                </c:pt>
                <c:pt idx="47">
                  <c:v>1.9</c:v>
                </c:pt>
                <c:pt idx="48">
                  <c:v>3</c:v>
                </c:pt>
                <c:pt idx="49">
                  <c:v>6.2</c:v>
                </c:pt>
                <c:pt idx="50">
                  <c:v>4.0999999999999996</c:v>
                </c:pt>
                <c:pt idx="51">
                  <c:v>1.3</c:v>
                </c:pt>
                <c:pt idx="52">
                  <c:v>3.3</c:v>
                </c:pt>
                <c:pt idx="53">
                  <c:v>8</c:v>
                </c:pt>
                <c:pt idx="54">
                  <c:v>2.5</c:v>
                </c:pt>
                <c:pt idx="55">
                  <c:v>0.96</c:v>
                </c:pt>
                <c:pt idx="56">
                  <c:v>3.8</c:v>
                </c:pt>
                <c:pt idx="57">
                  <c:v>13.3</c:v>
                </c:pt>
                <c:pt idx="58">
                  <c:v>4</c:v>
                </c:pt>
                <c:pt idx="59">
                  <c:v>2</c:v>
                </c:pt>
                <c:pt idx="60">
                  <c:v>7.1</c:v>
                </c:pt>
                <c:pt idx="61">
                  <c:v>5.4</c:v>
                </c:pt>
                <c:pt idx="62">
                  <c:v>4</c:v>
                </c:pt>
                <c:pt idx="63">
                  <c:v>1.4</c:v>
                </c:pt>
                <c:pt idx="64">
                  <c:v>4.9000000000000004</c:v>
                </c:pt>
                <c:pt idx="65">
                  <c:v>13.6</c:v>
                </c:pt>
                <c:pt idx="66">
                  <c:v>4.4000000000000004</c:v>
                </c:pt>
                <c:pt idx="67">
                  <c:v>3.4</c:v>
                </c:pt>
                <c:pt idx="68">
                  <c:v>6</c:v>
                </c:pt>
                <c:pt idx="69">
                  <c:v>7.9</c:v>
                </c:pt>
                <c:pt idx="70">
                  <c:v>3.9</c:v>
                </c:pt>
                <c:pt idx="71">
                  <c:v>2.2999999999999998</c:v>
                </c:pt>
                <c:pt idx="72">
                  <c:v>6.3</c:v>
                </c:pt>
                <c:pt idx="73">
                  <c:v>4.5999999999999996</c:v>
                </c:pt>
                <c:pt idx="74">
                  <c:v>4.5999999999999996</c:v>
                </c:pt>
                <c:pt idx="75">
                  <c:v>1.3</c:v>
                </c:pt>
                <c:pt idx="76">
                  <c:v>3.3</c:v>
                </c:pt>
                <c:pt idx="77">
                  <c:v>11.4</c:v>
                </c:pt>
                <c:pt idx="78">
                  <c:v>0.47499999999999998</c:v>
                </c:pt>
                <c:pt idx="79">
                  <c:v>1.1499999999999999</c:v>
                </c:pt>
                <c:pt idx="80">
                  <c:v>4</c:v>
                </c:pt>
                <c:pt idx="81">
                  <c:v>6.4</c:v>
                </c:pt>
                <c:pt idx="82">
                  <c:v>2.4300000000000002</c:v>
                </c:pt>
                <c:pt idx="83">
                  <c:v>1.7</c:v>
                </c:pt>
                <c:pt idx="84">
                  <c:v>7.6</c:v>
                </c:pt>
                <c:pt idx="85">
                  <c:v>7.6</c:v>
                </c:pt>
                <c:pt idx="86">
                  <c:v>3.2</c:v>
                </c:pt>
                <c:pt idx="87">
                  <c:v>1.6</c:v>
                </c:pt>
                <c:pt idx="88">
                  <c:v>3.3</c:v>
                </c:pt>
                <c:pt idx="89">
                  <c:v>3.6</c:v>
                </c:pt>
                <c:pt idx="90">
                  <c:v>8.3000000000000007</c:v>
                </c:pt>
                <c:pt idx="91">
                  <c:v>2.2999999999999998</c:v>
                </c:pt>
                <c:pt idx="92">
                  <c:v>5.8</c:v>
                </c:pt>
                <c:pt idx="93">
                  <c:v>14.1</c:v>
                </c:pt>
                <c:pt idx="94">
                  <c:v>9.4</c:v>
                </c:pt>
                <c:pt idx="95">
                  <c:v>3.2</c:v>
                </c:pt>
                <c:pt idx="96">
                  <c:v>4.9000000000000004</c:v>
                </c:pt>
                <c:pt idx="97">
                  <c:v>6.7</c:v>
                </c:pt>
                <c:pt idx="98">
                  <c:v>8.8000000000000007</c:v>
                </c:pt>
                <c:pt idx="99">
                  <c:v>3.9</c:v>
                </c:pt>
                <c:pt idx="100">
                  <c:v>8.1</c:v>
                </c:pt>
                <c:pt idx="101">
                  <c:v>11.7</c:v>
                </c:pt>
                <c:pt idx="102">
                  <c:v>10.4</c:v>
                </c:pt>
                <c:pt idx="103">
                  <c:v>4.8</c:v>
                </c:pt>
                <c:pt idx="104">
                  <c:v>7.8</c:v>
                </c:pt>
                <c:pt idx="105">
                  <c:v>7.8</c:v>
                </c:pt>
                <c:pt idx="106">
                  <c:v>7.5</c:v>
                </c:pt>
                <c:pt idx="107">
                  <c:v>4.7</c:v>
                </c:pt>
                <c:pt idx="108">
                  <c:v>7.4</c:v>
                </c:pt>
                <c:pt idx="109">
                  <c:v>15.3</c:v>
                </c:pt>
                <c:pt idx="110">
                  <c:v>10.6</c:v>
                </c:pt>
                <c:pt idx="111">
                  <c:v>10.6</c:v>
                </c:pt>
                <c:pt idx="112">
                  <c:v>9.1</c:v>
                </c:pt>
                <c:pt idx="113">
                  <c:v>9</c:v>
                </c:pt>
                <c:pt idx="114">
                  <c:v>8.1</c:v>
                </c:pt>
                <c:pt idx="117">
                  <c:v>3.5</c:v>
                </c:pt>
                <c:pt idx="118">
                  <c:v>4.5999999999999996</c:v>
                </c:pt>
                <c:pt idx="119">
                  <c:v>2</c:v>
                </c:pt>
                <c:pt idx="120">
                  <c:v>8.3000000000000007</c:v>
                </c:pt>
                <c:pt idx="121">
                  <c:v>2</c:v>
                </c:pt>
                <c:pt idx="122">
                  <c:v>2.7</c:v>
                </c:pt>
                <c:pt idx="123">
                  <c:v>1.6</c:v>
                </c:pt>
                <c:pt idx="124">
                  <c:v>8.4</c:v>
                </c:pt>
                <c:pt idx="125">
                  <c:v>1.8</c:v>
                </c:pt>
                <c:pt idx="126">
                  <c:v>3.2</c:v>
                </c:pt>
                <c:pt idx="127">
                  <c:v>3.9</c:v>
                </c:pt>
                <c:pt idx="128">
                  <c:v>5</c:v>
                </c:pt>
                <c:pt idx="129">
                  <c:v>3.2</c:v>
                </c:pt>
              </c:numCache>
            </c:numRef>
          </c:val>
          <c:smooth val="0"/>
        </c:ser>
        <c:ser>
          <c:idx val="1"/>
          <c:order val="1"/>
          <c:tx>
            <c:strRef>
              <c:f>ﾑﾗｻｷｲｶﾞｲ!$D$83</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ﾑﾗｻｷｲｶﾞｲ!$D$85:$D$227</c:f>
              <c:numCache>
                <c:formatCode>0.0</c:formatCode>
                <c:ptCount val="143"/>
                <c:pt idx="0">
                  <c:v>99.629629629629633</c:v>
                </c:pt>
                <c:pt idx="1">
                  <c:v>84.81481481481481</c:v>
                </c:pt>
                <c:pt idx="2">
                  <c:v>101.48148148148148</c:v>
                </c:pt>
                <c:pt idx="3">
                  <c:v>87.777777777777771</c:v>
                </c:pt>
                <c:pt idx="4">
                  <c:v>85.925925925925924</c:v>
                </c:pt>
                <c:pt idx="5">
                  <c:v>88.518518518518519</c:v>
                </c:pt>
                <c:pt idx="6">
                  <c:v>101.11111111111111</c:v>
                </c:pt>
                <c:pt idx="7">
                  <c:v>88.888888888888886</c:v>
                </c:pt>
                <c:pt idx="8">
                  <c:v>87.777777777777771</c:v>
                </c:pt>
                <c:pt idx="9">
                  <c:v>90.740740740740748</c:v>
                </c:pt>
                <c:pt idx="10">
                  <c:v>87.777777777777771</c:v>
                </c:pt>
                <c:pt idx="11">
                  <c:v>78.148148148148152</c:v>
                </c:pt>
                <c:pt idx="12">
                  <c:v>75.925925925925924</c:v>
                </c:pt>
                <c:pt idx="13">
                  <c:v>85.18518518518519</c:v>
                </c:pt>
                <c:pt idx="14">
                  <c:v>87.037037037037038</c:v>
                </c:pt>
                <c:pt idx="15">
                  <c:v>81.851851851851848</c:v>
                </c:pt>
                <c:pt idx="16">
                  <c:v>79.259259259259252</c:v>
                </c:pt>
                <c:pt idx="17">
                  <c:v>79.629629629629633</c:v>
                </c:pt>
                <c:pt idx="20">
                  <c:v>94.074074074074076</c:v>
                </c:pt>
                <c:pt idx="21">
                  <c:v>88.148148148148152</c:v>
                </c:pt>
                <c:pt idx="22">
                  <c:v>88.888888888888886</c:v>
                </c:pt>
                <c:pt idx="23">
                  <c:v>87.777777777777771</c:v>
                </c:pt>
                <c:pt idx="24">
                  <c:v>75.925925925925924</c:v>
                </c:pt>
                <c:pt idx="25">
                  <c:v>74.444444444444443</c:v>
                </c:pt>
                <c:pt idx="26">
                  <c:v>73.333333333333329</c:v>
                </c:pt>
                <c:pt idx="27">
                  <c:v>75.925925925925924</c:v>
                </c:pt>
                <c:pt idx="28">
                  <c:v>73</c:v>
                </c:pt>
                <c:pt idx="29">
                  <c:v>83.9</c:v>
                </c:pt>
                <c:pt idx="30">
                  <c:v>82.1</c:v>
                </c:pt>
                <c:pt idx="31">
                  <c:v>85.2</c:v>
                </c:pt>
                <c:pt idx="32">
                  <c:v>69.3</c:v>
                </c:pt>
                <c:pt idx="33">
                  <c:v>70</c:v>
                </c:pt>
                <c:pt idx="34">
                  <c:v>66.900000000000006</c:v>
                </c:pt>
                <c:pt idx="35">
                  <c:v>68.8</c:v>
                </c:pt>
                <c:pt idx="36">
                  <c:v>77.900000000000006</c:v>
                </c:pt>
                <c:pt idx="37">
                  <c:v>76.900000000000006</c:v>
                </c:pt>
                <c:pt idx="38">
                  <c:v>67.7</c:v>
                </c:pt>
                <c:pt idx="39">
                  <c:v>68</c:v>
                </c:pt>
                <c:pt idx="40">
                  <c:v>79.5</c:v>
                </c:pt>
                <c:pt idx="41">
                  <c:v>72.599999999999994</c:v>
                </c:pt>
                <c:pt idx="42">
                  <c:v>63.6</c:v>
                </c:pt>
                <c:pt idx="43">
                  <c:v>74.8</c:v>
                </c:pt>
                <c:pt idx="44">
                  <c:v>73.2</c:v>
                </c:pt>
                <c:pt idx="45">
                  <c:v>70.8</c:v>
                </c:pt>
                <c:pt idx="46">
                  <c:v>72.400000000000006</c:v>
                </c:pt>
                <c:pt idx="47">
                  <c:v>65.400000000000006</c:v>
                </c:pt>
                <c:pt idx="48">
                  <c:v>75.7</c:v>
                </c:pt>
                <c:pt idx="49">
                  <c:v>68.7</c:v>
                </c:pt>
                <c:pt idx="50">
                  <c:v>68</c:v>
                </c:pt>
                <c:pt idx="51">
                  <c:v>71.099999999999994</c:v>
                </c:pt>
                <c:pt idx="52">
                  <c:v>76.7</c:v>
                </c:pt>
                <c:pt idx="53">
                  <c:v>76.400000000000006</c:v>
                </c:pt>
                <c:pt idx="54">
                  <c:v>75.099999999999994</c:v>
                </c:pt>
                <c:pt idx="55">
                  <c:v>79.400000000000006</c:v>
                </c:pt>
                <c:pt idx="56">
                  <c:v>78.2</c:v>
                </c:pt>
                <c:pt idx="57">
                  <c:v>69.7</c:v>
                </c:pt>
                <c:pt idx="58">
                  <c:v>76.3</c:v>
                </c:pt>
                <c:pt idx="59">
                  <c:v>80.599999999999994</c:v>
                </c:pt>
                <c:pt idx="60">
                  <c:v>76.7</c:v>
                </c:pt>
                <c:pt idx="61">
                  <c:v>74.7</c:v>
                </c:pt>
                <c:pt idx="62">
                  <c:v>73.8</c:v>
                </c:pt>
                <c:pt idx="63">
                  <c:v>77</c:v>
                </c:pt>
                <c:pt idx="64">
                  <c:v>87.6</c:v>
                </c:pt>
                <c:pt idx="65">
                  <c:v>93.2</c:v>
                </c:pt>
                <c:pt idx="66">
                  <c:v>71.400000000000006</c:v>
                </c:pt>
                <c:pt idx="67">
                  <c:v>76.900000000000006</c:v>
                </c:pt>
                <c:pt idx="68">
                  <c:v>84.1</c:v>
                </c:pt>
                <c:pt idx="69">
                  <c:v>70.099999999999994</c:v>
                </c:pt>
                <c:pt idx="70">
                  <c:v>71.599999999999994</c:v>
                </c:pt>
                <c:pt idx="71">
                  <c:v>76.8</c:v>
                </c:pt>
                <c:pt idx="72">
                  <c:v>83.9</c:v>
                </c:pt>
                <c:pt idx="73">
                  <c:v>76.3</c:v>
                </c:pt>
                <c:pt idx="74">
                  <c:v>71.900000000000006</c:v>
                </c:pt>
                <c:pt idx="75">
                  <c:v>81.7</c:v>
                </c:pt>
                <c:pt idx="76">
                  <c:v>70.099999999999994</c:v>
                </c:pt>
                <c:pt idx="77">
                  <c:v>77.400000000000006</c:v>
                </c:pt>
                <c:pt idx="78">
                  <c:v>67.099999999999994</c:v>
                </c:pt>
                <c:pt idx="79">
                  <c:v>86.3</c:v>
                </c:pt>
                <c:pt idx="80">
                  <c:v>94.6</c:v>
                </c:pt>
                <c:pt idx="81">
                  <c:v>98.9</c:v>
                </c:pt>
                <c:pt idx="82">
                  <c:v>74.099999999999994</c:v>
                </c:pt>
                <c:pt idx="83">
                  <c:v>80.7</c:v>
                </c:pt>
                <c:pt idx="84">
                  <c:v>101</c:v>
                </c:pt>
                <c:pt idx="85">
                  <c:v>83.6</c:v>
                </c:pt>
                <c:pt idx="86">
                  <c:v>81.3</c:v>
                </c:pt>
                <c:pt idx="87">
                  <c:v>80.400000000000006</c:v>
                </c:pt>
                <c:pt idx="88">
                  <c:v>92.7</c:v>
                </c:pt>
                <c:pt idx="89">
                  <c:v>90.2</c:v>
                </c:pt>
                <c:pt idx="90">
                  <c:v>80.599999999999994</c:v>
                </c:pt>
                <c:pt idx="91">
                  <c:v>73.8</c:v>
                </c:pt>
                <c:pt idx="92">
                  <c:v>88.5</c:v>
                </c:pt>
                <c:pt idx="93">
                  <c:v>86.5</c:v>
                </c:pt>
                <c:pt idx="94">
                  <c:v>77</c:v>
                </c:pt>
                <c:pt idx="95">
                  <c:v>86.1</c:v>
                </c:pt>
                <c:pt idx="96">
                  <c:v>89.6</c:v>
                </c:pt>
                <c:pt idx="97">
                  <c:v>80.3</c:v>
                </c:pt>
                <c:pt idx="98">
                  <c:v>76.900000000000006</c:v>
                </c:pt>
                <c:pt idx="99">
                  <c:v>79.5</c:v>
                </c:pt>
                <c:pt idx="100">
                  <c:v>89.3</c:v>
                </c:pt>
                <c:pt idx="101">
                  <c:v>87.7</c:v>
                </c:pt>
                <c:pt idx="102">
                  <c:v>69.5</c:v>
                </c:pt>
                <c:pt idx="103">
                  <c:v>96.1</c:v>
                </c:pt>
                <c:pt idx="104">
                  <c:v>97.2</c:v>
                </c:pt>
                <c:pt idx="105">
                  <c:v>87.7</c:v>
                </c:pt>
                <c:pt idx="106">
                  <c:v>72.099999999999994</c:v>
                </c:pt>
                <c:pt idx="107">
                  <c:v>87.7</c:v>
                </c:pt>
                <c:pt idx="108">
                  <c:v>90.8</c:v>
                </c:pt>
                <c:pt idx="109">
                  <c:v>84.7</c:v>
                </c:pt>
                <c:pt idx="110">
                  <c:v>74.7</c:v>
                </c:pt>
                <c:pt idx="111">
                  <c:v>97.7</c:v>
                </c:pt>
                <c:pt idx="112">
                  <c:v>72.8</c:v>
                </c:pt>
                <c:pt idx="113">
                  <c:v>88.2</c:v>
                </c:pt>
                <c:pt idx="114">
                  <c:v>74</c:v>
                </c:pt>
                <c:pt idx="117">
                  <c:v>77</c:v>
                </c:pt>
                <c:pt idx="118">
                  <c:v>80.900000000000006</c:v>
                </c:pt>
                <c:pt idx="119">
                  <c:v>61.2</c:v>
                </c:pt>
                <c:pt idx="120">
                  <c:v>80.599999999999994</c:v>
                </c:pt>
                <c:pt idx="121">
                  <c:v>85.7</c:v>
                </c:pt>
                <c:pt idx="122">
                  <c:v>87.4</c:v>
                </c:pt>
                <c:pt idx="123">
                  <c:v>71.3</c:v>
                </c:pt>
                <c:pt idx="124">
                  <c:v>87.5</c:v>
                </c:pt>
                <c:pt idx="125">
                  <c:v>74.2</c:v>
                </c:pt>
                <c:pt idx="126">
                  <c:v>68.7</c:v>
                </c:pt>
                <c:pt idx="127">
                  <c:v>76.5</c:v>
                </c:pt>
                <c:pt idx="128">
                  <c:v>68.8</c:v>
                </c:pt>
                <c:pt idx="129">
                  <c:v>66.599999999999994</c:v>
                </c:pt>
              </c:numCache>
            </c:numRef>
          </c:val>
          <c:smooth val="0"/>
        </c:ser>
        <c:ser>
          <c:idx val="2"/>
          <c:order val="2"/>
          <c:tx>
            <c:strRef>
              <c:f>ﾑﾗｻｷｲｶﾞｲ!$F$83</c:f>
              <c:strCache>
                <c:ptCount val="1"/>
                <c:pt idx="0">
                  <c:v>Cs-137</c:v>
                </c:pt>
              </c:strCache>
            </c:strRef>
          </c:tx>
          <c:spPr>
            <a:ln w="0">
              <a:solidFill>
                <a:srgbClr val="FF0000"/>
              </a:solidFill>
              <a:prstDash val="sysDash"/>
            </a:ln>
          </c:spPr>
          <c:marker>
            <c:symbol val="triangle"/>
            <c:size val="6"/>
            <c:spPr>
              <a:solidFill>
                <a:srgbClr val="FF0000"/>
              </a:solidFill>
              <a:ln>
                <a:solidFill>
                  <a:srgbClr val="FF0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ﾑﾗｻｷｲｶﾞｲ!$F$85:$F$227</c:f>
              <c:numCache>
                <c:formatCode>0.000</c:formatCode>
                <c:ptCount val="143"/>
                <c:pt idx="0">
                  <c:v>7.407407407407407E-2</c:v>
                </c:pt>
                <c:pt idx="1">
                  <c:v>3.3333333333333333E-2</c:v>
                </c:pt>
                <c:pt idx="2">
                  <c:v>7.0370370370370361E-2</c:v>
                </c:pt>
                <c:pt idx="3">
                  <c:v>5.9259259259259262E-2</c:v>
                </c:pt>
                <c:pt idx="4">
                  <c:v>7.0370370370370361E-2</c:v>
                </c:pt>
                <c:pt idx="5">
                  <c:v>7.407407407407407E-2</c:v>
                </c:pt>
                <c:pt idx="6">
                  <c:v>5.9259259259259262E-2</c:v>
                </c:pt>
                <c:pt idx="7">
                  <c:v>6.6666666666666666E-2</c:v>
                </c:pt>
                <c:pt idx="8">
                  <c:v>7.0370370370370361E-2</c:v>
                </c:pt>
                <c:pt idx="9">
                  <c:v>6.6666666666666666E-2</c:v>
                </c:pt>
                <c:pt idx="10">
                  <c:v>4.8148148148148148E-2</c:v>
                </c:pt>
                <c:pt idx="11">
                  <c:v>4.8148148148148148E-2</c:v>
                </c:pt>
                <c:pt idx="12">
                  <c:v>5.185185185185185E-2</c:v>
                </c:pt>
                <c:pt idx="13">
                  <c:v>4.0740740740740751E-2</c:v>
                </c:pt>
                <c:pt idx="14">
                  <c:v>5.5555555555555552E-2</c:v>
                </c:pt>
                <c:pt idx="15">
                  <c:v>3.3333333333333333E-2</c:v>
                </c:pt>
                <c:pt idx="16">
                  <c:v>5.185185185185185E-2</c:v>
                </c:pt>
                <c:pt idx="17">
                  <c:v>5.9259259259259262E-2</c:v>
                </c:pt>
                <c:pt idx="20">
                  <c:v>0.39629629629629626</c:v>
                </c:pt>
                <c:pt idx="21">
                  <c:v>0.1037037037037037</c:v>
                </c:pt>
                <c:pt idx="22">
                  <c:v>8.1481481481481502E-2</c:v>
                </c:pt>
                <c:pt idx="23">
                  <c:v>5.5555555555555552E-2</c:v>
                </c:pt>
                <c:pt idx="24">
                  <c:v>5.5555555555555552E-2</c:v>
                </c:pt>
                <c:pt idx="25">
                  <c:v>4.0740740740740751E-2</c:v>
                </c:pt>
                <c:pt idx="26">
                  <c:v>6.2962962962962957E-2</c:v>
                </c:pt>
                <c:pt idx="27">
                  <c:v>4.4444444444444446E-2</c:v>
                </c:pt>
                <c:pt idx="28">
                  <c:v>4.4999999999999998E-2</c:v>
                </c:pt>
                <c:pt idx="29">
                  <c:v>5.1999999999999998E-2</c:v>
                </c:pt>
                <c:pt idx="30">
                  <c:v>3.6999999999999998E-2</c:v>
                </c:pt>
                <c:pt idx="31">
                  <c:v>5.8000000000000003E-2</c:v>
                </c:pt>
                <c:pt idx="32">
                  <c:v>4.2000000000000003E-2</c:v>
                </c:pt>
                <c:pt idx="33">
                  <c:v>3.2000000000000001E-2</c:v>
                </c:pt>
                <c:pt idx="34">
                  <c:v>3.6999999999999998E-2</c:v>
                </c:pt>
                <c:pt idx="35">
                  <c:v>6.3E-2</c:v>
                </c:pt>
                <c:pt idx="36">
                  <c:v>0.04</c:v>
                </c:pt>
                <c:pt idx="37">
                  <c:v>3.2000000000000001E-2</c:v>
                </c:pt>
                <c:pt idx="38">
                  <c:v>2.1999999999999999E-2</c:v>
                </c:pt>
                <c:pt idx="39">
                  <c:v>4.1000000000000002E-2</c:v>
                </c:pt>
                <c:pt idx="40">
                  <c:v>3.3000000000000002E-2</c:v>
                </c:pt>
                <c:pt idx="41">
                  <c:v>2.5000000000000001E-2</c:v>
                </c:pt>
                <c:pt idx="42" formatCode="&quot;(&quot;0.000&quot;)&quot;">
                  <c:v>1.6E-2</c:v>
                </c:pt>
                <c:pt idx="43">
                  <c:v>3.5000000000000003E-2</c:v>
                </c:pt>
                <c:pt idx="44" formatCode="&quot;(&quot;0.000&quot;)&quot;">
                  <c:v>2.1999999999999999E-2</c:v>
                </c:pt>
                <c:pt idx="45">
                  <c:v>2.9000000000000001E-2</c:v>
                </c:pt>
                <c:pt idx="46">
                  <c:v>1.9E-2</c:v>
                </c:pt>
                <c:pt idx="47">
                  <c:v>3.6999999999999998E-2</c:v>
                </c:pt>
                <c:pt idx="48">
                  <c:v>4.8000000000000001E-2</c:v>
                </c:pt>
                <c:pt idx="49" formatCode="&quot;(&quot;0.000&quot;)&quot;">
                  <c:v>1.7999999999999999E-2</c:v>
                </c:pt>
                <c:pt idx="50" formatCode="&quot;(&quot;0.000&quot;)&quot;">
                  <c:v>1.2999999999999999E-2</c:v>
                </c:pt>
                <c:pt idx="51">
                  <c:v>2.3E-2</c:v>
                </c:pt>
                <c:pt idx="52">
                  <c:v>3.5999999999999997E-2</c:v>
                </c:pt>
                <c:pt idx="53">
                  <c:v>2.4E-2</c:v>
                </c:pt>
                <c:pt idx="54">
                  <c:v>2.3E-2</c:v>
                </c:pt>
                <c:pt idx="55">
                  <c:v>3.1E-2</c:v>
                </c:pt>
                <c:pt idx="56">
                  <c:v>6.5020840974518443E-3</c:v>
                </c:pt>
                <c:pt idx="57">
                  <c:v>3.2000000000000001E-2</c:v>
                </c:pt>
                <c:pt idx="58">
                  <c:v>4.2999999999999997E-2</c:v>
                </c:pt>
                <c:pt idx="59">
                  <c:v>2.3E-2</c:v>
                </c:pt>
                <c:pt idx="60">
                  <c:v>0.03</c:v>
                </c:pt>
                <c:pt idx="61">
                  <c:v>2.9000000000000001E-2</c:v>
                </c:pt>
                <c:pt idx="62">
                  <c:v>2.9000000000000001E-2</c:v>
                </c:pt>
                <c:pt idx="63">
                  <c:v>2.7E-2</c:v>
                </c:pt>
                <c:pt idx="64" formatCode="&quot;(&quot;0.000&quot;)&quot;">
                  <c:v>2.5000000000000001E-2</c:v>
                </c:pt>
                <c:pt idx="65">
                  <c:v>4.3999999999999997E-2</c:v>
                </c:pt>
                <c:pt idx="66" formatCode="&quot;(&quot;0.000&quot;)&quot;">
                  <c:v>2.5000000000000001E-2</c:v>
                </c:pt>
                <c:pt idx="67">
                  <c:v>2.7E-2</c:v>
                </c:pt>
                <c:pt idx="68">
                  <c:v>3.1E-2</c:v>
                </c:pt>
                <c:pt idx="69" formatCode="&quot;(&quot;0.000&quot;)&quot;">
                  <c:v>0.02</c:v>
                </c:pt>
                <c:pt idx="70" formatCode="&quot;(&quot;0.000&quot;)&quot;">
                  <c:v>2.1000000000000001E-2</c:v>
                </c:pt>
                <c:pt idx="71" formatCode="&quot;(&quot;0.000&quot;)&quot;">
                  <c:v>2.4E-2</c:v>
                </c:pt>
                <c:pt idx="72" formatCode="&quot;(&quot;0.000&quot;)&quot;">
                  <c:v>2.5999999999999999E-2</c:v>
                </c:pt>
                <c:pt idx="73" formatCode="&quot;(&quot;0.000&quot;)&quot;">
                  <c:v>2.3E-2</c:v>
                </c:pt>
                <c:pt idx="74">
                  <c:v>2.3E-2</c:v>
                </c:pt>
                <c:pt idx="75">
                  <c:v>0.04</c:v>
                </c:pt>
                <c:pt idx="76" formatCode="&quot;(&quot;0.000&quot;)&quot;">
                  <c:v>2.7E-2</c:v>
                </c:pt>
                <c:pt idx="77">
                  <c:v>2.8000000000000001E-2</c:v>
                </c:pt>
                <c:pt idx="78">
                  <c:v>5.7393893517733493E-3</c:v>
                </c:pt>
                <c:pt idx="79">
                  <c:v>4.3999999999999997E-2</c:v>
                </c:pt>
                <c:pt idx="80" formatCode="&quot;(&quot;0.000&quot;)&quot;">
                  <c:v>2.3E-2</c:v>
                </c:pt>
                <c:pt idx="81" formatCode="&quot;(&quot;0.000&quot;)&quot;">
                  <c:v>2.4E-2</c:v>
                </c:pt>
                <c:pt idx="82">
                  <c:v>5.6101072796619009E-3</c:v>
                </c:pt>
                <c:pt idx="83">
                  <c:v>2.5999999999999999E-2</c:v>
                </c:pt>
                <c:pt idx="84">
                  <c:v>3.5999999999999997E-2</c:v>
                </c:pt>
                <c:pt idx="85">
                  <c:v>2.7E-2</c:v>
                </c:pt>
                <c:pt idx="86" formatCode="&quot;(&quot;0.000&quot;)&quot;">
                  <c:v>2.1999999999999999E-2</c:v>
                </c:pt>
                <c:pt idx="87">
                  <c:v>5.4526781839641476E-3</c:v>
                </c:pt>
                <c:pt idx="88">
                  <c:v>5.4050543406100786E-3</c:v>
                </c:pt>
                <c:pt idx="89">
                  <c:v>5.3904061949387842E-3</c:v>
                </c:pt>
                <c:pt idx="90">
                  <c:v>2.9000000000000001E-2</c:v>
                </c:pt>
                <c:pt idx="91">
                  <c:v>5.3288453794847071E-3</c:v>
                </c:pt>
                <c:pt idx="92">
                  <c:v>2.7E-2</c:v>
                </c:pt>
                <c:pt idx="93" formatCode="&quot;(&quot;0.000&quot;)&quot;">
                  <c:v>2.8000000000000001E-2</c:v>
                </c:pt>
                <c:pt idx="94">
                  <c:v>3.4000000000000002E-2</c:v>
                </c:pt>
                <c:pt idx="95">
                  <c:v>5.1960061965892904E-3</c:v>
                </c:pt>
                <c:pt idx="96">
                  <c:v>2.5000000000000001E-2</c:v>
                </c:pt>
                <c:pt idx="97">
                  <c:v>3.3000000000000002E-2</c:v>
                </c:pt>
                <c:pt idx="98">
                  <c:v>2.1000000000000001E-2</c:v>
                </c:pt>
                <c:pt idx="99">
                  <c:v>2.5000000000000001E-2</c:v>
                </c:pt>
                <c:pt idx="100">
                  <c:v>2.8000000000000001E-2</c:v>
                </c:pt>
                <c:pt idx="101">
                  <c:v>5.0266670596679046E-3</c:v>
                </c:pt>
                <c:pt idx="102">
                  <c:v>4.9981966899051425E-3</c:v>
                </c:pt>
                <c:pt idx="103" formatCode="&quot;(&quot;0.000&quot;)&quot;">
                  <c:v>2.9000000000000001E-2</c:v>
                </c:pt>
                <c:pt idx="104" formatCode="&quot;(&quot;0.000&quot;)&quot;">
                  <c:v>2.4E-2</c:v>
                </c:pt>
                <c:pt idx="105">
                  <c:v>4.914990044803837E-3</c:v>
                </c:pt>
                <c:pt idx="106">
                  <c:v>4.8822197806563036E-3</c:v>
                </c:pt>
                <c:pt idx="107">
                  <c:v>4.8594720224587173E-3</c:v>
                </c:pt>
                <c:pt idx="108">
                  <c:v>3.5999999999999997E-2</c:v>
                </c:pt>
                <c:pt idx="109">
                  <c:v>4.801549862289976E-3</c:v>
                </c:pt>
                <c:pt idx="110">
                  <c:v>3.3000000000000002E-2</c:v>
                </c:pt>
                <c:pt idx="111">
                  <c:v>4.7085237212199762E-3</c:v>
                </c:pt>
                <c:pt idx="112" formatCode="&quot;(&quot;0.000&quot;)&quot;">
                  <c:v>2.4E-2</c:v>
                </c:pt>
                <c:pt idx="113" formatCode="&quot;(&quot;0.000&quot;)&quot;">
                  <c:v>2.9000000000000001E-2</c:v>
                </c:pt>
                <c:pt idx="114" formatCode="&quot;(&quot;0.000&quot;)&quot;">
                  <c:v>2.1000000000000001E-2</c:v>
                </c:pt>
                <c:pt idx="117">
                  <c:v>0.41</c:v>
                </c:pt>
                <c:pt idx="118">
                  <c:v>0.19</c:v>
                </c:pt>
                <c:pt idx="119">
                  <c:v>0.37</c:v>
                </c:pt>
                <c:pt idx="120">
                  <c:v>0.14000000000000001</c:v>
                </c:pt>
                <c:pt idx="121">
                  <c:v>0.16</c:v>
                </c:pt>
                <c:pt idx="122">
                  <c:v>0.33</c:v>
                </c:pt>
                <c:pt idx="123">
                  <c:v>0.36</c:v>
                </c:pt>
                <c:pt idx="124">
                  <c:v>0.5</c:v>
                </c:pt>
                <c:pt idx="125">
                  <c:v>7.3999999999999996E-2</c:v>
                </c:pt>
                <c:pt idx="126">
                  <c:v>5.2999999999999999E-2</c:v>
                </c:pt>
                <c:pt idx="127">
                  <c:v>4.7E-2</c:v>
                </c:pt>
                <c:pt idx="128">
                  <c:v>4.7E-2</c:v>
                </c:pt>
                <c:pt idx="129">
                  <c:v>0.04</c:v>
                </c:pt>
              </c:numCache>
            </c:numRef>
          </c:val>
          <c:smooth val="0"/>
        </c:ser>
        <c:ser>
          <c:idx val="3"/>
          <c:order val="3"/>
          <c:tx>
            <c:strRef>
              <c:f>ﾑﾗｻｷｲｶﾞｲ!$E$83</c:f>
              <c:strCache>
                <c:ptCount val="1"/>
                <c:pt idx="0">
                  <c:v>Cs-134</c:v>
                </c:pt>
              </c:strCache>
            </c:strRef>
          </c:tx>
          <c:spPr>
            <a:ln w="0">
              <a:solidFill>
                <a:srgbClr val="FF0000"/>
              </a:solidFill>
              <a:prstDash val="sysDot"/>
            </a:ln>
          </c:spPr>
          <c:marker>
            <c:symbol val="triangle"/>
            <c:size val="6"/>
            <c:spPr>
              <a:noFill/>
              <a:ln>
                <a:solidFill>
                  <a:srgbClr val="FF0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ﾑﾗｻｷｲｶﾞｲ!$E$85:$E$227</c:f>
              <c:numCache>
                <c:formatCode>0.000</c:formatCode>
                <c:ptCount val="143"/>
                <c:pt idx="0">
                  <c:v>8.0000000000000002E-3</c:v>
                </c:pt>
                <c:pt idx="1">
                  <c:v>7.3702513047924408E-3</c:v>
                </c:pt>
                <c:pt idx="2">
                  <c:v>6.9867834757108352E-3</c:v>
                </c:pt>
                <c:pt idx="3">
                  <c:v>6.3836463014724778E-3</c:v>
                </c:pt>
                <c:pt idx="4">
                  <c:v>5.6892892528012922E-3</c:v>
                </c:pt>
                <c:pt idx="5">
                  <c:v>5.2656350522622937E-3</c:v>
                </c:pt>
                <c:pt idx="6">
                  <c:v>4.9641537680814099E-3</c:v>
                </c:pt>
                <c:pt idx="7">
                  <c:v>4.5481734269960331E-3</c:v>
                </c:pt>
                <c:pt idx="8">
                  <c:v>3.9941542457374015E-3</c:v>
                </c:pt>
                <c:pt idx="9">
                  <c:v>3.5564273748981625E-3</c:v>
                </c:pt>
                <c:pt idx="10">
                  <c:v>3.3776069174486639E-3</c:v>
                </c:pt>
                <c:pt idx="11">
                  <c:v>3.0803528291446073E-3</c:v>
                </c:pt>
                <c:pt idx="12">
                  <c:v>2.8196302986015212E-3</c:v>
                </c:pt>
                <c:pt idx="13">
                  <c:v>2.5432115691782047E-3</c:v>
                </c:pt>
                <c:pt idx="14">
                  <c:v>2.3976012710451968E-3</c:v>
                </c:pt>
                <c:pt idx="15">
                  <c:v>2.2149785698971762E-3</c:v>
                </c:pt>
                <c:pt idx="16">
                  <c:v>2.0312407753181288E-3</c:v>
                </c:pt>
                <c:pt idx="17">
                  <c:v>1.7953528970148435E-3</c:v>
                </c:pt>
                <c:pt idx="20">
                  <c:v>7.8178588793989447E-3</c:v>
                </c:pt>
                <c:pt idx="21">
                  <c:v>7.6539538487388004E-3</c:v>
                </c:pt>
                <c:pt idx="22">
                  <c:v>7.0514454175610343E-3</c:v>
                </c:pt>
                <c:pt idx="23">
                  <c:v>6.4427262725883791E-3</c:v>
                </c:pt>
                <c:pt idx="24">
                  <c:v>5.7631407247271593E-3</c:v>
                </c:pt>
                <c:pt idx="25">
                  <c:v>5.4482114326822231E-3</c:v>
                </c:pt>
                <c:pt idx="26">
                  <c:v>5.0704582731305381E-3</c:v>
                </c:pt>
                <c:pt idx="27">
                  <c:v>4.6370185271975665E-3</c:v>
                </c:pt>
                <c:pt idx="28">
                  <c:v>4.0796867674963095E-3</c:v>
                </c:pt>
                <c:pt idx="29">
                  <c:v>3.9176264009376559E-3</c:v>
                </c:pt>
                <c:pt idx="30">
                  <c:v>3.4947193339660513E-3</c:v>
                </c:pt>
                <c:pt idx="31">
                  <c:v>3.3128920962198871E-3</c:v>
                </c:pt>
                <c:pt idx="32">
                  <c:v>2.9362698841530893E-3</c:v>
                </c:pt>
                <c:pt idx="33">
                  <c:v>2.8040880731959694E-3</c:v>
                </c:pt>
                <c:pt idx="34">
                  <c:v>2.5809754472183146E-3</c:v>
                </c:pt>
                <c:pt idx="35">
                  <c:v>2.336547103774538E-3</c:v>
                </c:pt>
                <c:pt idx="36">
                  <c:v>2.0843172632104192E-3</c:v>
                </c:pt>
                <c:pt idx="37">
                  <c:v>1.9686044750603341E-3</c:v>
                </c:pt>
                <c:pt idx="38">
                  <c:v>1.8439635531917378E-3</c:v>
                </c:pt>
                <c:pt idx="39">
                  <c:v>1.6956822311839932E-3</c:v>
                </c:pt>
                <c:pt idx="40">
                  <c:v>1.5070699436807939E-3</c:v>
                </c:pt>
                <c:pt idx="41">
                  <c:v>1.4312930731506864E-3</c:v>
                </c:pt>
                <c:pt idx="42">
                  <c:v>1.3174095046754961E-3</c:v>
                </c:pt>
                <c:pt idx="43">
                  <c:v>1.2070147665778023E-3</c:v>
                </c:pt>
                <c:pt idx="44">
                  <c:v>1.0668442088436114E-3</c:v>
                </c:pt>
                <c:pt idx="45">
                  <c:v>1.0188181740791887E-3</c:v>
                </c:pt>
                <c:pt idx="46">
                  <c:v>9.4295165018578697E-4</c:v>
                </c:pt>
                <c:pt idx="47">
                  <c:v>8.5759161171478722E-4</c:v>
                </c:pt>
                <c:pt idx="48">
                  <c:v>7.6360653513580558E-4</c:v>
                </c:pt>
                <c:pt idx="49">
                  <c:v>7.2321019255294533E-4</c:v>
                </c:pt>
                <c:pt idx="50">
                  <c:v>6.7368656189216382E-4</c:v>
                </c:pt>
                <c:pt idx="51">
                  <c:v>6.1213737618119959E-4</c:v>
                </c:pt>
                <c:pt idx="52">
                  <c:v>5.4958995634798611E-4</c:v>
                </c:pt>
                <c:pt idx="53">
                  <c:v>5.2003623184971974E-4</c:v>
                </c:pt>
                <c:pt idx="54">
                  <c:v>4.7998325317859356E-4</c:v>
                </c:pt>
                <c:pt idx="55">
                  <c:v>4.3814466721388908E-4</c:v>
                </c:pt>
                <c:pt idx="56">
                  <c:v>3.8797712791879802E-4</c:v>
                </c:pt>
                <c:pt idx="57">
                  <c:v>3.7222216876283949E-4</c:v>
                </c:pt>
                <c:pt idx="58">
                  <c:v>3.363510051847273E-4</c:v>
                </c:pt>
                <c:pt idx="59">
                  <c:v>3.1303002058329749E-4</c:v>
                </c:pt>
                <c:pt idx="60">
                  <c:v>2.7744357364470947E-4</c:v>
                </c:pt>
                <c:pt idx="61">
                  <c:v>2.6593205821791115E-4</c:v>
                </c:pt>
                <c:pt idx="62">
                  <c:v>2.4319929570604498E-4</c:v>
                </c:pt>
                <c:pt idx="63">
                  <c:v>2.2405499081276013E-4</c:v>
                </c:pt>
                <c:pt idx="64">
                  <c:v>2.0042143457580435E-4</c:v>
                </c:pt>
                <c:pt idx="65">
                  <c:v>1.8894640623191473E-4</c:v>
                </c:pt>
                <c:pt idx="66">
                  <c:v>1.7519897066355897E-4</c:v>
                </c:pt>
                <c:pt idx="67">
                  <c:v>1.5978018109767775E-4</c:v>
                </c:pt>
                <c:pt idx="68">
                  <c:v>1.4187692329866659E-4</c:v>
                </c:pt>
                <c:pt idx="69">
                  <c:v>1.3549006194240831E-4</c:v>
                </c:pt>
                <c:pt idx="70">
                  <c:v>1.245947026122543E-4</c:v>
                </c:pt>
                <c:pt idx="71">
                  <c:v>1.1394393036726222E-4</c:v>
                </c:pt>
                <c:pt idx="72">
                  <c:v>1.018311512305962E-4</c:v>
                </c:pt>
                <c:pt idx="73">
                  <c:v>9.7426366485365613E-5</c:v>
                </c:pt>
                <c:pt idx="74">
                  <c:v>8.8362368057210827E-5</c:v>
                </c:pt>
                <c:pt idx="75">
                  <c:v>8.1406607308526072E-5</c:v>
                </c:pt>
                <c:pt idx="76">
                  <c:v>7.2485104209132976E-5</c:v>
                </c:pt>
                <c:pt idx="77">
                  <c:v>6.9285847473083868E-5</c:v>
                </c:pt>
                <c:pt idx="78">
                  <c:v>6.2782020349238282E-5</c:v>
                </c:pt>
                <c:pt idx="79">
                  <c:v>5.8214101875345821E-5</c:v>
                </c:pt>
                <c:pt idx="80">
                  <c:v>5.1929900024297376E-5</c:v>
                </c:pt>
                <c:pt idx="81">
                  <c:v>4.9546511231347413E-5</c:v>
                </c:pt>
                <c:pt idx="82">
                  <c:v>4.5019855077566659E-5</c:v>
                </c:pt>
                <c:pt idx="83">
                  <c:v>3.8814158975478403E-5</c:v>
                </c:pt>
                <c:pt idx="84">
                  <c:v>3.7066865291118692E-5</c:v>
                </c:pt>
                <c:pt idx="85">
                  <c:v>3.5430854420185887E-5</c:v>
                </c:pt>
                <c:pt idx="86">
                  <c:v>3.2372270239048432E-5</c:v>
                </c:pt>
                <c:pt idx="87">
                  <c:v>2.9714273802714398E-5</c:v>
                </c:pt>
                <c:pt idx="88">
                  <c:v>2.6142860747196495E-5</c:v>
                </c:pt>
                <c:pt idx="89">
                  <c:v>2.5127506492800126E-5</c:v>
                </c:pt>
                <c:pt idx="90">
                  <c:v>2.3106891782134431E-5</c:v>
                </c:pt>
                <c:pt idx="91">
                  <c:v>2.1248763699822769E-5</c:v>
                </c:pt>
                <c:pt idx="92">
                  <c:v>1.8850480867857483E-5</c:v>
                </c:pt>
                <c:pt idx="93">
                  <c:v>1.8068348492390053E-5</c:v>
                </c:pt>
                <c:pt idx="94">
                  <c:v>1.6646033631435293E-5</c:v>
                </c:pt>
                <c:pt idx="95">
                  <c:v>1.469938287523211E-5</c:v>
                </c:pt>
                <c:pt idx="96">
                  <c:v>1.3393385662463321E-5</c:v>
                </c:pt>
                <c:pt idx="97">
                  <c:v>1.2708241199465634E-5</c:v>
                </c:pt>
                <c:pt idx="98">
                  <c:v>1.1686314924302376E-5</c:v>
                </c:pt>
                <c:pt idx="99">
                  <c:v>1.0816090861768621E-5</c:v>
                </c:pt>
                <c:pt idx="100">
                  <c:v>9.4201401720658435E-6</c:v>
                </c:pt>
                <c:pt idx="101">
                  <c:v>9.0626192834082919E-6</c:v>
                </c:pt>
                <c:pt idx="102">
                  <c:v>8.3415346620353317E-6</c:v>
                </c:pt>
                <c:pt idx="103">
                  <c:v>7.7346180628025122E-6</c:v>
                </c:pt>
                <c:pt idx="104">
                  <c:v>6.7550127090153889E-6</c:v>
                </c:pt>
                <c:pt idx="105">
                  <c:v>6.528643783113503E-6</c:v>
                </c:pt>
                <c:pt idx="106">
                  <c:v>5.9212556691678645E-6</c:v>
                </c:pt>
                <c:pt idx="107">
                  <c:v>5.5310478935500023E-6</c:v>
                </c:pt>
                <c:pt idx="108">
                  <c:v>4.8260812593920646E-6</c:v>
                </c:pt>
                <c:pt idx="109">
                  <c:v>4.6429178638294521E-6</c:v>
                </c:pt>
                <c:pt idx="110">
                  <c:v>4.1646720107917692E-6</c:v>
                </c:pt>
                <c:pt idx="111">
                  <c:v>3.489508118638406E-6</c:v>
                </c:pt>
                <c:pt idx="112">
                  <c:v>2.9754267547079783E-6</c:v>
                </c:pt>
                <c:pt idx="113">
                  <c:v>2.5115010497616375E-6</c:v>
                </c:pt>
                <c:pt idx="114">
                  <c:v>2.1160079322571919E-6</c:v>
                </c:pt>
                <c:pt idx="117">
                  <c:v>0.39</c:v>
                </c:pt>
                <c:pt idx="118">
                  <c:v>0.13</c:v>
                </c:pt>
                <c:pt idx="119">
                  <c:v>0.21</c:v>
                </c:pt>
                <c:pt idx="120">
                  <c:v>0.06</c:v>
                </c:pt>
                <c:pt idx="121">
                  <c:v>0.08</c:v>
                </c:pt>
                <c:pt idx="122">
                  <c:v>0.13</c:v>
                </c:pt>
                <c:pt idx="123">
                  <c:v>0.13</c:v>
                </c:pt>
                <c:pt idx="124">
                  <c:v>2.0052115443383164E-3</c:v>
                </c:pt>
                <c:pt idx="125">
                  <c:v>1.7050808929825194E-3</c:v>
                </c:pt>
                <c:pt idx="126">
                  <c:v>1.4498723886877598E-3</c:v>
                </c:pt>
                <c:pt idx="127">
                  <c:v>1.2271965867570634E-3</c:v>
                </c:pt>
                <c:pt idx="128">
                  <c:v>1.0301434854197019E-3</c:v>
                </c:pt>
                <c:pt idx="129">
                  <c:v>8.7757185177609253E-4</c:v>
                </c:pt>
              </c:numCache>
            </c:numRef>
          </c:val>
          <c:smooth val="0"/>
        </c:ser>
        <c:ser>
          <c:idx val="4"/>
          <c:order val="4"/>
          <c:tx>
            <c:strRef>
              <c:f>ﾑﾗｻｷｲｶﾞｲ!$W$84</c:f>
              <c:strCache>
                <c:ptCount val="1"/>
                <c:pt idx="0">
                  <c:v>Cs137崩壊</c:v>
                </c:pt>
              </c:strCache>
            </c:strRef>
          </c:tx>
          <c:spPr>
            <a:ln w="25400">
              <a:solidFill>
                <a:srgbClr val="FF0000"/>
              </a:solidFill>
              <a:prstDash val="sysDash"/>
            </a:ln>
          </c:spPr>
          <c:marker>
            <c:symbol val="none"/>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ﾑﾗｻｷｲｶﾞｲ!$W$85:$W$227</c:f>
              <c:numCache>
                <c:formatCode>0.00</c:formatCode>
                <c:ptCount val="143"/>
                <c:pt idx="0">
                  <c:v>0.4</c:v>
                </c:pt>
                <c:pt idx="1">
                  <c:v>0.39775955562003107</c:v>
                </c:pt>
                <c:pt idx="2">
                  <c:v>0.39630624887306176</c:v>
                </c:pt>
                <c:pt idx="3">
                  <c:v>0.39386271734367839</c:v>
                </c:pt>
                <c:pt idx="4">
                  <c:v>0.39076781995651938</c:v>
                </c:pt>
                <c:pt idx="5">
                  <c:v>0.38870172296076944</c:v>
                </c:pt>
                <c:pt idx="6">
                  <c:v>0.3871348891272825</c:v>
                </c:pt>
                <c:pt idx="7">
                  <c:v>0.38482075812779493</c:v>
                </c:pt>
                <c:pt idx="8">
                  <c:v>0.38141157751886923</c:v>
                </c:pt>
                <c:pt idx="9">
                  <c:v>0.37839063752346969</c:v>
                </c:pt>
                <c:pt idx="10">
                  <c:v>0.37705568913373544</c:v>
                </c:pt>
                <c:pt idx="11">
                  <c:v>0.37468355594898323</c:v>
                </c:pt>
                <c:pt idx="12">
                  <c:v>0.3724203493631234</c:v>
                </c:pt>
                <c:pt idx="13">
                  <c:v>0.36979721384203962</c:v>
                </c:pt>
                <c:pt idx="14">
                  <c:v>0.36830658297535984</c:v>
                </c:pt>
                <c:pt idx="15">
                  <c:v>0.36631300523151961</c:v>
                </c:pt>
                <c:pt idx="16">
                  <c:v>0.36414631959393184</c:v>
                </c:pt>
                <c:pt idx="17">
                  <c:v>0.36107977756849485</c:v>
                </c:pt>
                <c:pt idx="19">
                  <c:v>0.4</c:v>
                </c:pt>
                <c:pt idx="20">
                  <c:v>0.39936939019408119</c:v>
                </c:pt>
                <c:pt idx="21">
                  <c:v>0.3987901072621155</c:v>
                </c:pt>
                <c:pt idx="22">
                  <c:v>0.39655643962560888</c:v>
                </c:pt>
                <c:pt idx="23">
                  <c:v>0.39411136547863135</c:v>
                </c:pt>
                <c:pt idx="24">
                  <c:v>0.39111323558624989</c:v>
                </c:pt>
                <c:pt idx="25">
                  <c:v>0.38961043991547728</c:v>
                </c:pt>
                <c:pt idx="26">
                  <c:v>0.38769724167704739</c:v>
                </c:pt>
                <c:pt idx="27">
                  <c:v>0.38533110903474987</c:v>
                </c:pt>
                <c:pt idx="28">
                  <c:v>0.3819656163801331</c:v>
                </c:pt>
                <c:pt idx="29">
                  <c:v>0.38090641782647511</c:v>
                </c:pt>
                <c:pt idx="30">
                  <c:v>0.3779371796889483</c:v>
                </c:pt>
                <c:pt idx="31">
                  <c:v>0.37655629858776074</c:v>
                </c:pt>
                <c:pt idx="32">
                  <c:v>0.37345595043713292</c:v>
                </c:pt>
                <c:pt idx="33">
                  <c:v>0.37227935371346432</c:v>
                </c:pt>
                <c:pt idx="34">
                  <c:v>0.37017081325724316</c:v>
                </c:pt>
                <c:pt idx="35">
                  <c:v>0.36765632283884825</c:v>
                </c:pt>
                <c:pt idx="36">
                  <c:v>0.36479037171755913</c:v>
                </c:pt>
                <c:pt idx="37">
                  <c:v>0.3633657848114436</c:v>
                </c:pt>
                <c:pt idx="38">
                  <c:v>0.36174123504987543</c:v>
                </c:pt>
                <c:pt idx="39">
                  <c:v>0.35966968135141197</c:v>
                </c:pt>
                <c:pt idx="40">
                  <c:v>0.35677591068473541</c:v>
                </c:pt>
                <c:pt idx="41">
                  <c:v>0.35551721826416777</c:v>
                </c:pt>
                <c:pt idx="42">
                  <c:v>0.35350361630070726</c:v>
                </c:pt>
                <c:pt idx="43">
                  <c:v>0.35139051903180296</c:v>
                </c:pt>
                <c:pt idx="44">
                  <c:v>0.34843139591021616</c:v>
                </c:pt>
                <c:pt idx="45">
                  <c:v>0.3473336406371475</c:v>
                </c:pt>
                <c:pt idx="46">
                  <c:v>0.34549719209969343</c:v>
                </c:pt>
                <c:pt idx="47">
                  <c:v>0.3432586037000086</c:v>
                </c:pt>
                <c:pt idx="48">
                  <c:v>0.34053985129236553</c:v>
                </c:pt>
                <c:pt idx="49">
                  <c:v>0.33927419747825738</c:v>
                </c:pt>
                <c:pt idx="50">
                  <c:v>0.33762948482260358</c:v>
                </c:pt>
                <c:pt idx="51">
                  <c:v>0.3354207045335697</c:v>
                </c:pt>
                <c:pt idx="52">
                  <c:v>0.33295309413280738</c:v>
                </c:pt>
                <c:pt idx="53">
                  <c:v>0.33169470317692434</c:v>
                </c:pt>
                <c:pt idx="54">
                  <c:v>0.32987847946613091</c:v>
                </c:pt>
                <c:pt idx="55">
                  <c:v>0.32782383614958621</c:v>
                </c:pt>
                <c:pt idx="56">
                  <c:v>0.32510420487259223</c:v>
                </c:pt>
                <c:pt idx="57">
                  <c:v>0.32418222416283476</c:v>
                </c:pt>
                <c:pt idx="58">
                  <c:v>0.3219394860576808</c:v>
                </c:pt>
                <c:pt idx="59">
                  <c:v>0.32035858884727703</c:v>
                </c:pt>
                <c:pt idx="60">
                  <c:v>0.31772094034107656</c:v>
                </c:pt>
                <c:pt idx="61">
                  <c:v>0.31679990412530135</c:v>
                </c:pt>
                <c:pt idx="62">
                  <c:v>0.31486646092878767</c:v>
                </c:pt>
                <c:pt idx="63">
                  <c:v>0.31310285894671602</c:v>
                </c:pt>
                <c:pt idx="64">
                  <c:v>0.3107209864024969</c:v>
                </c:pt>
                <c:pt idx="65">
                  <c:v>0.30946848834161489</c:v>
                </c:pt>
                <c:pt idx="66">
                  <c:v>0.30787110077862412</c:v>
                </c:pt>
                <c:pt idx="67">
                  <c:v>0.30593422175563145</c:v>
                </c:pt>
                <c:pt idx="68">
                  <c:v>0.30345363514884138</c:v>
                </c:pt>
                <c:pt idx="69">
                  <c:v>0.30249758517163916</c:v>
                </c:pt>
                <c:pt idx="70">
                  <c:v>0.30076529719719197</c:v>
                </c:pt>
                <c:pt idx="71">
                  <c:v>0.29892971388406281</c:v>
                </c:pt>
                <c:pt idx="72">
                  <c:v>0.29663693937214086</c:v>
                </c:pt>
                <c:pt idx="73">
                  <c:v>0.29573969217530433</c:v>
                </c:pt>
                <c:pt idx="74">
                  <c:v>0.29376787377014985</c:v>
                </c:pt>
                <c:pt idx="75">
                  <c:v>0.29212244731564047</c:v>
                </c:pt>
                <c:pt idx="76">
                  <c:v>0.28980871475830566</c:v>
                </c:pt>
                <c:pt idx="77">
                  <c:v>0.28891388696488934</c:v>
                </c:pt>
                <c:pt idx="78">
                  <c:v>0.28696946758866748</c:v>
                </c:pt>
                <c:pt idx="79">
                  <c:v>0.2854882135167563</c:v>
                </c:pt>
                <c:pt idx="80">
                  <c:v>0.28326277847098991</c:v>
                </c:pt>
                <c:pt idx="81">
                  <c:v>0.28235252103261493</c:v>
                </c:pt>
                <c:pt idx="82">
                  <c:v>0.28050536398309506</c:v>
                </c:pt>
                <c:pt idx="83">
                  <c:v>0.27766962795186551</c:v>
                </c:pt>
                <c:pt idx="84">
                  <c:v>0.27679481212920148</c:v>
                </c:pt>
                <c:pt idx="85">
                  <c:v>0.27594016670843419</c:v>
                </c:pt>
                <c:pt idx="86">
                  <c:v>0.27423878425611931</c:v>
                </c:pt>
                <c:pt idx="87">
                  <c:v>0.2726339091982074</c:v>
                </c:pt>
                <c:pt idx="88">
                  <c:v>0.27025271703050396</c:v>
                </c:pt>
                <c:pt idx="89">
                  <c:v>0.26952030974693919</c:v>
                </c:pt>
                <c:pt idx="90">
                  <c:v>0.26797687001607656</c:v>
                </c:pt>
                <c:pt idx="91">
                  <c:v>0.26644226897423534</c:v>
                </c:pt>
                <c:pt idx="92">
                  <c:v>0.26426521390676988</c:v>
                </c:pt>
                <c:pt idx="93">
                  <c:v>0.26349913965205934</c:v>
                </c:pt>
                <c:pt idx="94">
                  <c:v>0.26202325173565905</c:v>
                </c:pt>
                <c:pt idx="95">
                  <c:v>0.2598003098294645</c:v>
                </c:pt>
                <c:pt idx="96">
                  <c:v>0.25814956129738947</c:v>
                </c:pt>
                <c:pt idx="97">
                  <c:v>0.25722258502555589</c:v>
                </c:pt>
                <c:pt idx="98">
                  <c:v>0.25574956966067897</c:v>
                </c:pt>
                <c:pt idx="99">
                  <c:v>0.25439735130861751</c:v>
                </c:pt>
                <c:pt idx="100">
                  <c:v>0.25200043373124065</c:v>
                </c:pt>
                <c:pt idx="101">
                  <c:v>0.25133335298339521</c:v>
                </c:pt>
                <c:pt idx="102">
                  <c:v>0.24990983449525711</c:v>
                </c:pt>
                <c:pt idx="103">
                  <c:v>0.2486198716184839</c:v>
                </c:pt>
                <c:pt idx="104">
                  <c:v>0.24632402179105892</c:v>
                </c:pt>
                <c:pt idx="105">
                  <c:v>0.24574950224019185</c:v>
                </c:pt>
                <c:pt idx="106">
                  <c:v>0.24411098903281517</c:v>
                </c:pt>
                <c:pt idx="107">
                  <c:v>0.24297360112293587</c:v>
                </c:pt>
                <c:pt idx="108">
                  <c:v>0.24071469892799971</c:v>
                </c:pt>
                <c:pt idx="109">
                  <c:v>0.2400774931144988</c:v>
                </c:pt>
                <c:pt idx="110">
                  <c:v>0.23829626053078889</c:v>
                </c:pt>
                <c:pt idx="111">
                  <c:v>0.2354261860609988</c:v>
                </c:pt>
                <c:pt idx="112">
                  <c:v>0.23286974689782014</c:v>
                </c:pt>
                <c:pt idx="113">
                  <c:v>0.23018121606448494</c:v>
                </c:pt>
                <c:pt idx="114">
                  <c:v>0.22749500832271902</c:v>
                </c:pt>
                <c:pt idx="116">
                  <c:v>0.4</c:v>
                </c:pt>
                <c:pt idx="117">
                  <c:v>0.39334106676759184</c:v>
                </c:pt>
                <c:pt idx="118">
                  <c:v>0.3892909191583328</c:v>
                </c:pt>
                <c:pt idx="119">
                  <c:v>0.38550137636599224</c:v>
                </c:pt>
                <c:pt idx="120">
                  <c:v>0.38008995836501991</c:v>
                </c:pt>
                <c:pt idx="121">
                  <c:v>0.37555950086980222</c:v>
                </c:pt>
                <c:pt idx="122">
                  <c:v>0.37225585962878271</c:v>
                </c:pt>
                <c:pt idx="123">
                  <c:v>0.36846932763181728</c:v>
                </c:pt>
                <c:pt idx="124">
                  <c:v>0.36382472007018252</c:v>
                </c:pt>
                <c:pt idx="125">
                  <c:v>0.35980590126229062</c:v>
                </c:pt>
                <c:pt idx="126">
                  <c:v>0.35583147444790469</c:v>
                </c:pt>
                <c:pt idx="127">
                  <c:v>0.35178992314080693</c:v>
                </c:pt>
                <c:pt idx="128">
                  <c:v>0.34759678607164823</c:v>
                </c:pt>
                <c:pt idx="129">
                  <c:v>0.34380061379586002</c:v>
                </c:pt>
              </c:numCache>
            </c:numRef>
          </c:val>
          <c:smooth val="0"/>
        </c:ser>
        <c:dLbls>
          <c:showLegendKey val="0"/>
          <c:showVal val="0"/>
          <c:showCatName val="0"/>
          <c:showSerName val="0"/>
          <c:showPercent val="0"/>
          <c:showBubbleSize val="0"/>
        </c:dLbls>
        <c:marker val="1"/>
        <c:smooth val="0"/>
        <c:axId val="52335360"/>
        <c:axId val="52336896"/>
      </c:lineChart>
      <c:dateAx>
        <c:axId val="52335360"/>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52336896"/>
        <c:crossesAt val="1.0000000000000003E-4"/>
        <c:auto val="0"/>
        <c:lblOffset val="100"/>
        <c:baseTimeUnit val="days"/>
        <c:majorUnit val="24"/>
        <c:majorTimeUnit val="months"/>
        <c:minorUnit val="3"/>
        <c:minorTimeUnit val="months"/>
      </c:dateAx>
      <c:valAx>
        <c:axId val="52336896"/>
        <c:scaling>
          <c:logBase val="10"/>
          <c:orientation val="minMax"/>
          <c:max val="3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100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Bq/kg生</a:t>
                </a:r>
              </a:p>
            </c:rich>
          </c:tx>
          <c:layout>
            <c:manualLayout>
              <c:xMode val="edge"/>
              <c:yMode val="edge"/>
              <c:x val="4.2373012197004789E-3"/>
              <c:y val="0.396949516948679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52335360"/>
        <c:crosses val="autoZero"/>
        <c:crossBetween val="between"/>
        <c:minorUnit val="10"/>
      </c:valAx>
      <c:spPr>
        <a:noFill/>
        <a:ln w="12700">
          <a:solidFill>
            <a:srgbClr val="808080"/>
          </a:solidFill>
          <a:prstDash val="solid"/>
        </a:ln>
      </c:spPr>
    </c:plotArea>
    <c:legend>
      <c:legendPos val="r"/>
      <c:layout>
        <c:manualLayout>
          <c:xMode val="edge"/>
          <c:yMode val="edge"/>
          <c:x val="0.51921218637992828"/>
          <c:y val="0.70576354166666666"/>
          <c:w val="0.38121577060931899"/>
          <c:h val="0.14957743055555556"/>
        </c:manualLayout>
      </c:layout>
      <c:overlay val="0"/>
      <c:spPr>
        <a:solidFill>
          <a:schemeClr val="lt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むらさきいがい (小屋取/電力)</a:t>
            </a:r>
          </a:p>
        </c:rich>
      </c:tx>
      <c:layout>
        <c:manualLayout>
          <c:xMode val="edge"/>
          <c:yMode val="edge"/>
          <c:x val="0.17686505376344086"/>
          <c:y val="8.8993055555556502E-4"/>
        </c:manualLayout>
      </c:layout>
      <c:overlay val="0"/>
      <c:spPr>
        <a:solidFill>
          <a:srgbClr val="FFFFFF"/>
        </a:solidFill>
        <a:ln w="25400">
          <a:noFill/>
        </a:ln>
      </c:spPr>
    </c:title>
    <c:autoTitleDeleted val="0"/>
    <c:plotArea>
      <c:layout>
        <c:manualLayout>
          <c:layoutTarget val="inner"/>
          <c:xMode val="edge"/>
          <c:yMode val="edge"/>
          <c:x val="4.9059866260436041E-2"/>
          <c:y val="5.5082550165100337E-2"/>
          <c:w val="0.89209797966940041"/>
          <c:h val="0.8575280106115768"/>
        </c:manualLayout>
      </c:layout>
      <c:lineChart>
        <c:grouping val="standard"/>
        <c:varyColors val="0"/>
        <c:ser>
          <c:idx val="0"/>
          <c:order val="0"/>
          <c:tx>
            <c:strRef>
              <c:f>ﾑﾗｻｷｲｶﾞｲ!$I$83</c:f>
              <c:strCache>
                <c:ptCount val="1"/>
                <c:pt idx="0">
                  <c:v>Be-7</c:v>
                </c:pt>
              </c:strCache>
            </c:strRef>
          </c:tx>
          <c:spPr>
            <a:ln w="12700">
              <a:solidFill>
                <a:srgbClr val="003366"/>
              </a:solidFill>
              <a:prstDash val="sysDash"/>
            </a:ln>
          </c:spPr>
          <c:marker>
            <c:symbol val="circle"/>
            <c:size val="5"/>
            <c:spPr>
              <a:solidFill>
                <a:srgbClr val="FFFFFF"/>
              </a:solidFill>
              <a:ln>
                <a:solidFill>
                  <a:srgbClr val="0066FF"/>
                </a:solidFill>
                <a:prstDash val="solid"/>
              </a:ln>
            </c:spPr>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ﾑﾗｻｷｲｶﾞｲ!$I$85:$I$227</c:f>
              <c:numCache>
                <c:formatCode>0.0</c:formatCode>
                <c:ptCount val="143"/>
                <c:pt idx="0">
                  <c:v>2.4814814814814814</c:v>
                </c:pt>
                <c:pt idx="1">
                  <c:v>2.1481481481481484</c:v>
                </c:pt>
                <c:pt idx="2">
                  <c:v>7.5555555555555554</c:v>
                </c:pt>
                <c:pt idx="3">
                  <c:v>2.074074074074074</c:v>
                </c:pt>
                <c:pt idx="4">
                  <c:v>1.1111111111111112</c:v>
                </c:pt>
                <c:pt idx="5">
                  <c:v>2.3703703703703702</c:v>
                </c:pt>
                <c:pt idx="6">
                  <c:v>3.1481481481481484</c:v>
                </c:pt>
                <c:pt idx="7">
                  <c:v>4.8148148148148149</c:v>
                </c:pt>
                <c:pt idx="8">
                  <c:v>1.8148148148148149</c:v>
                </c:pt>
                <c:pt idx="9">
                  <c:v>0.92592592592592593</c:v>
                </c:pt>
                <c:pt idx="10">
                  <c:v>1.9259259259259258</c:v>
                </c:pt>
                <c:pt idx="11">
                  <c:v>4.5185185185185182</c:v>
                </c:pt>
                <c:pt idx="12">
                  <c:v>2.1481481481481484</c:v>
                </c:pt>
                <c:pt idx="13">
                  <c:v>1.8148148148148149</c:v>
                </c:pt>
                <c:pt idx="14">
                  <c:v>6.0740740740740744</c:v>
                </c:pt>
                <c:pt idx="15">
                  <c:v>4.2222222222222223</c:v>
                </c:pt>
                <c:pt idx="16">
                  <c:v>3</c:v>
                </c:pt>
                <c:pt idx="17">
                  <c:v>3.4074074074074074</c:v>
                </c:pt>
                <c:pt idx="20">
                  <c:v>5.4814814814814818</c:v>
                </c:pt>
                <c:pt idx="21">
                  <c:v>5.7407407407407405</c:v>
                </c:pt>
                <c:pt idx="22">
                  <c:v>1.8518518518518519</c:v>
                </c:pt>
                <c:pt idx="23">
                  <c:v>1.8888888888888888</c:v>
                </c:pt>
                <c:pt idx="24">
                  <c:v>1.6296296296296295</c:v>
                </c:pt>
                <c:pt idx="25">
                  <c:v>5.1481481481481479</c:v>
                </c:pt>
                <c:pt idx="26">
                  <c:v>2.6296296296296298</c:v>
                </c:pt>
                <c:pt idx="27">
                  <c:v>1.5555555555555556</c:v>
                </c:pt>
                <c:pt idx="28">
                  <c:v>5.7</c:v>
                </c:pt>
                <c:pt idx="29">
                  <c:v>4.0999999999999996</c:v>
                </c:pt>
                <c:pt idx="30">
                  <c:v>2.4</c:v>
                </c:pt>
                <c:pt idx="31">
                  <c:v>1.5</c:v>
                </c:pt>
                <c:pt idx="32">
                  <c:v>4.9000000000000004</c:v>
                </c:pt>
                <c:pt idx="33">
                  <c:v>2.8</c:v>
                </c:pt>
                <c:pt idx="34">
                  <c:v>2</c:v>
                </c:pt>
                <c:pt idx="35">
                  <c:v>1.8</c:v>
                </c:pt>
                <c:pt idx="36">
                  <c:v>3.4</c:v>
                </c:pt>
                <c:pt idx="37">
                  <c:v>2.4</c:v>
                </c:pt>
                <c:pt idx="38">
                  <c:v>3</c:v>
                </c:pt>
                <c:pt idx="39">
                  <c:v>4.2</c:v>
                </c:pt>
                <c:pt idx="40">
                  <c:v>4.5999999999999996</c:v>
                </c:pt>
                <c:pt idx="41">
                  <c:v>4.9000000000000004</c:v>
                </c:pt>
                <c:pt idx="42">
                  <c:v>2.1</c:v>
                </c:pt>
                <c:pt idx="43">
                  <c:v>1.7</c:v>
                </c:pt>
                <c:pt idx="44">
                  <c:v>5.5</c:v>
                </c:pt>
                <c:pt idx="45">
                  <c:v>5.0999999999999996</c:v>
                </c:pt>
                <c:pt idx="46">
                  <c:v>1.8</c:v>
                </c:pt>
                <c:pt idx="47">
                  <c:v>2.9</c:v>
                </c:pt>
                <c:pt idx="48">
                  <c:v>7.1</c:v>
                </c:pt>
                <c:pt idx="49">
                  <c:v>4.3</c:v>
                </c:pt>
                <c:pt idx="50">
                  <c:v>2.1</c:v>
                </c:pt>
                <c:pt idx="51">
                  <c:v>1.9</c:v>
                </c:pt>
                <c:pt idx="52">
                  <c:v>6.6</c:v>
                </c:pt>
                <c:pt idx="53">
                  <c:v>3.8</c:v>
                </c:pt>
                <c:pt idx="54">
                  <c:v>2.2000000000000002</c:v>
                </c:pt>
                <c:pt idx="55">
                  <c:v>1.1000000000000001</c:v>
                </c:pt>
                <c:pt idx="56">
                  <c:v>5.0999999999999996</c:v>
                </c:pt>
                <c:pt idx="57">
                  <c:v>8.1999999999999993</c:v>
                </c:pt>
                <c:pt idx="58">
                  <c:v>2.2000000000000002</c:v>
                </c:pt>
                <c:pt idx="59">
                  <c:v>2.1</c:v>
                </c:pt>
                <c:pt idx="60">
                  <c:v>4.8</c:v>
                </c:pt>
                <c:pt idx="61">
                  <c:v>5</c:v>
                </c:pt>
                <c:pt idx="62">
                  <c:v>2.1</c:v>
                </c:pt>
                <c:pt idx="63">
                  <c:v>1.2</c:v>
                </c:pt>
                <c:pt idx="64">
                  <c:v>7</c:v>
                </c:pt>
                <c:pt idx="65">
                  <c:v>4.8</c:v>
                </c:pt>
                <c:pt idx="66">
                  <c:v>2</c:v>
                </c:pt>
                <c:pt idx="67">
                  <c:v>1.8</c:v>
                </c:pt>
                <c:pt idx="68">
                  <c:v>7.8</c:v>
                </c:pt>
                <c:pt idx="69">
                  <c:v>4</c:v>
                </c:pt>
                <c:pt idx="70">
                  <c:v>2.6</c:v>
                </c:pt>
                <c:pt idx="71">
                  <c:v>1.5</c:v>
                </c:pt>
                <c:pt idx="72">
                  <c:v>5.9</c:v>
                </c:pt>
                <c:pt idx="73">
                  <c:v>5.8</c:v>
                </c:pt>
                <c:pt idx="74">
                  <c:v>2.1</c:v>
                </c:pt>
                <c:pt idx="75">
                  <c:v>1.3</c:v>
                </c:pt>
                <c:pt idx="76">
                  <c:v>7.5</c:v>
                </c:pt>
                <c:pt idx="77">
                  <c:v>3.3</c:v>
                </c:pt>
                <c:pt idx="78">
                  <c:v>1.1000000000000001</c:v>
                </c:pt>
                <c:pt idx="79">
                  <c:v>1.7</c:v>
                </c:pt>
                <c:pt idx="80">
                  <c:v>5.4</c:v>
                </c:pt>
                <c:pt idx="81">
                  <c:v>4</c:v>
                </c:pt>
                <c:pt idx="82">
                  <c:v>1.7</c:v>
                </c:pt>
                <c:pt idx="83">
                  <c:v>1.5</c:v>
                </c:pt>
                <c:pt idx="84">
                  <c:v>7.1</c:v>
                </c:pt>
                <c:pt idx="85">
                  <c:v>3.7</c:v>
                </c:pt>
                <c:pt idx="86">
                  <c:v>1.4</c:v>
                </c:pt>
                <c:pt idx="87">
                  <c:v>1.5</c:v>
                </c:pt>
                <c:pt idx="88">
                  <c:v>3.7</c:v>
                </c:pt>
                <c:pt idx="89">
                  <c:v>9.4</c:v>
                </c:pt>
                <c:pt idx="90">
                  <c:v>1.5</c:v>
                </c:pt>
                <c:pt idx="91">
                  <c:v>1.9</c:v>
                </c:pt>
                <c:pt idx="92">
                  <c:v>5.5</c:v>
                </c:pt>
                <c:pt idx="93">
                  <c:v>3</c:v>
                </c:pt>
                <c:pt idx="94">
                  <c:v>3.2</c:v>
                </c:pt>
                <c:pt idx="95">
                  <c:v>2.1</c:v>
                </c:pt>
                <c:pt idx="96">
                  <c:v>1.7</c:v>
                </c:pt>
                <c:pt idx="97">
                  <c:v>4.5999999999999996</c:v>
                </c:pt>
                <c:pt idx="98">
                  <c:v>3.1</c:v>
                </c:pt>
                <c:pt idx="99">
                  <c:v>3.3</c:v>
                </c:pt>
                <c:pt idx="100">
                  <c:v>4.8</c:v>
                </c:pt>
                <c:pt idx="101">
                  <c:v>6.5</c:v>
                </c:pt>
                <c:pt idx="102">
                  <c:v>1.86</c:v>
                </c:pt>
                <c:pt idx="103">
                  <c:v>3.5</c:v>
                </c:pt>
                <c:pt idx="104">
                  <c:v>6.2</c:v>
                </c:pt>
                <c:pt idx="105">
                  <c:v>4.5</c:v>
                </c:pt>
                <c:pt idx="106">
                  <c:v>2.66</c:v>
                </c:pt>
                <c:pt idx="107">
                  <c:v>1.99</c:v>
                </c:pt>
                <c:pt idx="108">
                  <c:v>5.3</c:v>
                </c:pt>
                <c:pt idx="109">
                  <c:v>5</c:v>
                </c:pt>
                <c:pt idx="110">
                  <c:v>2.2000000000000002</c:v>
                </c:pt>
                <c:pt idx="111">
                  <c:v>6.7</c:v>
                </c:pt>
                <c:pt idx="112">
                  <c:v>2.09</c:v>
                </c:pt>
                <c:pt idx="113">
                  <c:v>6.1</c:v>
                </c:pt>
                <c:pt idx="114">
                  <c:v>0.95</c:v>
                </c:pt>
                <c:pt idx="119" formatCode="0.00">
                  <c:v>1.24</c:v>
                </c:pt>
                <c:pt idx="120">
                  <c:v>9</c:v>
                </c:pt>
                <c:pt idx="121" formatCode="0.00">
                  <c:v>1.41</c:v>
                </c:pt>
                <c:pt idx="122">
                  <c:v>2.8</c:v>
                </c:pt>
                <c:pt idx="123">
                  <c:v>0.75</c:v>
                </c:pt>
                <c:pt idx="124">
                  <c:v>3</c:v>
                </c:pt>
                <c:pt idx="125">
                  <c:v>0.74</c:v>
                </c:pt>
                <c:pt idx="126">
                  <c:v>5.9</c:v>
                </c:pt>
                <c:pt idx="127">
                  <c:v>1.38</c:v>
                </c:pt>
                <c:pt idx="128">
                  <c:v>8.1999999999999993</c:v>
                </c:pt>
                <c:pt idx="129">
                  <c:v>1.52</c:v>
                </c:pt>
              </c:numCache>
            </c:numRef>
          </c:val>
          <c:smooth val="0"/>
        </c:ser>
        <c:ser>
          <c:idx val="1"/>
          <c:order val="1"/>
          <c:tx>
            <c:strRef>
              <c:f>ﾑﾗｻｷｲｶﾞｲ!$J$83</c:f>
              <c:strCache>
                <c:ptCount val="1"/>
                <c:pt idx="0">
                  <c:v>K-40</c:v>
                </c:pt>
              </c:strCache>
            </c:strRef>
          </c:tx>
          <c:spPr>
            <a:ln w="0">
              <a:solidFill>
                <a:srgbClr val="00B050"/>
              </a:solidFill>
              <a:prstDash val="solid"/>
            </a:ln>
          </c:spPr>
          <c:marker>
            <c:symbol val="square"/>
            <c:size val="5"/>
            <c:spPr>
              <a:solidFill>
                <a:srgbClr val="FFFFFF"/>
              </a:solidFill>
              <a:ln>
                <a:solidFill>
                  <a:srgbClr val="00B050"/>
                </a:solidFill>
                <a:prstDash val="solid"/>
              </a:ln>
            </c:spPr>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ﾑﾗｻｷｲｶﾞｲ!$J$85:$J$227</c:f>
              <c:numCache>
                <c:formatCode>0.0</c:formatCode>
                <c:ptCount val="143"/>
                <c:pt idx="0">
                  <c:v>72.222222222222229</c:v>
                </c:pt>
                <c:pt idx="1">
                  <c:v>74.81481481481481</c:v>
                </c:pt>
                <c:pt idx="2">
                  <c:v>93.703703703703709</c:v>
                </c:pt>
                <c:pt idx="3">
                  <c:v>71.111111111111114</c:v>
                </c:pt>
                <c:pt idx="4">
                  <c:v>63.703703703703702</c:v>
                </c:pt>
                <c:pt idx="5">
                  <c:v>74.81481481481481</c:v>
                </c:pt>
                <c:pt idx="6">
                  <c:v>55.925925925925924</c:v>
                </c:pt>
                <c:pt idx="7">
                  <c:v>80.740740740740748</c:v>
                </c:pt>
                <c:pt idx="8">
                  <c:v>62.592592592592595</c:v>
                </c:pt>
                <c:pt idx="9">
                  <c:v>42.962962962962962</c:v>
                </c:pt>
                <c:pt idx="10">
                  <c:v>48.888888888888886</c:v>
                </c:pt>
                <c:pt idx="11">
                  <c:v>68.148148148148152</c:v>
                </c:pt>
                <c:pt idx="12">
                  <c:v>85.555555555555557</c:v>
                </c:pt>
                <c:pt idx="13">
                  <c:v>75.18518518518519</c:v>
                </c:pt>
                <c:pt idx="14">
                  <c:v>77.407407407407405</c:v>
                </c:pt>
                <c:pt idx="15">
                  <c:v>71.851851851851848</c:v>
                </c:pt>
                <c:pt idx="16">
                  <c:v>84.074074074074076</c:v>
                </c:pt>
                <c:pt idx="17">
                  <c:v>67.037037037037038</c:v>
                </c:pt>
                <c:pt idx="20">
                  <c:v>70.740740740740748</c:v>
                </c:pt>
                <c:pt idx="21">
                  <c:v>74.81481481481481</c:v>
                </c:pt>
                <c:pt idx="22">
                  <c:v>76.666666666666671</c:v>
                </c:pt>
                <c:pt idx="23">
                  <c:v>56.666666666666664</c:v>
                </c:pt>
                <c:pt idx="24">
                  <c:v>78.888888888888886</c:v>
                </c:pt>
                <c:pt idx="25">
                  <c:v>65.925925925925924</c:v>
                </c:pt>
                <c:pt idx="26">
                  <c:v>75.925925925925924</c:v>
                </c:pt>
                <c:pt idx="27">
                  <c:v>74.81481481481481</c:v>
                </c:pt>
                <c:pt idx="28">
                  <c:v>72.099999999999994</c:v>
                </c:pt>
                <c:pt idx="29">
                  <c:v>54.4</c:v>
                </c:pt>
                <c:pt idx="30">
                  <c:v>84.2</c:v>
                </c:pt>
                <c:pt idx="31">
                  <c:v>63</c:v>
                </c:pt>
                <c:pt idx="32">
                  <c:v>75.599999999999994</c:v>
                </c:pt>
                <c:pt idx="33">
                  <c:v>75.400000000000006</c:v>
                </c:pt>
                <c:pt idx="34">
                  <c:v>79.400000000000006</c:v>
                </c:pt>
                <c:pt idx="35">
                  <c:v>81.099999999999994</c:v>
                </c:pt>
                <c:pt idx="36">
                  <c:v>72.599999999999994</c:v>
                </c:pt>
                <c:pt idx="37">
                  <c:v>65.3</c:v>
                </c:pt>
                <c:pt idx="38">
                  <c:v>73.400000000000006</c:v>
                </c:pt>
                <c:pt idx="39">
                  <c:v>83.4</c:v>
                </c:pt>
                <c:pt idx="40">
                  <c:v>81.599999999999994</c:v>
                </c:pt>
                <c:pt idx="41">
                  <c:v>66.7</c:v>
                </c:pt>
                <c:pt idx="42">
                  <c:v>79</c:v>
                </c:pt>
                <c:pt idx="43">
                  <c:v>66.3</c:v>
                </c:pt>
                <c:pt idx="44">
                  <c:v>78.900000000000006</c:v>
                </c:pt>
                <c:pt idx="45">
                  <c:v>78.599999999999994</c:v>
                </c:pt>
                <c:pt idx="46">
                  <c:v>86.5</c:v>
                </c:pt>
                <c:pt idx="47">
                  <c:v>69.400000000000006</c:v>
                </c:pt>
                <c:pt idx="48">
                  <c:v>61.7</c:v>
                </c:pt>
                <c:pt idx="49">
                  <c:v>57.8</c:v>
                </c:pt>
                <c:pt idx="50">
                  <c:v>74.2</c:v>
                </c:pt>
                <c:pt idx="51">
                  <c:v>64.599999999999994</c:v>
                </c:pt>
                <c:pt idx="52">
                  <c:v>74.5</c:v>
                </c:pt>
                <c:pt idx="53">
                  <c:v>61.8</c:v>
                </c:pt>
                <c:pt idx="54">
                  <c:v>64.7</c:v>
                </c:pt>
                <c:pt idx="55">
                  <c:v>50.3</c:v>
                </c:pt>
                <c:pt idx="56">
                  <c:v>70</c:v>
                </c:pt>
                <c:pt idx="57">
                  <c:v>69.8</c:v>
                </c:pt>
                <c:pt idx="58">
                  <c:v>75.3</c:v>
                </c:pt>
                <c:pt idx="59">
                  <c:v>68.900000000000006</c:v>
                </c:pt>
                <c:pt idx="60">
                  <c:v>73.099999999999994</c:v>
                </c:pt>
                <c:pt idx="61">
                  <c:v>70.900000000000006</c:v>
                </c:pt>
                <c:pt idx="62">
                  <c:v>75.7</c:v>
                </c:pt>
                <c:pt idx="63">
                  <c:v>58.8</c:v>
                </c:pt>
                <c:pt idx="64">
                  <c:v>67.400000000000006</c:v>
                </c:pt>
                <c:pt idx="65">
                  <c:v>65.8</c:v>
                </c:pt>
                <c:pt idx="66">
                  <c:v>62</c:v>
                </c:pt>
                <c:pt idx="67">
                  <c:v>65.2</c:v>
                </c:pt>
                <c:pt idx="68">
                  <c:v>74.900000000000006</c:v>
                </c:pt>
                <c:pt idx="69">
                  <c:v>66.400000000000006</c:v>
                </c:pt>
                <c:pt idx="70">
                  <c:v>77.400000000000006</c:v>
                </c:pt>
                <c:pt idx="71">
                  <c:v>62.5</c:v>
                </c:pt>
                <c:pt idx="72">
                  <c:v>70.8</c:v>
                </c:pt>
                <c:pt idx="73">
                  <c:v>80.099999999999994</c:v>
                </c:pt>
                <c:pt idx="74">
                  <c:v>66.5</c:v>
                </c:pt>
                <c:pt idx="75">
                  <c:v>64.400000000000006</c:v>
                </c:pt>
                <c:pt idx="76">
                  <c:v>65.8</c:v>
                </c:pt>
                <c:pt idx="77">
                  <c:v>63.7</c:v>
                </c:pt>
                <c:pt idx="78">
                  <c:v>68.7</c:v>
                </c:pt>
                <c:pt idx="79">
                  <c:v>66.599999999999994</c:v>
                </c:pt>
                <c:pt idx="80">
                  <c:v>84</c:v>
                </c:pt>
                <c:pt idx="81">
                  <c:v>75</c:v>
                </c:pt>
                <c:pt idx="82">
                  <c:v>81</c:v>
                </c:pt>
                <c:pt idx="83">
                  <c:v>68.3</c:v>
                </c:pt>
                <c:pt idx="84">
                  <c:v>72</c:v>
                </c:pt>
                <c:pt idx="85">
                  <c:v>72</c:v>
                </c:pt>
                <c:pt idx="86">
                  <c:v>80</c:v>
                </c:pt>
                <c:pt idx="87">
                  <c:v>71</c:v>
                </c:pt>
                <c:pt idx="88">
                  <c:v>80</c:v>
                </c:pt>
                <c:pt idx="89">
                  <c:v>75</c:v>
                </c:pt>
                <c:pt idx="90">
                  <c:v>78</c:v>
                </c:pt>
                <c:pt idx="91">
                  <c:v>78</c:v>
                </c:pt>
                <c:pt idx="92">
                  <c:v>84</c:v>
                </c:pt>
                <c:pt idx="93">
                  <c:v>77</c:v>
                </c:pt>
                <c:pt idx="94">
                  <c:v>78</c:v>
                </c:pt>
                <c:pt idx="95">
                  <c:v>82</c:v>
                </c:pt>
                <c:pt idx="96">
                  <c:v>86</c:v>
                </c:pt>
                <c:pt idx="97">
                  <c:v>78</c:v>
                </c:pt>
                <c:pt idx="98">
                  <c:v>89</c:v>
                </c:pt>
                <c:pt idx="99">
                  <c:v>87</c:v>
                </c:pt>
                <c:pt idx="100">
                  <c:v>92.1</c:v>
                </c:pt>
                <c:pt idx="101">
                  <c:v>70.400000000000006</c:v>
                </c:pt>
                <c:pt idx="102">
                  <c:v>75.2</c:v>
                </c:pt>
                <c:pt idx="103">
                  <c:v>90.6</c:v>
                </c:pt>
                <c:pt idx="104">
                  <c:v>83.9</c:v>
                </c:pt>
                <c:pt idx="105">
                  <c:v>69.8</c:v>
                </c:pt>
                <c:pt idx="106">
                  <c:v>80</c:v>
                </c:pt>
                <c:pt idx="107">
                  <c:v>74.099999999999994</c:v>
                </c:pt>
                <c:pt idx="108">
                  <c:v>83.5</c:v>
                </c:pt>
                <c:pt idx="109">
                  <c:v>75.900000000000006</c:v>
                </c:pt>
                <c:pt idx="110">
                  <c:v>62.1</c:v>
                </c:pt>
                <c:pt idx="111">
                  <c:v>74.400000000000006</c:v>
                </c:pt>
                <c:pt idx="112">
                  <c:v>76.2</c:v>
                </c:pt>
                <c:pt idx="113">
                  <c:v>72.099999999999994</c:v>
                </c:pt>
                <c:pt idx="114">
                  <c:v>61.2</c:v>
                </c:pt>
                <c:pt idx="119">
                  <c:v>88.3</c:v>
                </c:pt>
                <c:pt idx="120">
                  <c:v>54.1</c:v>
                </c:pt>
                <c:pt idx="121">
                  <c:v>72.099999999999994</c:v>
                </c:pt>
                <c:pt idx="122">
                  <c:v>68.3</c:v>
                </c:pt>
                <c:pt idx="123">
                  <c:v>72.900000000000006</c:v>
                </c:pt>
                <c:pt idx="124">
                  <c:v>69.7</c:v>
                </c:pt>
                <c:pt idx="125">
                  <c:v>59.3</c:v>
                </c:pt>
                <c:pt idx="126">
                  <c:v>76.3</c:v>
                </c:pt>
                <c:pt idx="127">
                  <c:v>79.599999999999994</c:v>
                </c:pt>
                <c:pt idx="128">
                  <c:v>77.2</c:v>
                </c:pt>
                <c:pt idx="129">
                  <c:v>77.099999999999994</c:v>
                </c:pt>
              </c:numCache>
            </c:numRef>
          </c:val>
          <c:smooth val="0"/>
        </c:ser>
        <c:ser>
          <c:idx val="2"/>
          <c:order val="2"/>
          <c:tx>
            <c:strRef>
              <c:f>ﾑﾗｻｷｲｶﾞｲ!$L$83</c:f>
              <c:strCache>
                <c:ptCount val="1"/>
                <c:pt idx="0">
                  <c:v>Cs-137</c:v>
                </c:pt>
              </c:strCache>
            </c:strRef>
          </c:tx>
          <c:spPr>
            <a:ln w="0">
              <a:solidFill>
                <a:srgbClr val="FF0000"/>
              </a:solidFill>
              <a:prstDash val="sysDash"/>
            </a:ln>
          </c:spPr>
          <c:marker>
            <c:symbol val="triangle"/>
            <c:size val="6"/>
            <c:spPr>
              <a:solidFill>
                <a:srgbClr val="FF0000"/>
              </a:solidFill>
              <a:ln>
                <a:solidFill>
                  <a:srgbClr val="FF0000"/>
                </a:solidFill>
                <a:prstDash val="solid"/>
              </a:ln>
            </c:spPr>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ﾑﾗｻｷｲｶﾞｲ!$L$85:$L$227</c:f>
              <c:numCache>
                <c:formatCode>0.000</c:formatCode>
                <c:ptCount val="143"/>
                <c:pt idx="0">
                  <c:v>1.0999305803749469E-2</c:v>
                </c:pt>
                <c:pt idx="1">
                  <c:v>1.092252171294811E-2</c:v>
                </c:pt>
                <c:pt idx="2">
                  <c:v>1.0874375149941268E-2</c:v>
                </c:pt>
                <c:pt idx="3">
                  <c:v>1.0805962268502233E-2</c:v>
                </c:pt>
                <c:pt idx="4">
                  <c:v>1.0746115048804281E-2</c:v>
                </c:pt>
                <c:pt idx="5">
                  <c:v>1.06899720121929E-2</c:v>
                </c:pt>
                <c:pt idx="6" formatCode="&quot;(&quot;0.000&quot;)&quot;">
                  <c:v>8.8888888888888892E-2</c:v>
                </c:pt>
                <c:pt idx="7">
                  <c:v>7.0370370370370361E-2</c:v>
                </c:pt>
                <c:pt idx="8">
                  <c:v>1.0505380371461778E-2</c:v>
                </c:pt>
                <c:pt idx="9">
                  <c:v>1.0441924568114774E-2</c:v>
                </c:pt>
                <c:pt idx="10">
                  <c:v>1.0388026348854459E-2</c:v>
                </c:pt>
                <c:pt idx="11">
                  <c:v>1.0326582755065804E-2</c:v>
                </c:pt>
                <c:pt idx="12">
                  <c:v>1.0259025999901337E-2</c:v>
                </c:pt>
                <c:pt idx="13" formatCode="&quot;(&quot;0.000&quot;)&quot;">
                  <c:v>0.11481481481481481</c:v>
                </c:pt>
                <c:pt idx="14" formatCode="&quot;(&quot;0.000&quot;)&quot;">
                  <c:v>5.185185185185185E-2</c:v>
                </c:pt>
                <c:pt idx="15" formatCode="&quot;(&quot;0.000&quot;)&quot;">
                  <c:v>4.0740740740740751E-2</c:v>
                </c:pt>
                <c:pt idx="16">
                  <c:v>6.2962962962962957E-2</c:v>
                </c:pt>
                <c:pt idx="17" formatCode="&quot;(&quot;0.000&quot;)&quot;">
                  <c:v>5.5555555555555552E-2</c:v>
                </c:pt>
                <c:pt idx="20">
                  <c:v>0.11481481481481481</c:v>
                </c:pt>
                <c:pt idx="21" formatCode="&quot;(&quot;0.000&quot;)&quot;">
                  <c:v>0.1111111111111111</c:v>
                </c:pt>
                <c:pt idx="22">
                  <c:v>6.2962962962962957E-2</c:v>
                </c:pt>
                <c:pt idx="23">
                  <c:v>8.5185185185185169E-2</c:v>
                </c:pt>
                <c:pt idx="24" formatCode="&quot;(&quot;0.000&quot;)&quot;">
                  <c:v>5.185185185185185E-2</c:v>
                </c:pt>
                <c:pt idx="25">
                  <c:v>5.9259259259259262E-2</c:v>
                </c:pt>
                <c:pt idx="26">
                  <c:v>5.9259259259259262E-2</c:v>
                </c:pt>
                <c:pt idx="27">
                  <c:v>7.7777777777777779E-2</c:v>
                </c:pt>
                <c:pt idx="28">
                  <c:v>5.5E-2</c:v>
                </c:pt>
                <c:pt idx="29">
                  <c:v>1.0420200277194655E-2</c:v>
                </c:pt>
                <c:pt idx="30" formatCode="&quot;(&quot;0.000&quot;)&quot;">
                  <c:v>0.05</c:v>
                </c:pt>
                <c:pt idx="31">
                  <c:v>4.9000000000000002E-2</c:v>
                </c:pt>
                <c:pt idx="32">
                  <c:v>4.2000000000000003E-2</c:v>
                </c:pt>
                <c:pt idx="33">
                  <c:v>5.0999999999999997E-2</c:v>
                </c:pt>
                <c:pt idx="34" formatCode="&quot;(&quot;0.000&quot;)&quot;">
                  <c:v>5.0999999999999997E-2</c:v>
                </c:pt>
                <c:pt idx="35">
                  <c:v>1.0079331044780135E-2</c:v>
                </c:pt>
                <c:pt idx="36">
                  <c:v>9.6000000000000002E-2</c:v>
                </c:pt>
                <c:pt idx="37" formatCode="&quot;(&quot;0.000&quot;)&quot;">
                  <c:v>3.5999999999999997E-2</c:v>
                </c:pt>
                <c:pt idx="38" formatCode="&quot;(&quot;0.000&quot;)&quot;">
                  <c:v>5.3999999999999999E-2</c:v>
                </c:pt>
                <c:pt idx="39">
                  <c:v>6.7000000000000004E-2</c:v>
                </c:pt>
                <c:pt idx="40">
                  <c:v>9.7909251811735803E-3</c:v>
                </c:pt>
                <c:pt idx="41">
                  <c:v>9.726872710865947E-3</c:v>
                </c:pt>
                <c:pt idx="42">
                  <c:v>5.2999999999999999E-2</c:v>
                </c:pt>
                <c:pt idx="43">
                  <c:v>9.6145738934220321E-3</c:v>
                </c:pt>
                <c:pt idx="44" formatCode="&quot;(&quot;0.000&quot;)&quot;">
                  <c:v>6.2E-2</c:v>
                </c:pt>
                <c:pt idx="45" formatCode="&quot;(&quot;0.000&quot;)&quot;">
                  <c:v>5.0999999999999997E-2</c:v>
                </c:pt>
                <c:pt idx="46">
                  <c:v>0.05</c:v>
                </c:pt>
                <c:pt idx="47">
                  <c:v>9.4063089957715351E-3</c:v>
                </c:pt>
                <c:pt idx="48">
                  <c:v>2.8000000000000001E-2</c:v>
                </c:pt>
                <c:pt idx="49">
                  <c:v>3.1E-2</c:v>
                </c:pt>
                <c:pt idx="50">
                  <c:v>4.4999999999999998E-2</c:v>
                </c:pt>
                <c:pt idx="51">
                  <c:v>9.1961690382977648E-3</c:v>
                </c:pt>
                <c:pt idx="52">
                  <c:v>2.1000000000000001E-2</c:v>
                </c:pt>
                <c:pt idx="53" formatCode="&quot;(&quot;0.000&quot;)&quot;">
                  <c:v>2.3E-2</c:v>
                </c:pt>
                <c:pt idx="54">
                  <c:v>3.1E-2</c:v>
                </c:pt>
                <c:pt idx="55">
                  <c:v>8.9833503538256955E-3</c:v>
                </c:pt>
                <c:pt idx="56">
                  <c:v>6.0999999999999999E-2</c:v>
                </c:pt>
                <c:pt idx="57">
                  <c:v>8.8841199954463289E-3</c:v>
                </c:pt>
                <c:pt idx="58" formatCode="&quot;(&quot;0.000&quot;)&quot;">
                  <c:v>2.9000000000000001E-2</c:v>
                </c:pt>
                <c:pt idx="59">
                  <c:v>3.3000000000000002E-2</c:v>
                </c:pt>
                <c:pt idx="60">
                  <c:v>2.7E-2</c:v>
                </c:pt>
                <c:pt idx="61" formatCode="&quot;(&quot;0.000&quot;)&quot;">
                  <c:v>2.9000000000000001E-2</c:v>
                </c:pt>
                <c:pt idx="62">
                  <c:v>8.6244687287841387E-3</c:v>
                </c:pt>
                <c:pt idx="63">
                  <c:v>3.5999999999999997E-2</c:v>
                </c:pt>
                <c:pt idx="64">
                  <c:v>2.5000000000000001E-2</c:v>
                </c:pt>
                <c:pt idx="65">
                  <c:v>8.4734043371764E-3</c:v>
                </c:pt>
                <c:pt idx="66">
                  <c:v>2.4E-2</c:v>
                </c:pt>
                <c:pt idx="67">
                  <c:v>8.5000000000000006E-2</c:v>
                </c:pt>
                <c:pt idx="68">
                  <c:v>8.3260368162697308E-3</c:v>
                </c:pt>
                <c:pt idx="69">
                  <c:v>8.278879257592426E-3</c:v>
                </c:pt>
                <c:pt idx="70">
                  <c:v>3.3000000000000002E-2</c:v>
                </c:pt>
                <c:pt idx="71">
                  <c:v>2.3E-2</c:v>
                </c:pt>
                <c:pt idx="72" formatCode="&quot;(&quot;0.000&quot;)&quot;">
                  <c:v>2.7E-2</c:v>
                </c:pt>
                <c:pt idx="73">
                  <c:v>3.3000000000000002E-2</c:v>
                </c:pt>
                <c:pt idx="74">
                  <c:v>2.4E-2</c:v>
                </c:pt>
                <c:pt idx="75">
                  <c:v>7.9984609267827571E-3</c:v>
                </c:pt>
                <c:pt idx="76">
                  <c:v>7.9516530674280141E-3</c:v>
                </c:pt>
                <c:pt idx="77" formatCode="&quot;(&quot;0.000&quot;)&quot;">
                  <c:v>2.1999999999999999E-2</c:v>
                </c:pt>
                <c:pt idx="78">
                  <c:v>3.2000000000000001E-2</c:v>
                </c:pt>
                <c:pt idx="79" formatCode="&quot;(&quot;0.000&quot;)&quot;">
                  <c:v>4.3999999999999997E-2</c:v>
                </c:pt>
                <c:pt idx="80">
                  <c:v>7.7754825996406316E-3</c:v>
                </c:pt>
                <c:pt idx="81">
                  <c:v>7.7255902775691509E-3</c:v>
                </c:pt>
                <c:pt idx="82" formatCode="&quot;(&quot;0.000&quot;)&quot;">
                  <c:v>3.6999999999999998E-2</c:v>
                </c:pt>
                <c:pt idx="83">
                  <c:v>7.6383246901011205E-3</c:v>
                </c:pt>
                <c:pt idx="84">
                  <c:v>7.5941036413847375E-3</c:v>
                </c:pt>
                <c:pt idx="85" formatCode="&quot;(&quot;0.000&quot;)&quot;">
                  <c:v>3.5000000000000003E-2</c:v>
                </c:pt>
                <c:pt idx="86" formatCode="&quot;(&quot;0.000&quot;)&quot;">
                  <c:v>3.4000000000000002E-2</c:v>
                </c:pt>
                <c:pt idx="87">
                  <c:v>7.4672107925337046E-3</c:v>
                </c:pt>
                <c:pt idx="88">
                  <c:v>7.4221064895149541E-3</c:v>
                </c:pt>
                <c:pt idx="89">
                  <c:v>7.3796029243722513E-3</c:v>
                </c:pt>
                <c:pt idx="90" formatCode="&quot;(&quot;0.000&quot;)&quot;">
                  <c:v>3.2000000000000001E-2</c:v>
                </c:pt>
                <c:pt idx="91">
                  <c:v>7.2957850330765614E-3</c:v>
                </c:pt>
                <c:pt idx="92" formatCode="&quot;(&quot;0.000&quot;)&quot;">
                  <c:v>4.2000000000000003E-2</c:v>
                </c:pt>
                <c:pt idx="93" formatCode="&quot;(&quot;0.000&quot;)&quot;">
                  <c:v>3.7999999999999999E-2</c:v>
                </c:pt>
                <c:pt idx="94">
                  <c:v>7.1716135202396581E-3</c:v>
                </c:pt>
                <c:pt idx="95">
                  <c:v>7.1170567863948356E-3</c:v>
                </c:pt>
                <c:pt idx="96">
                  <c:v>7.0865791652813493E-3</c:v>
                </c:pt>
                <c:pt idx="97" formatCode="&quot;(&quot;0.000&quot;)&quot;">
                  <c:v>3.5000000000000003E-2</c:v>
                </c:pt>
                <c:pt idx="98" formatCode="&quot;(&quot;0.000&quot;)&quot;">
                  <c:v>1.6E-2</c:v>
                </c:pt>
                <c:pt idx="99">
                  <c:v>6.9686065215118888E-3</c:v>
                </c:pt>
                <c:pt idx="100">
                  <c:v>6.9304492996016889E-3</c:v>
                </c:pt>
                <c:pt idx="101">
                  <c:v>6.8911961619182935E-3</c:v>
                </c:pt>
                <c:pt idx="102" formatCode="&quot;(&quot;0.000&quot;)&quot;">
                  <c:v>2.5000000000000001E-2</c:v>
                </c:pt>
                <c:pt idx="103">
                  <c:v>6.8073383166392474E-3</c:v>
                </c:pt>
                <c:pt idx="104" formatCode="&quot;(&quot;0.000&quot;)&quot;">
                  <c:v>2.8000000000000001E-2</c:v>
                </c:pt>
                <c:pt idx="105">
                  <c:v>6.7342689410008682E-3</c:v>
                </c:pt>
                <c:pt idx="106">
                  <c:v>6.6910576919735829E-3</c:v>
                </c:pt>
                <c:pt idx="107" formatCode="&quot;(&quot;0.000&quot;)&quot;">
                  <c:v>2.7E-2</c:v>
                </c:pt>
                <c:pt idx="108">
                  <c:v>6.6117213232163904E-3</c:v>
                </c:pt>
                <c:pt idx="109" formatCode="&quot;(&quot;0.000&quot;)&quot;">
                  <c:v>2.4E-2</c:v>
                </c:pt>
                <c:pt idx="110">
                  <c:v>6.4975518487109954E-3</c:v>
                </c:pt>
                <c:pt idx="111">
                  <c:v>6.4359260906913527E-3</c:v>
                </c:pt>
                <c:pt idx="112">
                  <c:v>6.3620234523553967E-3</c:v>
                </c:pt>
                <c:pt idx="113">
                  <c:v>6.2921454392572806E-3</c:v>
                </c:pt>
                <c:pt idx="114">
                  <c:v>6.2179314086320686E-3</c:v>
                </c:pt>
                <c:pt idx="119">
                  <c:v>0.48</c:v>
                </c:pt>
                <c:pt idx="120">
                  <c:v>8.8999999999999996E-2</c:v>
                </c:pt>
                <c:pt idx="121">
                  <c:v>0.54</c:v>
                </c:pt>
                <c:pt idx="122">
                  <c:v>0.12</c:v>
                </c:pt>
                <c:pt idx="123">
                  <c:v>0.13</c:v>
                </c:pt>
                <c:pt idx="124">
                  <c:v>0.03</c:v>
                </c:pt>
                <c:pt idx="125">
                  <c:v>0.18</c:v>
                </c:pt>
                <c:pt idx="126">
                  <c:v>7.8E-2</c:v>
                </c:pt>
                <c:pt idx="127">
                  <c:v>0.1</c:v>
                </c:pt>
                <c:pt idx="128">
                  <c:v>3.3000000000000002E-2</c:v>
                </c:pt>
                <c:pt idx="129">
                  <c:v>5.6000000000000001E-2</c:v>
                </c:pt>
              </c:numCache>
            </c:numRef>
          </c:val>
          <c:smooth val="0"/>
        </c:ser>
        <c:ser>
          <c:idx val="3"/>
          <c:order val="3"/>
          <c:tx>
            <c:strRef>
              <c:f>ﾑﾗｻｷｲｶﾞｲ!$K$83</c:f>
              <c:strCache>
                <c:ptCount val="1"/>
                <c:pt idx="0">
                  <c:v>Cs-134</c:v>
                </c:pt>
              </c:strCache>
            </c:strRef>
          </c:tx>
          <c:spPr>
            <a:ln w="0">
              <a:solidFill>
                <a:srgbClr val="FF0000"/>
              </a:solidFill>
              <a:prstDash val="sysDot"/>
            </a:ln>
          </c:spPr>
          <c:marker>
            <c:symbol val="triangle"/>
            <c:size val="6"/>
            <c:spPr>
              <a:noFill/>
              <a:ln>
                <a:solidFill>
                  <a:srgbClr val="FF0000"/>
                </a:solidFill>
                <a:prstDash val="solid"/>
              </a:ln>
            </c:spPr>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ﾑﾗｻｷｲｶﾞｲ!$K$85:$K$227</c:f>
              <c:numCache>
                <c:formatCode>0.000</c:formatCode>
                <c:ptCount val="143"/>
                <c:pt idx="0">
                  <c:v>1.0989871103164859E-2</c:v>
                </c:pt>
                <c:pt idx="1">
                  <c:v>9.9216295394596345E-3</c:v>
                </c:pt>
                <c:pt idx="2">
                  <c:v>9.3020133440229677E-3</c:v>
                </c:pt>
                <c:pt idx="3">
                  <c:v>8.4833682016040995E-3</c:v>
                </c:pt>
                <c:pt idx="4">
                  <c:v>7.8227727226017774E-3</c:v>
                </c:pt>
                <c:pt idx="5">
                  <c:v>7.2469212257213556E-3</c:v>
                </c:pt>
                <c:pt idx="6">
                  <c:v>6.6518968221153853E-3</c:v>
                </c:pt>
                <c:pt idx="7">
                  <c:v>6.0944889660735444E-3</c:v>
                </c:pt>
                <c:pt idx="8">
                  <c:v>5.619914273316904E-3</c:v>
                </c:pt>
                <c:pt idx="9">
                  <c:v>5.1442420526183162E-3</c:v>
                </c:pt>
                <c:pt idx="10">
                  <c:v>4.7699553033927486E-3</c:v>
                </c:pt>
                <c:pt idx="11">
                  <c:v>4.3742760496080502E-3</c:v>
                </c:pt>
                <c:pt idx="12">
                  <c:v>3.9746345187273366E-3</c:v>
                </c:pt>
                <c:pt idx="13">
                  <c:v>3.6854465259856272E-3</c:v>
                </c:pt>
                <c:pt idx="14">
                  <c:v>3.3859626586985919E-3</c:v>
                </c:pt>
                <c:pt idx="15">
                  <c:v>3.1136823208190072E-3</c:v>
                </c:pt>
                <c:pt idx="16">
                  <c:v>2.8422727152053419E-3</c:v>
                </c:pt>
                <c:pt idx="17">
                  <c:v>2.5993057293454617E-3</c:v>
                </c:pt>
                <c:pt idx="20">
                  <c:v>1.0839052068903279E-2</c:v>
                </c:pt>
                <c:pt idx="21">
                  <c:v>9.9582575143133019E-3</c:v>
                </c:pt>
                <c:pt idx="22">
                  <c:v>9.1659097255907332E-3</c:v>
                </c:pt>
                <c:pt idx="23">
                  <c:v>8.3284961391807653E-3</c:v>
                </c:pt>
                <c:pt idx="24">
                  <c:v>7.6728886920944799E-3</c:v>
                </c:pt>
                <c:pt idx="25">
                  <c:v>7.1211789387327458E-3</c:v>
                </c:pt>
                <c:pt idx="26">
                  <c:v>6.5004488294525481E-3</c:v>
                </c:pt>
                <c:pt idx="27">
                  <c:v>6.0274866639874573E-3</c:v>
                </c:pt>
                <c:pt idx="28">
                  <c:v>5.5020901688549147E-3</c:v>
                </c:pt>
                <c:pt idx="29">
                  <c:v>4.9902068005107034E-3</c:v>
                </c:pt>
                <c:pt idx="30">
                  <c:v>4.6785631395699998E-3</c:v>
                </c:pt>
                <c:pt idx="31">
                  <c:v>4.282567327170474E-3</c:v>
                </c:pt>
                <c:pt idx="32">
                  <c:v>3.9345606973048815E-3</c:v>
                </c:pt>
                <c:pt idx="33">
                  <c:v>3.6115049389428477E-3</c:v>
                </c:pt>
                <c:pt idx="34">
                  <c:v>3.3302789237135322E-3</c:v>
                </c:pt>
                <c:pt idx="35">
                  <c:v>3.070951832334203E-3</c:v>
                </c:pt>
                <c:pt idx="36">
                  <c:v>2.7981067362088771E-3</c:v>
                </c:pt>
                <c:pt idx="37">
                  <c:v>2.6017013988968505E-3</c:v>
                </c:pt>
                <c:pt idx="38">
                  <c:v>2.3792992544384032E-3</c:v>
                </c:pt>
                <c:pt idx="39">
                  <c:v>2.1049296020141306E-3</c:v>
                </c:pt>
                <c:pt idx="40">
                  <c:v>2.0101721656377645E-3</c:v>
                </c:pt>
                <c:pt idx="41">
                  <c:v>1.8265193114286073E-3</c:v>
                </c:pt>
                <c:pt idx="42">
                  <c:v>1.6581170880383329E-3</c:v>
                </c:pt>
                <c:pt idx="43">
                  <c:v>1.5417301604902286E-3</c:v>
                </c:pt>
                <c:pt idx="44">
                  <c:v>1.4295563622804038E-3</c:v>
                </c:pt>
                <c:pt idx="45">
                  <c:v>1.3133888735210814E-3</c:v>
                </c:pt>
                <c:pt idx="46">
                  <c:v>1.2178288188208891E-3</c:v>
                </c:pt>
                <c:pt idx="47">
                  <c:v>1.1198977795000081E-3</c:v>
                </c:pt>
                <c:pt idx="48">
                  <c:v>1.0279461095989305E-3</c:v>
                </c:pt>
                <c:pt idx="49">
                  <c:v>9.505238145618598E-4</c:v>
                </c:pt>
                <c:pt idx="50">
                  <c:v>8.7007102618993383E-4</c:v>
                </c:pt>
                <c:pt idx="51">
                  <c:v>8.052809920338842E-4</c:v>
                </c:pt>
                <c:pt idx="52">
                  <c:v>7.2901777182319085E-4</c:v>
                </c:pt>
                <c:pt idx="53">
                  <c:v>6.7722222550456218E-4</c:v>
                </c:pt>
                <c:pt idx="54">
                  <c:v>6.1876071730952264E-4</c:v>
                </c:pt>
                <c:pt idx="55">
                  <c:v>5.7215722869709078E-4</c:v>
                </c:pt>
                <c:pt idx="56">
                  <c:v>5.2324731356094567E-4</c:v>
                </c:pt>
                <c:pt idx="57">
                  <c:v>4.8651942045105362E-4</c:v>
                </c:pt>
                <c:pt idx="58">
                  <c:v>4.4247759026982628E-4</c:v>
                </c:pt>
                <c:pt idx="59">
                  <c:v>4.0428051655387159E-4</c:v>
                </c:pt>
                <c:pt idx="60">
                  <c:v>3.7108617570769581E-4</c:v>
                </c:pt>
                <c:pt idx="61">
                  <c:v>3.4187479633751046E-4</c:v>
                </c:pt>
                <c:pt idx="62">
                  <c:v>3.155437388317731E-4</c:v>
                </c:pt>
                <c:pt idx="63">
                  <c:v>2.8671510949598774E-4</c:v>
                </c:pt>
                <c:pt idx="64">
                  <c:v>2.6365907056177378E-4</c:v>
                </c:pt>
                <c:pt idx="65">
                  <c:v>2.438009377670518E-4</c:v>
                </c:pt>
                <c:pt idx="66">
                  <c:v>2.2606237501638765E-4</c:v>
                </c:pt>
                <c:pt idx="67">
                  <c:v>2.061672342176753E-4</c:v>
                </c:pt>
                <c:pt idx="68">
                  <c:v>1.8871714132191183E-4</c:v>
                </c:pt>
                <c:pt idx="69">
                  <c:v>1.7370150134618943E-4</c:v>
                </c:pt>
                <c:pt idx="70">
                  <c:v>1.6061874461407446E-4</c:v>
                </c:pt>
                <c:pt idx="71">
                  <c:v>1.4688851667264336E-4</c:v>
                </c:pt>
                <c:pt idx="72">
                  <c:v>1.3582524597275804E-4</c:v>
                </c:pt>
                <c:pt idx="73">
                  <c:v>1.2629136976083309E-4</c:v>
                </c:pt>
                <c:pt idx="74">
                  <c:v>1.1485893186307246E-4</c:v>
                </c:pt>
                <c:pt idx="75">
                  <c:v>1.0504040589103534E-4</c:v>
                </c:pt>
                <c:pt idx="76">
                  <c:v>9.641583237587045E-5</c:v>
                </c:pt>
                <c:pt idx="77">
                  <c:v>8.9813516587732784E-5</c:v>
                </c:pt>
                <c:pt idx="78">
                  <c:v>8.1683210829601726E-5</c:v>
                </c:pt>
                <c:pt idx="79">
                  <c:v>7.5531038464367398E-5</c:v>
                </c:pt>
                <c:pt idx="80">
                  <c:v>6.9521267053943359E-5</c:v>
                </c:pt>
                <c:pt idx="81">
                  <c:v>6.3286177458304023E-5</c:v>
                </c:pt>
                <c:pt idx="82">
                  <c:v>5.8411901858508805E-5</c:v>
                </c:pt>
                <c:pt idx="83">
                  <c:v>5.3615864205513596E-5</c:v>
                </c:pt>
                <c:pt idx="84">
                  <c:v>4.9258973867534977E-5</c:v>
                </c:pt>
                <c:pt idx="85">
                  <c:v>4.5131228090866099E-5</c:v>
                </c:pt>
                <c:pt idx="86">
                  <c:v>4.177052106638763E-5</c:v>
                </c:pt>
                <c:pt idx="87">
                  <c:v>3.8517872269791835E-5</c:v>
                </c:pt>
                <c:pt idx="88">
                  <c:v>3.525770121591154E-5</c:v>
                </c:pt>
                <c:pt idx="89">
                  <c:v>3.2422472429420537E-5</c:v>
                </c:pt>
                <c:pt idx="90">
                  <c:v>2.9980493999985881E-5</c:v>
                </c:pt>
                <c:pt idx="91">
                  <c:v>2.7442930708971967E-5</c:v>
                </c:pt>
                <c:pt idx="92">
                  <c:v>2.5212884780896798E-5</c:v>
                </c:pt>
                <c:pt idx="93">
                  <c:v>2.3057602992743576E-5</c:v>
                </c:pt>
                <c:pt idx="94">
                  <c:v>2.1360282149012127E-5</c:v>
                </c:pt>
                <c:pt idx="95">
                  <c:v>1.910717710736726E-5</c:v>
                </c:pt>
                <c:pt idx="96">
                  <c:v>1.794695001157032E-5</c:v>
                </c:pt>
                <c:pt idx="97">
                  <c:v>1.6702593555336199E-5</c:v>
                </c:pt>
                <c:pt idx="98">
                  <c:v>1.5373619781512763E-5</c:v>
                </c:pt>
                <c:pt idx="99">
                  <c:v>1.4046485253146238E-5</c:v>
                </c:pt>
                <c:pt idx="100">
                  <c:v>1.2964630682653275E-5</c:v>
                </c:pt>
                <c:pt idx="101">
                  <c:v>1.1933075067803992E-5</c:v>
                </c:pt>
                <c:pt idx="102">
                  <c:v>1.0993720261083567E-5</c:v>
                </c:pt>
                <c:pt idx="103">
                  <c:v>9.980116449882058E-6</c:v>
                </c:pt>
                <c:pt idx="104">
                  <c:v>9.0017289251269799E-6</c:v>
                </c:pt>
                <c:pt idx="105">
                  <c:v>8.5255191118717938E-6</c:v>
                </c:pt>
                <c:pt idx="106">
                  <c:v>7.7608987623806033E-6</c:v>
                </c:pt>
                <c:pt idx="107">
                  <c:v>7.1236731028630776E-6</c:v>
                </c:pt>
                <c:pt idx="108">
                  <c:v>6.5207220186342152E-6</c:v>
                </c:pt>
                <c:pt idx="109">
                  <c:v>6.1417207991334981E-6</c:v>
                </c:pt>
                <c:pt idx="110">
                  <c:v>5.0567541171535958E-6</c:v>
                </c:pt>
                <c:pt idx="111">
                  <c:v>4.4000619238395795E-6</c:v>
                </c:pt>
                <c:pt idx="112">
                  <c:v>3.717431504206721E-6</c:v>
                </c:pt>
                <c:pt idx="113">
                  <c:v>3.1639371877511914E-6</c:v>
                </c:pt>
                <c:pt idx="114">
                  <c:v>2.6607961752999464E-6</c:v>
                </c:pt>
                <c:pt idx="119">
                  <c:v>0.27</c:v>
                </c:pt>
                <c:pt idx="120">
                  <c:v>4.1000000000000002E-2</c:v>
                </c:pt>
                <c:pt idx="121">
                  <c:v>0.2</c:v>
                </c:pt>
                <c:pt idx="122">
                  <c:v>0.03</c:v>
                </c:pt>
                <c:pt idx="123">
                  <c:v>3.2000000000000001E-2</c:v>
                </c:pt>
                <c:pt idx="124">
                  <c:v>2.5307827062688217E-3</c:v>
                </c:pt>
                <c:pt idx="125">
                  <c:v>2.9000000000000001E-2</c:v>
                </c:pt>
                <c:pt idx="126">
                  <c:v>1.8214783308751448E-3</c:v>
                </c:pt>
                <c:pt idx="127">
                  <c:v>3.2000000000000001E-2</c:v>
                </c:pt>
                <c:pt idx="128">
                  <c:v>1.2929801685112486E-3</c:v>
                </c:pt>
                <c:pt idx="129">
                  <c:v>1.0964186040995836E-3</c:v>
                </c:pt>
              </c:numCache>
            </c:numRef>
          </c:val>
          <c:smooth val="0"/>
        </c:ser>
        <c:ser>
          <c:idx val="4"/>
          <c:order val="4"/>
          <c:tx>
            <c:strRef>
              <c:f>ﾑﾗｻｷｲｶﾞｲ!$W$84</c:f>
              <c:strCache>
                <c:ptCount val="1"/>
                <c:pt idx="0">
                  <c:v>Cs137崩壊</c:v>
                </c:pt>
              </c:strCache>
            </c:strRef>
          </c:tx>
          <c:spPr>
            <a:ln w="25400">
              <a:solidFill>
                <a:srgbClr val="FF0000"/>
              </a:solidFill>
              <a:prstDash val="sysDash"/>
            </a:ln>
          </c:spPr>
          <c:marker>
            <c:symbol val="none"/>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ﾑﾗｻｷｲｶﾞｲ!$W$85:$W$227</c:f>
              <c:numCache>
                <c:formatCode>0.00</c:formatCode>
                <c:ptCount val="143"/>
                <c:pt idx="0">
                  <c:v>0.4</c:v>
                </c:pt>
                <c:pt idx="1">
                  <c:v>0.39775955562003107</c:v>
                </c:pt>
                <c:pt idx="2">
                  <c:v>0.39630624887306176</c:v>
                </c:pt>
                <c:pt idx="3">
                  <c:v>0.39386271734367839</c:v>
                </c:pt>
                <c:pt idx="4">
                  <c:v>0.39076781995651938</c:v>
                </c:pt>
                <c:pt idx="5">
                  <c:v>0.38870172296076944</c:v>
                </c:pt>
                <c:pt idx="6">
                  <c:v>0.3871348891272825</c:v>
                </c:pt>
                <c:pt idx="7">
                  <c:v>0.38482075812779493</c:v>
                </c:pt>
                <c:pt idx="8">
                  <c:v>0.38141157751886923</c:v>
                </c:pt>
                <c:pt idx="9">
                  <c:v>0.37839063752346969</c:v>
                </c:pt>
                <c:pt idx="10">
                  <c:v>0.37705568913373544</c:v>
                </c:pt>
                <c:pt idx="11">
                  <c:v>0.37468355594898323</c:v>
                </c:pt>
                <c:pt idx="12">
                  <c:v>0.3724203493631234</c:v>
                </c:pt>
                <c:pt idx="13">
                  <c:v>0.36979721384203962</c:v>
                </c:pt>
                <c:pt idx="14">
                  <c:v>0.36830658297535984</c:v>
                </c:pt>
                <c:pt idx="15">
                  <c:v>0.36631300523151961</c:v>
                </c:pt>
                <c:pt idx="16">
                  <c:v>0.36414631959393184</c:v>
                </c:pt>
                <c:pt idx="17">
                  <c:v>0.36107977756849485</c:v>
                </c:pt>
                <c:pt idx="19">
                  <c:v>0.4</c:v>
                </c:pt>
                <c:pt idx="20">
                  <c:v>0.39936939019408119</c:v>
                </c:pt>
                <c:pt idx="21">
                  <c:v>0.3987901072621155</c:v>
                </c:pt>
                <c:pt idx="22">
                  <c:v>0.39655643962560888</c:v>
                </c:pt>
                <c:pt idx="23">
                  <c:v>0.39411136547863135</c:v>
                </c:pt>
                <c:pt idx="24">
                  <c:v>0.39111323558624989</c:v>
                </c:pt>
                <c:pt idx="25">
                  <c:v>0.38961043991547728</c:v>
                </c:pt>
                <c:pt idx="26">
                  <c:v>0.38769724167704739</c:v>
                </c:pt>
                <c:pt idx="27">
                  <c:v>0.38533110903474987</c:v>
                </c:pt>
                <c:pt idx="28">
                  <c:v>0.3819656163801331</c:v>
                </c:pt>
                <c:pt idx="29">
                  <c:v>0.38090641782647511</c:v>
                </c:pt>
                <c:pt idx="30">
                  <c:v>0.3779371796889483</c:v>
                </c:pt>
                <c:pt idx="31">
                  <c:v>0.37655629858776074</c:v>
                </c:pt>
                <c:pt idx="32">
                  <c:v>0.37345595043713292</c:v>
                </c:pt>
                <c:pt idx="33">
                  <c:v>0.37227935371346432</c:v>
                </c:pt>
                <c:pt idx="34">
                  <c:v>0.37017081325724316</c:v>
                </c:pt>
                <c:pt idx="35">
                  <c:v>0.36765632283884825</c:v>
                </c:pt>
                <c:pt idx="36">
                  <c:v>0.36479037171755913</c:v>
                </c:pt>
                <c:pt idx="37">
                  <c:v>0.3633657848114436</c:v>
                </c:pt>
                <c:pt idx="38">
                  <c:v>0.36174123504987543</c:v>
                </c:pt>
                <c:pt idx="39">
                  <c:v>0.35966968135141197</c:v>
                </c:pt>
                <c:pt idx="40">
                  <c:v>0.35677591068473541</c:v>
                </c:pt>
                <c:pt idx="41">
                  <c:v>0.35551721826416777</c:v>
                </c:pt>
                <c:pt idx="42">
                  <c:v>0.35350361630070726</c:v>
                </c:pt>
                <c:pt idx="43">
                  <c:v>0.35139051903180296</c:v>
                </c:pt>
                <c:pt idx="44">
                  <c:v>0.34843139591021616</c:v>
                </c:pt>
                <c:pt idx="45">
                  <c:v>0.3473336406371475</c:v>
                </c:pt>
                <c:pt idx="46">
                  <c:v>0.34549719209969343</c:v>
                </c:pt>
                <c:pt idx="47">
                  <c:v>0.3432586037000086</c:v>
                </c:pt>
                <c:pt idx="48">
                  <c:v>0.34053985129236553</c:v>
                </c:pt>
                <c:pt idx="49">
                  <c:v>0.33927419747825738</c:v>
                </c:pt>
                <c:pt idx="50">
                  <c:v>0.33762948482260358</c:v>
                </c:pt>
                <c:pt idx="51">
                  <c:v>0.3354207045335697</c:v>
                </c:pt>
                <c:pt idx="52">
                  <c:v>0.33295309413280738</c:v>
                </c:pt>
                <c:pt idx="53">
                  <c:v>0.33169470317692434</c:v>
                </c:pt>
                <c:pt idx="54">
                  <c:v>0.32987847946613091</c:v>
                </c:pt>
                <c:pt idx="55">
                  <c:v>0.32782383614958621</c:v>
                </c:pt>
                <c:pt idx="56">
                  <c:v>0.32510420487259223</c:v>
                </c:pt>
                <c:pt idx="57">
                  <c:v>0.32418222416283476</c:v>
                </c:pt>
                <c:pt idx="58">
                  <c:v>0.3219394860576808</c:v>
                </c:pt>
                <c:pt idx="59">
                  <c:v>0.32035858884727703</c:v>
                </c:pt>
                <c:pt idx="60">
                  <c:v>0.31772094034107656</c:v>
                </c:pt>
                <c:pt idx="61">
                  <c:v>0.31679990412530135</c:v>
                </c:pt>
                <c:pt idx="62">
                  <c:v>0.31486646092878767</c:v>
                </c:pt>
                <c:pt idx="63">
                  <c:v>0.31310285894671602</c:v>
                </c:pt>
                <c:pt idx="64">
                  <c:v>0.3107209864024969</c:v>
                </c:pt>
                <c:pt idx="65">
                  <c:v>0.30946848834161489</c:v>
                </c:pt>
                <c:pt idx="66">
                  <c:v>0.30787110077862412</c:v>
                </c:pt>
                <c:pt idx="67">
                  <c:v>0.30593422175563145</c:v>
                </c:pt>
                <c:pt idx="68">
                  <c:v>0.30345363514884138</c:v>
                </c:pt>
                <c:pt idx="69">
                  <c:v>0.30249758517163916</c:v>
                </c:pt>
                <c:pt idx="70">
                  <c:v>0.30076529719719197</c:v>
                </c:pt>
                <c:pt idx="71">
                  <c:v>0.29892971388406281</c:v>
                </c:pt>
                <c:pt idx="72">
                  <c:v>0.29663693937214086</c:v>
                </c:pt>
                <c:pt idx="73">
                  <c:v>0.29573969217530433</c:v>
                </c:pt>
                <c:pt idx="74">
                  <c:v>0.29376787377014985</c:v>
                </c:pt>
                <c:pt idx="75">
                  <c:v>0.29212244731564047</c:v>
                </c:pt>
                <c:pt idx="76">
                  <c:v>0.28980871475830566</c:v>
                </c:pt>
                <c:pt idx="77">
                  <c:v>0.28891388696488934</c:v>
                </c:pt>
                <c:pt idx="78">
                  <c:v>0.28696946758866748</c:v>
                </c:pt>
                <c:pt idx="79">
                  <c:v>0.2854882135167563</c:v>
                </c:pt>
                <c:pt idx="80">
                  <c:v>0.28326277847098991</c:v>
                </c:pt>
                <c:pt idx="81">
                  <c:v>0.28235252103261493</c:v>
                </c:pt>
                <c:pt idx="82">
                  <c:v>0.28050536398309506</c:v>
                </c:pt>
                <c:pt idx="83">
                  <c:v>0.27766962795186551</c:v>
                </c:pt>
                <c:pt idx="84">
                  <c:v>0.27679481212920148</c:v>
                </c:pt>
                <c:pt idx="85">
                  <c:v>0.27594016670843419</c:v>
                </c:pt>
                <c:pt idx="86">
                  <c:v>0.27423878425611931</c:v>
                </c:pt>
                <c:pt idx="87">
                  <c:v>0.2726339091982074</c:v>
                </c:pt>
                <c:pt idx="88">
                  <c:v>0.27025271703050396</c:v>
                </c:pt>
                <c:pt idx="89">
                  <c:v>0.26952030974693919</c:v>
                </c:pt>
                <c:pt idx="90">
                  <c:v>0.26797687001607656</c:v>
                </c:pt>
                <c:pt idx="91">
                  <c:v>0.26644226897423534</c:v>
                </c:pt>
                <c:pt idx="92">
                  <c:v>0.26426521390676988</c:v>
                </c:pt>
                <c:pt idx="93">
                  <c:v>0.26349913965205934</c:v>
                </c:pt>
                <c:pt idx="94">
                  <c:v>0.26202325173565905</c:v>
                </c:pt>
                <c:pt idx="95">
                  <c:v>0.2598003098294645</c:v>
                </c:pt>
                <c:pt idx="96">
                  <c:v>0.25814956129738947</c:v>
                </c:pt>
                <c:pt idx="97">
                  <c:v>0.25722258502555589</c:v>
                </c:pt>
                <c:pt idx="98">
                  <c:v>0.25574956966067897</c:v>
                </c:pt>
                <c:pt idx="99">
                  <c:v>0.25439735130861751</c:v>
                </c:pt>
                <c:pt idx="100">
                  <c:v>0.25200043373124065</c:v>
                </c:pt>
                <c:pt idx="101">
                  <c:v>0.25133335298339521</c:v>
                </c:pt>
                <c:pt idx="102">
                  <c:v>0.24990983449525711</c:v>
                </c:pt>
                <c:pt idx="103">
                  <c:v>0.2486198716184839</c:v>
                </c:pt>
                <c:pt idx="104">
                  <c:v>0.24632402179105892</c:v>
                </c:pt>
                <c:pt idx="105">
                  <c:v>0.24574950224019185</c:v>
                </c:pt>
                <c:pt idx="106">
                  <c:v>0.24411098903281517</c:v>
                </c:pt>
                <c:pt idx="107">
                  <c:v>0.24297360112293587</c:v>
                </c:pt>
                <c:pt idx="108">
                  <c:v>0.24071469892799971</c:v>
                </c:pt>
                <c:pt idx="109">
                  <c:v>0.2400774931144988</c:v>
                </c:pt>
                <c:pt idx="110">
                  <c:v>0.23829626053078889</c:v>
                </c:pt>
                <c:pt idx="111">
                  <c:v>0.2354261860609988</c:v>
                </c:pt>
                <c:pt idx="112">
                  <c:v>0.23286974689782014</c:v>
                </c:pt>
                <c:pt idx="113">
                  <c:v>0.23018121606448494</c:v>
                </c:pt>
                <c:pt idx="114">
                  <c:v>0.22749500832271902</c:v>
                </c:pt>
                <c:pt idx="116">
                  <c:v>0.4</c:v>
                </c:pt>
                <c:pt idx="117">
                  <c:v>0.39334106676759184</c:v>
                </c:pt>
                <c:pt idx="118">
                  <c:v>0.3892909191583328</c:v>
                </c:pt>
                <c:pt idx="119">
                  <c:v>0.38550137636599224</c:v>
                </c:pt>
                <c:pt idx="120">
                  <c:v>0.38008995836501991</c:v>
                </c:pt>
                <c:pt idx="121">
                  <c:v>0.37555950086980222</c:v>
                </c:pt>
                <c:pt idx="122">
                  <c:v>0.37225585962878271</c:v>
                </c:pt>
                <c:pt idx="123">
                  <c:v>0.36846932763181728</c:v>
                </c:pt>
                <c:pt idx="124">
                  <c:v>0.36382472007018252</c:v>
                </c:pt>
                <c:pt idx="125">
                  <c:v>0.35980590126229062</c:v>
                </c:pt>
                <c:pt idx="126">
                  <c:v>0.35583147444790469</c:v>
                </c:pt>
                <c:pt idx="127">
                  <c:v>0.35178992314080693</c:v>
                </c:pt>
                <c:pt idx="128">
                  <c:v>0.34759678607164823</c:v>
                </c:pt>
                <c:pt idx="129">
                  <c:v>0.34380061379586002</c:v>
                </c:pt>
              </c:numCache>
            </c:numRef>
          </c:val>
          <c:smooth val="0"/>
        </c:ser>
        <c:ser>
          <c:idx val="5"/>
          <c:order val="5"/>
          <c:tx>
            <c:strRef>
              <c:f>ﾑﾗｻｷｲｶﾞｲ!$M$83</c:f>
              <c:strCache>
                <c:ptCount val="1"/>
                <c:pt idx="0">
                  <c:v>Sr-90</c:v>
                </c:pt>
              </c:strCache>
            </c:strRef>
          </c:tx>
          <c:spPr>
            <a:ln w="12700">
              <a:solidFill>
                <a:srgbClr val="7030A0"/>
              </a:solidFill>
            </a:ln>
          </c:spPr>
          <c:marker>
            <c:symbol val="circle"/>
            <c:size val="5"/>
            <c:spPr>
              <a:solidFill>
                <a:srgbClr val="7030A0"/>
              </a:solidFill>
              <a:ln w="0">
                <a:solidFill>
                  <a:srgbClr val="7030A0"/>
                </a:solidFill>
              </a:ln>
            </c:spPr>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ﾑﾗｻｷｲｶﾞｲ!$M$85:$M$227</c:f>
              <c:numCache>
                <c:formatCode>0.00</c:formatCode>
                <c:ptCount val="143"/>
                <c:pt idx="15" formatCode="0.000">
                  <c:v>9.1223369530062451E-3</c:v>
                </c:pt>
                <c:pt idx="21" formatCode="0.000">
                  <c:v>8.9555649885302707E-3</c:v>
                </c:pt>
                <c:pt idx="25" formatCode="0.000">
                  <c:v>8.7404308735588108E-3</c:v>
                </c:pt>
                <c:pt idx="29" formatCode="0.000">
                  <c:v>8.5366503988798491E-3</c:v>
                </c:pt>
                <c:pt idx="33" formatCode="0.000">
                  <c:v>8.3348743752460729E-3</c:v>
                </c:pt>
                <c:pt idx="37" formatCode="0.000">
                  <c:v>8.1266140887649354E-3</c:v>
                </c:pt>
                <c:pt idx="41" formatCode="0.000">
                  <c:v>7.9434233635496052E-3</c:v>
                </c:pt>
                <c:pt idx="45" formatCode="0.000">
                  <c:v>7.7526033139659646E-3</c:v>
                </c:pt>
                <c:pt idx="49" formatCode="0.000">
                  <c:v>7.564871585864043E-3</c:v>
                </c:pt>
                <c:pt idx="53" formatCode="0.000">
                  <c:v>7.3884989167183751E-3</c:v>
                </c:pt>
                <c:pt idx="57" formatCode="0.000">
                  <c:v>7.2138611065260408E-3</c:v>
                </c:pt>
                <c:pt idx="61" formatCode="0.000">
                  <c:v>7.0424229157306333E-3</c:v>
                </c:pt>
                <c:pt idx="65" formatCode="0.000">
                  <c:v>6.8723412745250543E-3</c:v>
                </c:pt>
                <c:pt idx="69" formatCode="0.000">
                  <c:v>6.7107879637918599E-3</c:v>
                </c:pt>
                <c:pt idx="73" formatCode="0.000">
                  <c:v>6.5543279932807541E-3</c:v>
                </c:pt>
                <c:pt idx="77" formatCode="0.000">
                  <c:v>6.3964558256723539E-3</c:v>
                </c:pt>
                <c:pt idx="81" formatCode="0.000">
                  <c:v>6.2448548575741178E-3</c:v>
                </c:pt>
                <c:pt idx="85" formatCode="0.000">
                  <c:v>6.0968469500948721E-3</c:v>
                </c:pt>
                <c:pt idx="89" formatCode="0.000">
                  <c:v>5.948817866776669E-3</c:v>
                </c:pt>
                <c:pt idx="93" formatCode="0.000">
                  <c:v>5.8101229962139725E-3</c:v>
                </c:pt>
                <c:pt idx="97" formatCode="0.000">
                  <c:v>5.6656943416151405E-3</c:v>
                </c:pt>
                <c:pt idx="101" formatCode="0.000">
                  <c:v>5.5303196013956526E-3</c:v>
                </c:pt>
                <c:pt idx="105" formatCode="0.000">
                  <c:v>5.402093796236909E-3</c:v>
                </c:pt>
                <c:pt idx="109" formatCode="0.000">
                  <c:v>5.2719751543089926E-3</c:v>
                </c:pt>
                <c:pt idx="111" formatCode="0.000">
                  <c:v>5.1653729785957406E-3</c:v>
                </c:pt>
                <c:pt idx="113" formatCode="0.000">
                  <c:v>5.0452763389418906E-3</c:v>
                </c:pt>
                <c:pt idx="120" formatCode="0.000">
                  <c:v>4.6807705131829448E-3</c:v>
                </c:pt>
                <c:pt idx="122" formatCode="0.000">
                  <c:v>4.5800826482255775E-3</c:v>
                </c:pt>
                <c:pt idx="124" formatCode="0.000">
                  <c:v>4.4718258002241322E-3</c:v>
                </c:pt>
                <c:pt idx="126" formatCode="0.000">
                  <c:v>4.3692937217187323E-3</c:v>
                </c:pt>
                <c:pt idx="128" formatCode="0.000">
                  <c:v>4.2637708560812242E-3</c:v>
                </c:pt>
              </c:numCache>
            </c:numRef>
          </c:val>
          <c:smooth val="0"/>
        </c:ser>
        <c:dLbls>
          <c:showLegendKey val="0"/>
          <c:showVal val="0"/>
          <c:showCatName val="0"/>
          <c:showSerName val="0"/>
          <c:showPercent val="0"/>
          <c:showBubbleSize val="0"/>
        </c:dLbls>
        <c:marker val="1"/>
        <c:smooth val="0"/>
        <c:axId val="52513024"/>
        <c:axId val="52531584"/>
      </c:lineChart>
      <c:dateAx>
        <c:axId val="5251302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52531584"/>
        <c:crossesAt val="1.0000000000000003E-4"/>
        <c:auto val="0"/>
        <c:lblOffset val="100"/>
        <c:baseTimeUnit val="days"/>
        <c:majorUnit val="24"/>
        <c:majorTimeUnit val="months"/>
        <c:minorUnit val="3"/>
        <c:minorTimeUnit val="months"/>
      </c:dateAx>
      <c:valAx>
        <c:axId val="52531584"/>
        <c:scaling>
          <c:logBase val="10"/>
          <c:orientation val="minMax"/>
          <c:max val="3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75"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Bq/kg生</a:t>
                </a:r>
              </a:p>
            </c:rich>
          </c:tx>
          <c:layout>
            <c:manualLayout>
              <c:xMode val="edge"/>
              <c:yMode val="edge"/>
              <c:x val="1.7650439680441407E-3"/>
              <c:y val="0.3366417476025613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52513024"/>
        <c:crosses val="autoZero"/>
        <c:crossBetween val="between"/>
        <c:minorUnit val="10"/>
      </c:valAx>
      <c:spPr>
        <a:noFill/>
        <a:ln w="12700">
          <a:solidFill>
            <a:srgbClr val="808080"/>
          </a:solidFill>
          <a:prstDash val="solid"/>
        </a:ln>
      </c:spPr>
    </c:plotArea>
    <c:legend>
      <c:legendPos val="r"/>
      <c:layout>
        <c:manualLayout>
          <c:xMode val="edge"/>
          <c:yMode val="edge"/>
          <c:x val="0.52889516129032255"/>
          <c:y val="0.70401875000000003"/>
          <c:w val="0.38411200716845878"/>
          <c:h val="0.15463402777777777"/>
        </c:manualLayout>
      </c:layout>
      <c:overlay val="0"/>
      <c:spPr>
        <a:solidFill>
          <a:schemeClr val="lt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むらさきいがいのBe-7</a:t>
            </a:r>
          </a:p>
        </c:rich>
      </c:tx>
      <c:layout>
        <c:manualLayout>
          <c:xMode val="edge"/>
          <c:yMode val="edge"/>
          <c:x val="0.22446499838205161"/>
          <c:y val="2.5270708128789426E-2"/>
        </c:manualLayout>
      </c:layout>
      <c:overlay val="0"/>
      <c:spPr>
        <a:solidFill>
          <a:srgbClr val="FFFFFF"/>
        </a:solidFill>
        <a:ln w="25400">
          <a:noFill/>
        </a:ln>
      </c:spPr>
    </c:title>
    <c:autoTitleDeleted val="0"/>
    <c:plotArea>
      <c:layout>
        <c:manualLayout>
          <c:layoutTarget val="inner"/>
          <c:xMode val="edge"/>
          <c:yMode val="edge"/>
          <c:x val="9.0353791392514288E-2"/>
          <c:y val="4.4232971442267573E-2"/>
          <c:w val="0.89594757847049944"/>
          <c:h val="0.81178456976981594"/>
        </c:manualLayout>
      </c:layout>
      <c:lineChart>
        <c:grouping val="standard"/>
        <c:varyColors val="0"/>
        <c:ser>
          <c:idx val="1"/>
          <c:order val="0"/>
          <c:tx>
            <c:strRef>
              <c:f>ﾑﾗｻｷｲｶﾞｲ!$C$82</c:f>
              <c:strCache>
                <c:ptCount val="1"/>
                <c:pt idx="0">
                  <c:v>小屋取(県)</c:v>
                </c:pt>
              </c:strCache>
            </c:strRef>
          </c:tx>
          <c:spPr>
            <a:ln w="12700">
              <a:solidFill>
                <a:srgbClr val="000080"/>
              </a:solidFill>
              <a:prstDash val="solid"/>
            </a:ln>
          </c:spPr>
          <c:marker>
            <c:symbol val="square"/>
            <c:size val="6"/>
            <c:spPr>
              <a:noFill/>
              <a:ln>
                <a:solidFill>
                  <a:srgbClr val="00008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ﾑﾗｻｷｲｶﾞｲ!$C$85:$C$227</c:f>
              <c:numCache>
                <c:formatCode>0.0</c:formatCode>
                <c:ptCount val="143"/>
                <c:pt idx="0">
                  <c:v>1.3333333333333333</c:v>
                </c:pt>
                <c:pt idx="1">
                  <c:v>1.8518518518518519</c:v>
                </c:pt>
                <c:pt idx="2">
                  <c:v>4.2592592592592595</c:v>
                </c:pt>
                <c:pt idx="3">
                  <c:v>5.4074074074074074</c:v>
                </c:pt>
                <c:pt idx="4">
                  <c:v>1.6666666666666667</c:v>
                </c:pt>
                <c:pt idx="5">
                  <c:v>2.1111111111111112</c:v>
                </c:pt>
                <c:pt idx="6">
                  <c:v>3.1111111111111112</c:v>
                </c:pt>
                <c:pt idx="7">
                  <c:v>4.8888888888888893</c:v>
                </c:pt>
                <c:pt idx="8">
                  <c:v>2.1481481481481484</c:v>
                </c:pt>
                <c:pt idx="9">
                  <c:v>2.5925925925925926</c:v>
                </c:pt>
                <c:pt idx="10">
                  <c:v>8.1111111111111107</c:v>
                </c:pt>
                <c:pt idx="11">
                  <c:v>2.8148148148148149</c:v>
                </c:pt>
                <c:pt idx="12">
                  <c:v>1.6666666666666667</c:v>
                </c:pt>
                <c:pt idx="13">
                  <c:v>3.925925925925926</c:v>
                </c:pt>
                <c:pt idx="14">
                  <c:v>10.185185185185185</c:v>
                </c:pt>
                <c:pt idx="15">
                  <c:v>2.6296296296296298</c:v>
                </c:pt>
                <c:pt idx="16">
                  <c:v>2.2962962962962963</c:v>
                </c:pt>
                <c:pt idx="17">
                  <c:v>4.4444444444444446</c:v>
                </c:pt>
                <c:pt idx="20">
                  <c:v>7.7777777777777777</c:v>
                </c:pt>
                <c:pt idx="21">
                  <c:v>8.8888888888888893</c:v>
                </c:pt>
                <c:pt idx="22">
                  <c:v>3.3333333333333335</c:v>
                </c:pt>
                <c:pt idx="23">
                  <c:v>1.7777777777777777</c:v>
                </c:pt>
                <c:pt idx="24">
                  <c:v>2.7407407407407409</c:v>
                </c:pt>
                <c:pt idx="25">
                  <c:v>4.1851851851851851</c:v>
                </c:pt>
                <c:pt idx="26">
                  <c:v>4.1851851851851851</c:v>
                </c:pt>
                <c:pt idx="27">
                  <c:v>1.962962962962963</c:v>
                </c:pt>
                <c:pt idx="28">
                  <c:v>4.5</c:v>
                </c:pt>
                <c:pt idx="29">
                  <c:v>6.8</c:v>
                </c:pt>
                <c:pt idx="30">
                  <c:v>2.6</c:v>
                </c:pt>
                <c:pt idx="31">
                  <c:v>1.4</c:v>
                </c:pt>
                <c:pt idx="32">
                  <c:v>2.9</c:v>
                </c:pt>
                <c:pt idx="33">
                  <c:v>4.4000000000000004</c:v>
                </c:pt>
                <c:pt idx="34">
                  <c:v>2.06</c:v>
                </c:pt>
                <c:pt idx="35">
                  <c:v>2</c:v>
                </c:pt>
                <c:pt idx="36">
                  <c:v>4.3</c:v>
                </c:pt>
                <c:pt idx="37">
                  <c:v>2.0299999999999998</c:v>
                </c:pt>
                <c:pt idx="38">
                  <c:v>1.9</c:v>
                </c:pt>
                <c:pt idx="39">
                  <c:v>1.9</c:v>
                </c:pt>
                <c:pt idx="40">
                  <c:v>2.6</c:v>
                </c:pt>
                <c:pt idx="41">
                  <c:v>3.7</c:v>
                </c:pt>
                <c:pt idx="42">
                  <c:v>2.1</c:v>
                </c:pt>
                <c:pt idx="43">
                  <c:v>1.8</c:v>
                </c:pt>
                <c:pt idx="44">
                  <c:v>3.5</c:v>
                </c:pt>
                <c:pt idx="45">
                  <c:v>10</c:v>
                </c:pt>
                <c:pt idx="46">
                  <c:v>2.9</c:v>
                </c:pt>
                <c:pt idx="47">
                  <c:v>1.9</c:v>
                </c:pt>
                <c:pt idx="48">
                  <c:v>3</c:v>
                </c:pt>
                <c:pt idx="49">
                  <c:v>6.2</c:v>
                </c:pt>
                <c:pt idx="50">
                  <c:v>4.0999999999999996</c:v>
                </c:pt>
                <c:pt idx="51">
                  <c:v>1.3</c:v>
                </c:pt>
                <c:pt idx="52">
                  <c:v>3.3</c:v>
                </c:pt>
                <c:pt idx="53">
                  <c:v>8</c:v>
                </c:pt>
                <c:pt idx="54">
                  <c:v>2.5</c:v>
                </c:pt>
                <c:pt idx="55">
                  <c:v>0.96</c:v>
                </c:pt>
                <c:pt idx="56">
                  <c:v>3.8</c:v>
                </c:pt>
                <c:pt idx="57">
                  <c:v>13.3</c:v>
                </c:pt>
                <c:pt idx="58">
                  <c:v>4</c:v>
                </c:pt>
                <c:pt idx="59">
                  <c:v>2</c:v>
                </c:pt>
                <c:pt idx="60">
                  <c:v>7.1</c:v>
                </c:pt>
                <c:pt idx="61">
                  <c:v>5.4</c:v>
                </c:pt>
                <c:pt idx="62">
                  <c:v>4</c:v>
                </c:pt>
                <c:pt idx="63">
                  <c:v>1.4</c:v>
                </c:pt>
                <c:pt idx="64">
                  <c:v>4.9000000000000004</c:v>
                </c:pt>
                <c:pt idx="65">
                  <c:v>13.6</c:v>
                </c:pt>
                <c:pt idx="66">
                  <c:v>4.4000000000000004</c:v>
                </c:pt>
                <c:pt idx="67">
                  <c:v>3.4</c:v>
                </c:pt>
                <c:pt idx="68">
                  <c:v>6</c:v>
                </c:pt>
                <c:pt idx="69">
                  <c:v>7.9</c:v>
                </c:pt>
                <c:pt idx="70">
                  <c:v>3.9</c:v>
                </c:pt>
                <c:pt idx="71">
                  <c:v>2.2999999999999998</c:v>
                </c:pt>
                <c:pt idx="72">
                  <c:v>6.3</c:v>
                </c:pt>
                <c:pt idx="73">
                  <c:v>4.5999999999999996</c:v>
                </c:pt>
                <c:pt idx="74">
                  <c:v>4.5999999999999996</c:v>
                </c:pt>
                <c:pt idx="75">
                  <c:v>1.3</c:v>
                </c:pt>
                <c:pt idx="76">
                  <c:v>3.3</c:v>
                </c:pt>
                <c:pt idx="77">
                  <c:v>11.4</c:v>
                </c:pt>
                <c:pt idx="78">
                  <c:v>0.47499999999999998</c:v>
                </c:pt>
                <c:pt idx="79">
                  <c:v>1.1499999999999999</c:v>
                </c:pt>
                <c:pt idx="80">
                  <c:v>4</c:v>
                </c:pt>
                <c:pt idx="81">
                  <c:v>6.4</c:v>
                </c:pt>
                <c:pt idx="82">
                  <c:v>2.4300000000000002</c:v>
                </c:pt>
                <c:pt idx="83">
                  <c:v>1.7</c:v>
                </c:pt>
                <c:pt idx="84">
                  <c:v>7.6</c:v>
                </c:pt>
                <c:pt idx="85">
                  <c:v>7.6</c:v>
                </c:pt>
                <c:pt idx="86">
                  <c:v>3.2</c:v>
                </c:pt>
                <c:pt idx="87">
                  <c:v>1.6</c:v>
                </c:pt>
                <c:pt idx="88">
                  <c:v>3.3</c:v>
                </c:pt>
                <c:pt idx="89">
                  <c:v>3.6</c:v>
                </c:pt>
                <c:pt idx="90">
                  <c:v>8.3000000000000007</c:v>
                </c:pt>
                <c:pt idx="91">
                  <c:v>2.2999999999999998</c:v>
                </c:pt>
                <c:pt idx="92">
                  <c:v>5.8</c:v>
                </c:pt>
                <c:pt idx="93">
                  <c:v>14.1</c:v>
                </c:pt>
                <c:pt idx="94">
                  <c:v>9.4</c:v>
                </c:pt>
                <c:pt idx="95">
                  <c:v>3.2</c:v>
                </c:pt>
                <c:pt idx="96">
                  <c:v>4.9000000000000004</c:v>
                </c:pt>
                <c:pt idx="97">
                  <c:v>6.7</c:v>
                </c:pt>
                <c:pt idx="98">
                  <c:v>8.8000000000000007</c:v>
                </c:pt>
                <c:pt idx="99">
                  <c:v>3.9</c:v>
                </c:pt>
                <c:pt idx="100">
                  <c:v>8.1</c:v>
                </c:pt>
                <c:pt idx="101">
                  <c:v>11.7</c:v>
                </c:pt>
                <c:pt idx="102">
                  <c:v>10.4</c:v>
                </c:pt>
                <c:pt idx="103">
                  <c:v>4.8</c:v>
                </c:pt>
                <c:pt idx="104">
                  <c:v>7.8</c:v>
                </c:pt>
                <c:pt idx="105">
                  <c:v>7.8</c:v>
                </c:pt>
                <c:pt idx="106">
                  <c:v>7.5</c:v>
                </c:pt>
                <c:pt idx="107">
                  <c:v>4.7</c:v>
                </c:pt>
                <c:pt idx="108">
                  <c:v>7.4</c:v>
                </c:pt>
                <c:pt idx="109">
                  <c:v>15.3</c:v>
                </c:pt>
                <c:pt idx="110">
                  <c:v>10.6</c:v>
                </c:pt>
                <c:pt idx="111">
                  <c:v>10.6</c:v>
                </c:pt>
                <c:pt idx="112">
                  <c:v>9.1</c:v>
                </c:pt>
                <c:pt idx="113">
                  <c:v>9</c:v>
                </c:pt>
                <c:pt idx="114">
                  <c:v>8.1</c:v>
                </c:pt>
                <c:pt idx="117">
                  <c:v>3.5</c:v>
                </c:pt>
                <c:pt idx="118">
                  <c:v>4.5999999999999996</c:v>
                </c:pt>
                <c:pt idx="119">
                  <c:v>2</c:v>
                </c:pt>
                <c:pt idx="120">
                  <c:v>8.3000000000000007</c:v>
                </c:pt>
                <c:pt idx="121">
                  <c:v>2</c:v>
                </c:pt>
                <c:pt idx="122">
                  <c:v>2.7</c:v>
                </c:pt>
                <c:pt idx="123">
                  <c:v>1.6</c:v>
                </c:pt>
                <c:pt idx="124">
                  <c:v>8.4</c:v>
                </c:pt>
                <c:pt idx="125">
                  <c:v>1.8</c:v>
                </c:pt>
                <c:pt idx="126">
                  <c:v>3.2</c:v>
                </c:pt>
                <c:pt idx="127">
                  <c:v>3.9</c:v>
                </c:pt>
                <c:pt idx="128">
                  <c:v>5</c:v>
                </c:pt>
                <c:pt idx="129">
                  <c:v>3.2</c:v>
                </c:pt>
              </c:numCache>
            </c:numRef>
          </c:val>
          <c:smooth val="0"/>
        </c:ser>
        <c:ser>
          <c:idx val="2"/>
          <c:order val="1"/>
          <c:tx>
            <c:strRef>
              <c:f>ﾑﾗｻｷｲｶﾞｲ!$I$82</c:f>
              <c:strCache>
                <c:ptCount val="1"/>
                <c:pt idx="0">
                  <c:v>小屋取(電力)</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ﾑﾗｻｷｲｶﾞｲ!$I$85:$I$227</c:f>
              <c:numCache>
                <c:formatCode>0.0</c:formatCode>
                <c:ptCount val="143"/>
                <c:pt idx="0">
                  <c:v>2.4814814814814814</c:v>
                </c:pt>
                <c:pt idx="1">
                  <c:v>2.1481481481481484</c:v>
                </c:pt>
                <c:pt idx="2">
                  <c:v>7.5555555555555554</c:v>
                </c:pt>
                <c:pt idx="3">
                  <c:v>2.074074074074074</c:v>
                </c:pt>
                <c:pt idx="4">
                  <c:v>1.1111111111111112</c:v>
                </c:pt>
                <c:pt idx="5">
                  <c:v>2.3703703703703702</c:v>
                </c:pt>
                <c:pt idx="6">
                  <c:v>3.1481481481481484</c:v>
                </c:pt>
                <c:pt idx="7">
                  <c:v>4.8148148148148149</c:v>
                </c:pt>
                <c:pt idx="8">
                  <c:v>1.8148148148148149</c:v>
                </c:pt>
                <c:pt idx="9">
                  <c:v>0.92592592592592593</c:v>
                </c:pt>
                <c:pt idx="10">
                  <c:v>1.9259259259259258</c:v>
                </c:pt>
                <c:pt idx="11">
                  <c:v>4.5185185185185182</c:v>
                </c:pt>
                <c:pt idx="12">
                  <c:v>2.1481481481481484</c:v>
                </c:pt>
                <c:pt idx="13">
                  <c:v>1.8148148148148149</c:v>
                </c:pt>
                <c:pt idx="14">
                  <c:v>6.0740740740740744</c:v>
                </c:pt>
                <c:pt idx="15">
                  <c:v>4.2222222222222223</c:v>
                </c:pt>
                <c:pt idx="16">
                  <c:v>3</c:v>
                </c:pt>
                <c:pt idx="17">
                  <c:v>3.4074074074074074</c:v>
                </c:pt>
                <c:pt idx="20">
                  <c:v>5.4814814814814818</c:v>
                </c:pt>
                <c:pt idx="21">
                  <c:v>5.7407407407407405</c:v>
                </c:pt>
                <c:pt idx="22">
                  <c:v>1.8518518518518519</c:v>
                </c:pt>
                <c:pt idx="23">
                  <c:v>1.8888888888888888</c:v>
                </c:pt>
                <c:pt idx="24">
                  <c:v>1.6296296296296295</c:v>
                </c:pt>
                <c:pt idx="25">
                  <c:v>5.1481481481481479</c:v>
                </c:pt>
                <c:pt idx="26">
                  <c:v>2.6296296296296298</c:v>
                </c:pt>
                <c:pt idx="27">
                  <c:v>1.5555555555555556</c:v>
                </c:pt>
                <c:pt idx="28">
                  <c:v>5.7</c:v>
                </c:pt>
                <c:pt idx="29">
                  <c:v>4.0999999999999996</c:v>
                </c:pt>
                <c:pt idx="30">
                  <c:v>2.4</c:v>
                </c:pt>
                <c:pt idx="31">
                  <c:v>1.5</c:v>
                </c:pt>
                <c:pt idx="32">
                  <c:v>4.9000000000000004</c:v>
                </c:pt>
                <c:pt idx="33">
                  <c:v>2.8</c:v>
                </c:pt>
                <c:pt idx="34">
                  <c:v>2</c:v>
                </c:pt>
                <c:pt idx="35">
                  <c:v>1.8</c:v>
                </c:pt>
                <c:pt idx="36">
                  <c:v>3.4</c:v>
                </c:pt>
                <c:pt idx="37">
                  <c:v>2.4</c:v>
                </c:pt>
                <c:pt idx="38">
                  <c:v>3</c:v>
                </c:pt>
                <c:pt idx="39">
                  <c:v>4.2</c:v>
                </c:pt>
                <c:pt idx="40">
                  <c:v>4.5999999999999996</c:v>
                </c:pt>
                <c:pt idx="41">
                  <c:v>4.9000000000000004</c:v>
                </c:pt>
                <c:pt idx="42">
                  <c:v>2.1</c:v>
                </c:pt>
                <c:pt idx="43">
                  <c:v>1.7</c:v>
                </c:pt>
                <c:pt idx="44">
                  <c:v>5.5</c:v>
                </c:pt>
                <c:pt idx="45">
                  <c:v>5.0999999999999996</c:v>
                </c:pt>
                <c:pt idx="46">
                  <c:v>1.8</c:v>
                </c:pt>
                <c:pt idx="47">
                  <c:v>2.9</c:v>
                </c:pt>
                <c:pt idx="48">
                  <c:v>7.1</c:v>
                </c:pt>
                <c:pt idx="49">
                  <c:v>4.3</c:v>
                </c:pt>
                <c:pt idx="50">
                  <c:v>2.1</c:v>
                </c:pt>
                <c:pt idx="51">
                  <c:v>1.9</c:v>
                </c:pt>
                <c:pt idx="52">
                  <c:v>6.6</c:v>
                </c:pt>
                <c:pt idx="53">
                  <c:v>3.8</c:v>
                </c:pt>
                <c:pt idx="54">
                  <c:v>2.2000000000000002</c:v>
                </c:pt>
                <c:pt idx="55">
                  <c:v>1.1000000000000001</c:v>
                </c:pt>
                <c:pt idx="56">
                  <c:v>5.0999999999999996</c:v>
                </c:pt>
                <c:pt idx="57">
                  <c:v>8.1999999999999993</c:v>
                </c:pt>
                <c:pt idx="58">
                  <c:v>2.2000000000000002</c:v>
                </c:pt>
                <c:pt idx="59">
                  <c:v>2.1</c:v>
                </c:pt>
                <c:pt idx="60">
                  <c:v>4.8</c:v>
                </c:pt>
                <c:pt idx="61">
                  <c:v>5</c:v>
                </c:pt>
                <c:pt idx="62">
                  <c:v>2.1</c:v>
                </c:pt>
                <c:pt idx="63">
                  <c:v>1.2</c:v>
                </c:pt>
                <c:pt idx="64">
                  <c:v>7</c:v>
                </c:pt>
                <c:pt idx="65">
                  <c:v>4.8</c:v>
                </c:pt>
                <c:pt idx="66">
                  <c:v>2</c:v>
                </c:pt>
                <c:pt idx="67">
                  <c:v>1.8</c:v>
                </c:pt>
                <c:pt idx="68">
                  <c:v>7.8</c:v>
                </c:pt>
                <c:pt idx="69">
                  <c:v>4</c:v>
                </c:pt>
                <c:pt idx="70">
                  <c:v>2.6</c:v>
                </c:pt>
                <c:pt idx="71">
                  <c:v>1.5</c:v>
                </c:pt>
                <c:pt idx="72">
                  <c:v>5.9</c:v>
                </c:pt>
                <c:pt idx="73">
                  <c:v>5.8</c:v>
                </c:pt>
                <c:pt idx="74">
                  <c:v>2.1</c:v>
                </c:pt>
                <c:pt idx="75">
                  <c:v>1.3</c:v>
                </c:pt>
                <c:pt idx="76">
                  <c:v>7.5</c:v>
                </c:pt>
                <c:pt idx="77">
                  <c:v>3.3</c:v>
                </c:pt>
                <c:pt idx="78">
                  <c:v>1.1000000000000001</c:v>
                </c:pt>
                <c:pt idx="79">
                  <c:v>1.7</c:v>
                </c:pt>
                <c:pt idx="80">
                  <c:v>5.4</c:v>
                </c:pt>
                <c:pt idx="81">
                  <c:v>4</c:v>
                </c:pt>
                <c:pt idx="82">
                  <c:v>1.7</c:v>
                </c:pt>
                <c:pt idx="83">
                  <c:v>1.5</c:v>
                </c:pt>
                <c:pt idx="84">
                  <c:v>7.1</c:v>
                </c:pt>
                <c:pt idx="85">
                  <c:v>3.7</c:v>
                </c:pt>
                <c:pt idx="86">
                  <c:v>1.4</c:v>
                </c:pt>
                <c:pt idx="87">
                  <c:v>1.5</c:v>
                </c:pt>
                <c:pt idx="88">
                  <c:v>3.7</c:v>
                </c:pt>
                <c:pt idx="89">
                  <c:v>9.4</c:v>
                </c:pt>
                <c:pt idx="90">
                  <c:v>1.5</c:v>
                </c:pt>
                <c:pt idx="91">
                  <c:v>1.9</c:v>
                </c:pt>
                <c:pt idx="92">
                  <c:v>5.5</c:v>
                </c:pt>
                <c:pt idx="93">
                  <c:v>3</c:v>
                </c:pt>
                <c:pt idx="94">
                  <c:v>3.2</c:v>
                </c:pt>
                <c:pt idx="95">
                  <c:v>2.1</c:v>
                </c:pt>
                <c:pt idx="96">
                  <c:v>1.7</c:v>
                </c:pt>
                <c:pt idx="97">
                  <c:v>4.5999999999999996</c:v>
                </c:pt>
                <c:pt idx="98">
                  <c:v>3.1</c:v>
                </c:pt>
                <c:pt idx="99">
                  <c:v>3.3</c:v>
                </c:pt>
                <c:pt idx="100">
                  <c:v>4.8</c:v>
                </c:pt>
                <c:pt idx="101">
                  <c:v>6.5</c:v>
                </c:pt>
                <c:pt idx="102">
                  <c:v>1.86</c:v>
                </c:pt>
                <c:pt idx="103">
                  <c:v>3.5</c:v>
                </c:pt>
                <c:pt idx="104">
                  <c:v>6.2</c:v>
                </c:pt>
                <c:pt idx="105">
                  <c:v>4.5</c:v>
                </c:pt>
                <c:pt idx="106">
                  <c:v>2.66</c:v>
                </c:pt>
                <c:pt idx="107">
                  <c:v>1.99</c:v>
                </c:pt>
                <c:pt idx="108">
                  <c:v>5.3</c:v>
                </c:pt>
                <c:pt idx="109">
                  <c:v>5</c:v>
                </c:pt>
                <c:pt idx="110">
                  <c:v>2.2000000000000002</c:v>
                </c:pt>
                <c:pt idx="111">
                  <c:v>6.7</c:v>
                </c:pt>
                <c:pt idx="112">
                  <c:v>2.09</c:v>
                </c:pt>
                <c:pt idx="113">
                  <c:v>6.1</c:v>
                </c:pt>
                <c:pt idx="114">
                  <c:v>0.95</c:v>
                </c:pt>
                <c:pt idx="119" formatCode="0.00">
                  <c:v>1.24</c:v>
                </c:pt>
                <c:pt idx="120">
                  <c:v>9</c:v>
                </c:pt>
                <c:pt idx="121" formatCode="0.00">
                  <c:v>1.41</c:v>
                </c:pt>
                <c:pt idx="122">
                  <c:v>2.8</c:v>
                </c:pt>
                <c:pt idx="123">
                  <c:v>0.75</c:v>
                </c:pt>
                <c:pt idx="124">
                  <c:v>3</c:v>
                </c:pt>
                <c:pt idx="125">
                  <c:v>0.74</c:v>
                </c:pt>
                <c:pt idx="126">
                  <c:v>5.9</c:v>
                </c:pt>
                <c:pt idx="127">
                  <c:v>1.38</c:v>
                </c:pt>
                <c:pt idx="128">
                  <c:v>8.1999999999999993</c:v>
                </c:pt>
                <c:pt idx="129">
                  <c:v>1.52</c:v>
                </c:pt>
              </c:numCache>
            </c:numRef>
          </c:val>
          <c:smooth val="0"/>
        </c:ser>
        <c:ser>
          <c:idx val="0"/>
          <c:order val="2"/>
          <c:tx>
            <c:strRef>
              <c:f>ﾑﾗｻｷｲｶﾞｲ!$Z$84</c:f>
              <c:strCache>
                <c:ptCount val="1"/>
                <c:pt idx="0">
                  <c:v>Be7崩壊</c:v>
                </c:pt>
              </c:strCache>
            </c:strRef>
          </c:tx>
          <c:spPr>
            <a:ln>
              <a:solidFill>
                <a:srgbClr val="C00000"/>
              </a:solidFill>
              <a:prstDash val="sysDash"/>
            </a:ln>
          </c:spPr>
          <c:marker>
            <c:symbol val="none"/>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ﾑﾗｻｷｲｶﾞｲ!$Z$85:$Z$227</c:f>
              <c:numCache>
                <c:formatCode>0.0</c:formatCode>
                <c:ptCount val="143"/>
                <c:pt idx="0">
                  <c:v>16</c:v>
                </c:pt>
                <c:pt idx="1">
                  <c:v>5.0276582407063906</c:v>
                </c:pt>
                <c:pt idx="2">
                  <c:v>2.3644392369068821</c:v>
                </c:pt>
                <c:pt idx="3" formatCode="0.00">
                  <c:v>0.66089673704157215</c:v>
                </c:pt>
                <c:pt idx="4" formatCode="0.00">
                  <c:v>0.13002237967730493</c:v>
                </c:pt>
                <c:pt idx="5" formatCode="0.000">
                  <c:v>4.3602209369956894E-2</c:v>
                </c:pt>
                <c:pt idx="6" formatCode="0.000">
                  <c:v>1.8966070531917355E-2</c:v>
                </c:pt>
                <c:pt idx="7" formatCode="0.000">
                  <c:v>5.5122585942875713E-3</c:v>
                </c:pt>
                <c:pt idx="8" formatCode="0.000">
                  <c:v>8.8070670382894812E-4</c:v>
                </c:pt>
                <c:pt idx="9" formatCode="0.000">
                  <c:v>1.7102786753251899E-4</c:v>
                </c:pt>
                <c:pt idx="10" formatCode="0.000">
                  <c:v>8.2551912266401055E-5</c:v>
                </c:pt>
                <c:pt idx="11" formatCode="0.000">
                  <c:v>2.2481989463853991E-5</c:v>
                </c:pt>
                <c:pt idx="12" formatCode="0.000">
                  <c:v>6.4496780725134175E-6</c:v>
                </c:pt>
                <c:pt idx="13" formatCode="0.000">
                  <c:v>1.502652479159417E-6</c:v>
                </c:pt>
                <c:pt idx="14" formatCode="0.000">
                  <c:v>6.5362313782968121E-7</c:v>
                </c:pt>
                <c:pt idx="15" formatCode="0.000">
                  <c:v>2.1356002120249859E-7</c:v>
                </c:pt>
                <c:pt idx="16" formatCode="0.000">
                  <c:v>6.2881240572874087E-8</c:v>
                </c:pt>
                <c:pt idx="17" formatCode="0.000">
                  <c:v>1.1004372628602969E-8</c:v>
                </c:pt>
                <c:pt idx="19" formatCode="0.000">
                  <c:v>16</c:v>
                </c:pt>
                <c:pt idx="20" formatCode="0.000">
                  <c:v>11.55837772948045</c:v>
                </c:pt>
                <c:pt idx="21" formatCode="0.000">
                  <c:v>8.5698186486891466</c:v>
                </c:pt>
                <c:pt idx="22" formatCode="0.000">
                  <c:v>2.6928824594025809</c:v>
                </c:pt>
                <c:pt idx="23" formatCode="0.000">
                  <c:v>0.75270161435141958</c:v>
                </c:pt>
                <c:pt idx="24" formatCode="0.000">
                  <c:v>0.15599225850568857</c:v>
                </c:pt>
                <c:pt idx="25" formatCode="0.000">
                  <c:v>7.0553519532179115E-2</c:v>
                </c:pt>
                <c:pt idx="26" formatCode="0.000">
                  <c:v>2.5580122081743342E-2</c:v>
                </c:pt>
                <c:pt idx="27" formatCode="0.000">
                  <c:v>7.2436421440160888E-3</c:v>
                </c:pt>
                <c:pt idx="28" formatCode="0.000">
                  <c:v>1.1878361922276772E-3</c:v>
                </c:pt>
                <c:pt idx="29" formatCode="0.000">
                  <c:v>6.7019918995283483E-4</c:v>
                </c:pt>
                <c:pt idx="30" formatCode="0.000">
                  <c:v>1.3357873462530078E-4</c:v>
                </c:pt>
                <c:pt idx="31" formatCode="0.000">
                  <c:v>6.2820260694580789E-5</c:v>
                </c:pt>
                <c:pt idx="32" formatCode="0.000">
                  <c:v>1.1431170251470797E-5</c:v>
                </c:pt>
                <c:pt idx="33" formatCode="0.000">
                  <c:v>5.9654676379118497E-6</c:v>
                </c:pt>
                <c:pt idx="34" formatCode="0.000">
                  <c:v>1.8502965365205371E-6</c:v>
                </c:pt>
                <c:pt idx="35" formatCode="0.000">
                  <c:v>4.5410631989375308E-7</c:v>
                </c:pt>
                <c:pt idx="36" formatCode="0.000">
                  <c:v>9.0508834546679074E-8</c:v>
                </c:pt>
                <c:pt idx="37" formatCode="0.000">
                  <c:v>4.0407100325519292E-8</c:v>
                </c:pt>
                <c:pt idx="38" formatCode="0.000">
                  <c:v>1.6046639035381038E-8</c:v>
                </c:pt>
                <c:pt idx="39" formatCode="0.000">
                  <c:v>4.912832996363803E-9</c:v>
                </c:pt>
                <c:pt idx="40" formatCode="0.000">
                  <c:v>9.2954352902204368E-10</c:v>
                </c:pt>
                <c:pt idx="41" formatCode="0.000">
                  <c:v>4.486730552319986E-10</c:v>
                </c:pt>
                <c:pt idx="42" formatCode="0.000">
                  <c:v>1.3916397682721244E-10</c:v>
                </c:pt>
                <c:pt idx="43" formatCode="0.000">
                  <c:v>4.0446323659405169E-11</c:v>
                </c:pt>
                <c:pt idx="44" formatCode="0.000">
                  <c:v>7.0782066789753792E-12</c:v>
                </c:pt>
                <c:pt idx="45" formatCode="0.000">
                  <c:v>3.6938311606763657E-12</c:v>
                </c:pt>
                <c:pt idx="46" formatCode="0.000">
                  <c:v>1.2387036758195359E-12</c:v>
                </c:pt>
                <c:pt idx="47" formatCode="0.000">
                  <c:v>3.2443541593589693E-13</c:v>
                </c:pt>
                <c:pt idx="48" formatCode="0.000">
                  <c:v>6.3003377967154704E-14</c:v>
                </c:pt>
                <c:pt idx="49" formatCode="0.000">
                  <c:v>2.924673030060144E-14</c:v>
                </c:pt>
                <c:pt idx="50" formatCode="0.000">
                  <c:v>1.0742619015573773E-14</c:v>
                </c:pt>
                <c:pt idx="51" formatCode="0.000">
                  <c:v>2.7772954329370254E-15</c:v>
                </c:pt>
                <c:pt idx="52" formatCode="0.000">
                  <c:v>6.0631452777140509E-16</c:v>
                </c:pt>
                <c:pt idx="53" formatCode="0.000">
                  <c:v>2.7781937862493178E-16</c:v>
                </c:pt>
                <c:pt idx="54" formatCode="0.000">
                  <c:v>8.9599616210586709E-17</c:v>
                </c:pt>
                <c:pt idx="55" formatCode="0.000">
                  <c:v>2.4720808790103424E-17</c:v>
                </c:pt>
                <c:pt idx="56" formatCode="0.000">
                  <c:v>4.4402222644748565E-18</c:v>
                </c:pt>
                <c:pt idx="57" formatCode="0.000">
                  <c:v>2.4728805065975184E-18</c:v>
                </c:pt>
                <c:pt idx="58" formatCode="0.000">
                  <c:v>5.9131853648101191E-19</c:v>
                </c:pt>
                <c:pt idx="59" formatCode="0.000">
                  <c:v>2.1439044363312284E-19</c:v>
                </c:pt>
                <c:pt idx="60" formatCode="0.000">
                  <c:v>3.901183526400074E-20</c:v>
                </c:pt>
                <c:pt idx="61" formatCode="0.000">
                  <c:v>2.1445979108635706E-20</c:v>
                </c:pt>
                <c:pt idx="62" formatCode="0.000">
                  <c:v>6.0729576502637406E-21</c:v>
                </c:pt>
                <c:pt idx="63" formatCode="0.000">
                  <c:v>1.9082972234881024E-21</c:v>
                </c:pt>
                <c:pt idx="64" formatCode="0.000">
                  <c:v>3.9548154024957487E-22</c:v>
                </c:pt>
                <c:pt idx="65" formatCode="0.000">
                  <c:v>1.7202639258030298E-22</c:v>
                </c:pt>
                <c:pt idx="66" formatCode="0.000">
                  <c:v>5.9208398729627172E-23</c:v>
                </c:pt>
                <c:pt idx="67" formatCode="0.000">
                  <c:v>1.6124673067723937E-23</c:v>
                </c:pt>
                <c:pt idx="68" formatCode="0.000">
                  <c:v>3.0114782064602457E-24</c:v>
                </c:pt>
                <c:pt idx="69" formatCode="0.000">
                  <c:v>1.5715692608640769E-24</c:v>
                </c:pt>
                <c:pt idx="70" formatCode="0.000">
                  <c:v>4.8115105623180562E-25</c:v>
                </c:pt>
                <c:pt idx="71" formatCode="0.000">
                  <c:v>1.3624978244517495E-25</c:v>
                </c:pt>
                <c:pt idx="72" formatCode="0.000">
                  <c:v>2.7871933170320193E-26</c:v>
                </c:pt>
                <c:pt idx="73" formatCode="0.000">
                  <c:v>1.492858829112677E-26</c:v>
                </c:pt>
                <c:pt idx="74" formatCode="0.000">
                  <c:v>3.7603892213661131E-27</c:v>
                </c:pt>
                <c:pt idx="75" formatCode="0.000">
                  <c:v>1.1816219910665436E-27</c:v>
                </c:pt>
                <c:pt idx="76" formatCode="0.000">
                  <c:v>2.2946378003373223E-28</c:v>
                </c:pt>
                <c:pt idx="77" formatCode="0.000">
                  <c:v>1.2131566092719247E-28</c:v>
                </c:pt>
                <c:pt idx="78" formatCode="0.000">
                  <c:v>3.016351872640638E-29</c:v>
                </c:pt>
                <c:pt idx="79" formatCode="0.000">
                  <c:v>1.0381742109763683E-29</c:v>
                </c:pt>
                <c:pt idx="80" formatCode="0.000">
                  <c:v>2.0692056854411149E-30</c:v>
                </c:pt>
                <c:pt idx="81" formatCode="0.000">
                  <c:v>1.065880556678554E-30</c:v>
                </c:pt>
                <c:pt idx="82" formatCode="0.000">
                  <c:v>2.7556270941268728E-31</c:v>
                </c:pt>
                <c:pt idx="83" formatCode="0.000">
                  <c:v>3.3942488967986952E-32</c:v>
                </c:pt>
                <c:pt idx="84" formatCode="0.000">
                  <c:v>1.771321877238713E-32</c:v>
                </c:pt>
                <c:pt idx="85" formatCode="0.000">
                  <c:v>9.3648367607479062E-33</c:v>
                </c:pt>
                <c:pt idx="86" formatCode="0.000">
                  <c:v>2.6176143423342295E-33</c:v>
                </c:pt>
                <c:pt idx="87" formatCode="0.000">
                  <c:v>7.8082863469338678E-34</c:v>
                </c:pt>
                <c:pt idx="88" formatCode="0.000">
                  <c:v>1.2804284002112616E-34</c:v>
                </c:pt>
                <c:pt idx="89" formatCode="0.000">
                  <c:v>7.3189969675560121E-35</c:v>
                </c:pt>
                <c:pt idx="90" formatCode="0.000">
                  <c:v>2.2407813700559879E-35</c:v>
                </c:pt>
                <c:pt idx="91" formatCode="0.000">
                  <c:v>6.8603678491027843E-36</c:v>
                </c:pt>
                <c:pt idx="92" formatCode="0.000">
                  <c:v>1.2646993216969467E-36</c:v>
                </c:pt>
                <c:pt idx="93" formatCode="0.000">
                  <c:v>6.9524325242003428E-37</c:v>
                </c:pt>
                <c:pt idx="94" formatCode="0.000">
                  <c:v>2.184653417078187E-37</c:v>
                </c:pt>
                <c:pt idx="95" formatCode="0.000">
                  <c:v>3.7737907112558152E-38</c:v>
                </c:pt>
                <c:pt idx="96" formatCode="0.000">
                  <c:v>1.0144636479789943E-38</c:v>
                </c:pt>
                <c:pt idx="97" formatCode="0.000">
                  <c:v>4.8333452962070161E-39</c:v>
                </c:pt>
                <c:pt idx="98" formatCode="0.000">
                  <c:v>1.4797751854247975E-39</c:v>
                </c:pt>
                <c:pt idx="99" formatCode="0.000">
                  <c:v>4.962335531428665E-40</c:v>
                </c:pt>
                <c:pt idx="100" formatCode="0.000">
                  <c:v>7.0525720085234709E-41</c:v>
                </c:pt>
                <c:pt idx="101" formatCode="0.000">
                  <c:v>4.0840657191915164E-41</c:v>
                </c:pt>
                <c:pt idx="102" formatCode="0.000">
                  <c:v>1.26674606482107E-41</c:v>
                </c:pt>
                <c:pt idx="103" formatCode="0.000">
                  <c:v>4.3599127418835874E-42</c:v>
                </c:pt>
                <c:pt idx="104" formatCode="0.000">
                  <c:v>6.442967972749887E-43</c:v>
                </c:pt>
                <c:pt idx="105" formatCode="0.000">
                  <c:v>3.9817664713896528E-43</c:v>
                </c:pt>
                <c:pt idx="106" formatCode="0.000">
                  <c:v>1.0029743890727004E-43</c:v>
                </c:pt>
                <c:pt idx="107" formatCode="0.000">
                  <c:v>3.8306235030758163E-44</c:v>
                </c:pt>
                <c:pt idx="108" formatCode="0.000">
                  <c:v>5.5876438902954728E-45</c:v>
                </c:pt>
                <c:pt idx="109" formatCode="0.000">
                  <c:v>3.2357421995587188E-45</c:v>
                </c:pt>
                <c:pt idx="110" formatCode="0.000">
                  <c:v>6.9726984458553238E-46</c:v>
                </c:pt>
                <c:pt idx="111" formatCode="0.000">
                  <c:v>5.7386201542844747E-47</c:v>
                </c:pt>
                <c:pt idx="112" formatCode="0.000">
                  <c:v>6.047050991816048E-48</c:v>
                </c:pt>
                <c:pt idx="113" formatCode="0.000">
                  <c:v>5.5225749494230552E-49</c:v>
                </c:pt>
                <c:pt idx="114" formatCode="0.000">
                  <c:v>4.9140747499120545E-50</c:v>
                </c:pt>
                <c:pt idx="116" formatCode="0.000">
                  <c:v>4.380561259411362E-2</c:v>
                </c:pt>
                <c:pt idx="117" formatCode="0.000">
                  <c:v>0</c:v>
                </c:pt>
                <c:pt idx="118" formatCode="0.000">
                  <c:v>0</c:v>
                </c:pt>
                <c:pt idx="119" formatCode="0.000">
                  <c:v>0</c:v>
                </c:pt>
                <c:pt idx="120" formatCode="0.000">
                  <c:v>0</c:v>
                </c:pt>
                <c:pt idx="121" formatCode="0.000">
                  <c:v>0</c:v>
                </c:pt>
                <c:pt idx="122" formatCode="0.000">
                  <c:v>0</c:v>
                </c:pt>
                <c:pt idx="123" formatCode="0.000">
                  <c:v>0</c:v>
                </c:pt>
                <c:pt idx="124" formatCode="0.000">
                  <c:v>0</c:v>
                </c:pt>
                <c:pt idx="125" formatCode="0.000">
                  <c:v>0</c:v>
                </c:pt>
                <c:pt idx="126" formatCode="0.000">
                  <c:v>0</c:v>
                </c:pt>
                <c:pt idx="127" formatCode="0.000">
                  <c:v>0</c:v>
                </c:pt>
                <c:pt idx="128" formatCode="0.000">
                  <c:v>0</c:v>
                </c:pt>
                <c:pt idx="129" formatCode="0.000">
                  <c:v>0</c:v>
                </c:pt>
              </c:numCache>
            </c:numRef>
          </c:val>
          <c:smooth val="0"/>
        </c:ser>
        <c:dLbls>
          <c:showLegendKey val="0"/>
          <c:showVal val="0"/>
          <c:showCatName val="0"/>
          <c:showSerName val="0"/>
          <c:showPercent val="0"/>
          <c:showBubbleSize val="0"/>
        </c:dLbls>
        <c:marker val="1"/>
        <c:smooth val="0"/>
        <c:axId val="52541312"/>
        <c:axId val="52542848"/>
      </c:lineChart>
      <c:dateAx>
        <c:axId val="5254131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52542848"/>
        <c:crossesAt val="1.0000000000000002E-4"/>
        <c:auto val="0"/>
        <c:lblOffset val="100"/>
        <c:baseTimeUnit val="days"/>
        <c:majorUnit val="24"/>
        <c:majorTimeUnit val="months"/>
        <c:minorUnit val="12"/>
        <c:minorTimeUnit val="months"/>
      </c:dateAx>
      <c:valAx>
        <c:axId val="52542848"/>
        <c:scaling>
          <c:logBase val="10"/>
          <c:orientation val="minMax"/>
          <c:min val="1.0000000000000002E-4"/>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4.8346055979643768E-2"/>
              <c:y val="5.4151624548736461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52541312"/>
        <c:crosses val="autoZero"/>
        <c:crossBetween val="midCat"/>
      </c:valAx>
      <c:spPr>
        <a:solidFill>
          <a:srgbClr val="FFFFFF"/>
        </a:solidFill>
        <a:ln w="12700">
          <a:solidFill>
            <a:srgbClr val="808080"/>
          </a:solidFill>
          <a:prstDash val="solid"/>
        </a:ln>
      </c:spPr>
    </c:plotArea>
    <c:legend>
      <c:legendPos val="r"/>
      <c:layout>
        <c:manualLayout>
          <c:xMode val="edge"/>
          <c:yMode val="edge"/>
          <c:x val="0.54883350554031429"/>
          <c:y val="0.3968553648944953"/>
          <c:w val="0.28501140128977093"/>
          <c:h val="0.19708936608403094"/>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むらさきいがいのK-40</a:t>
            </a:r>
          </a:p>
        </c:rich>
      </c:tx>
      <c:layout>
        <c:manualLayout>
          <c:xMode val="edge"/>
          <c:yMode val="edge"/>
          <c:x val="0.24214899507424587"/>
          <c:y val="4.2025962970844863E-2"/>
        </c:manualLayout>
      </c:layout>
      <c:overlay val="0"/>
      <c:spPr>
        <a:solidFill>
          <a:srgbClr val="FFFFFF"/>
        </a:solidFill>
        <a:ln w="25400">
          <a:noFill/>
        </a:ln>
      </c:spPr>
    </c:title>
    <c:autoTitleDeleted val="0"/>
    <c:plotArea>
      <c:layout>
        <c:manualLayout>
          <c:layoutTarget val="inner"/>
          <c:xMode val="edge"/>
          <c:yMode val="edge"/>
          <c:x val="9.1700823355984618E-2"/>
          <c:y val="4.509470100021281E-2"/>
          <c:w val="0.89460054650702914"/>
          <c:h val="0.81390650493012695"/>
        </c:manualLayout>
      </c:layout>
      <c:lineChart>
        <c:grouping val="standard"/>
        <c:varyColors val="0"/>
        <c:ser>
          <c:idx val="1"/>
          <c:order val="0"/>
          <c:tx>
            <c:strRef>
              <c:f>ﾑﾗｻｷｲｶﾞｲ!$C$82</c:f>
              <c:strCache>
                <c:ptCount val="1"/>
                <c:pt idx="0">
                  <c:v>小屋取(県)</c:v>
                </c:pt>
              </c:strCache>
            </c:strRef>
          </c:tx>
          <c:spPr>
            <a:ln w="12700">
              <a:solidFill>
                <a:srgbClr val="000080"/>
              </a:solidFill>
              <a:prstDash val="solid"/>
            </a:ln>
          </c:spPr>
          <c:marker>
            <c:symbol val="square"/>
            <c:size val="6"/>
            <c:spPr>
              <a:noFill/>
              <a:ln>
                <a:solidFill>
                  <a:srgbClr val="00008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ﾑﾗｻｷｲｶﾞｲ!$D$85:$D$227</c:f>
              <c:numCache>
                <c:formatCode>0.0</c:formatCode>
                <c:ptCount val="143"/>
                <c:pt idx="0">
                  <c:v>99.629629629629633</c:v>
                </c:pt>
                <c:pt idx="1">
                  <c:v>84.81481481481481</c:v>
                </c:pt>
                <c:pt idx="2">
                  <c:v>101.48148148148148</c:v>
                </c:pt>
                <c:pt idx="3">
                  <c:v>87.777777777777771</c:v>
                </c:pt>
                <c:pt idx="4">
                  <c:v>85.925925925925924</c:v>
                </c:pt>
                <c:pt idx="5">
                  <c:v>88.518518518518519</c:v>
                </c:pt>
                <c:pt idx="6">
                  <c:v>101.11111111111111</c:v>
                </c:pt>
                <c:pt idx="7">
                  <c:v>88.888888888888886</c:v>
                </c:pt>
                <c:pt idx="8">
                  <c:v>87.777777777777771</c:v>
                </c:pt>
                <c:pt idx="9">
                  <c:v>90.740740740740748</c:v>
                </c:pt>
                <c:pt idx="10">
                  <c:v>87.777777777777771</c:v>
                </c:pt>
                <c:pt idx="11">
                  <c:v>78.148148148148152</c:v>
                </c:pt>
                <c:pt idx="12">
                  <c:v>75.925925925925924</c:v>
                </c:pt>
                <c:pt idx="13">
                  <c:v>85.18518518518519</c:v>
                </c:pt>
                <c:pt idx="14">
                  <c:v>87.037037037037038</c:v>
                </c:pt>
                <c:pt idx="15">
                  <c:v>81.851851851851848</c:v>
                </c:pt>
                <c:pt idx="16">
                  <c:v>79.259259259259252</c:v>
                </c:pt>
                <c:pt idx="17">
                  <c:v>79.629629629629633</c:v>
                </c:pt>
                <c:pt idx="20">
                  <c:v>94.074074074074076</c:v>
                </c:pt>
                <c:pt idx="21">
                  <c:v>88.148148148148152</c:v>
                </c:pt>
                <c:pt idx="22">
                  <c:v>88.888888888888886</c:v>
                </c:pt>
                <c:pt idx="23">
                  <c:v>87.777777777777771</c:v>
                </c:pt>
                <c:pt idx="24">
                  <c:v>75.925925925925924</c:v>
                </c:pt>
                <c:pt idx="25">
                  <c:v>74.444444444444443</c:v>
                </c:pt>
                <c:pt idx="26">
                  <c:v>73.333333333333329</c:v>
                </c:pt>
                <c:pt idx="27">
                  <c:v>75.925925925925924</c:v>
                </c:pt>
                <c:pt idx="28">
                  <c:v>73</c:v>
                </c:pt>
                <c:pt idx="29">
                  <c:v>83.9</c:v>
                </c:pt>
                <c:pt idx="30">
                  <c:v>82.1</c:v>
                </c:pt>
                <c:pt idx="31">
                  <c:v>85.2</c:v>
                </c:pt>
                <c:pt idx="32">
                  <c:v>69.3</c:v>
                </c:pt>
                <c:pt idx="33">
                  <c:v>70</c:v>
                </c:pt>
                <c:pt idx="34">
                  <c:v>66.900000000000006</c:v>
                </c:pt>
                <c:pt idx="35">
                  <c:v>68.8</c:v>
                </c:pt>
                <c:pt idx="36">
                  <c:v>77.900000000000006</c:v>
                </c:pt>
                <c:pt idx="37">
                  <c:v>76.900000000000006</c:v>
                </c:pt>
                <c:pt idx="38">
                  <c:v>67.7</c:v>
                </c:pt>
                <c:pt idx="39">
                  <c:v>68</c:v>
                </c:pt>
                <c:pt idx="40">
                  <c:v>79.5</c:v>
                </c:pt>
                <c:pt idx="41">
                  <c:v>72.599999999999994</c:v>
                </c:pt>
                <c:pt idx="42">
                  <c:v>63.6</c:v>
                </c:pt>
                <c:pt idx="43">
                  <c:v>74.8</c:v>
                </c:pt>
                <c:pt idx="44">
                  <c:v>73.2</c:v>
                </c:pt>
                <c:pt idx="45">
                  <c:v>70.8</c:v>
                </c:pt>
                <c:pt idx="46">
                  <c:v>72.400000000000006</c:v>
                </c:pt>
                <c:pt idx="47">
                  <c:v>65.400000000000006</c:v>
                </c:pt>
                <c:pt idx="48">
                  <c:v>75.7</c:v>
                </c:pt>
                <c:pt idx="49">
                  <c:v>68.7</c:v>
                </c:pt>
                <c:pt idx="50">
                  <c:v>68</c:v>
                </c:pt>
                <c:pt idx="51">
                  <c:v>71.099999999999994</c:v>
                </c:pt>
                <c:pt idx="52">
                  <c:v>76.7</c:v>
                </c:pt>
                <c:pt idx="53">
                  <c:v>76.400000000000006</c:v>
                </c:pt>
                <c:pt idx="54">
                  <c:v>75.099999999999994</c:v>
                </c:pt>
                <c:pt idx="55">
                  <c:v>79.400000000000006</c:v>
                </c:pt>
                <c:pt idx="56">
                  <c:v>78.2</c:v>
                </c:pt>
                <c:pt idx="57">
                  <c:v>69.7</c:v>
                </c:pt>
                <c:pt idx="58">
                  <c:v>76.3</c:v>
                </c:pt>
                <c:pt idx="59">
                  <c:v>80.599999999999994</c:v>
                </c:pt>
                <c:pt idx="60">
                  <c:v>76.7</c:v>
                </c:pt>
                <c:pt idx="61">
                  <c:v>74.7</c:v>
                </c:pt>
                <c:pt idx="62">
                  <c:v>73.8</c:v>
                </c:pt>
                <c:pt idx="63">
                  <c:v>77</c:v>
                </c:pt>
                <c:pt idx="64">
                  <c:v>87.6</c:v>
                </c:pt>
                <c:pt idx="65">
                  <c:v>93.2</c:v>
                </c:pt>
                <c:pt idx="66">
                  <c:v>71.400000000000006</c:v>
                </c:pt>
                <c:pt idx="67">
                  <c:v>76.900000000000006</c:v>
                </c:pt>
                <c:pt idx="68">
                  <c:v>84.1</c:v>
                </c:pt>
                <c:pt idx="69">
                  <c:v>70.099999999999994</c:v>
                </c:pt>
                <c:pt idx="70">
                  <c:v>71.599999999999994</c:v>
                </c:pt>
                <c:pt idx="71">
                  <c:v>76.8</c:v>
                </c:pt>
                <c:pt idx="72">
                  <c:v>83.9</c:v>
                </c:pt>
                <c:pt idx="73">
                  <c:v>76.3</c:v>
                </c:pt>
                <c:pt idx="74">
                  <c:v>71.900000000000006</c:v>
                </c:pt>
                <c:pt idx="75">
                  <c:v>81.7</c:v>
                </c:pt>
                <c:pt idx="76">
                  <c:v>70.099999999999994</c:v>
                </c:pt>
                <c:pt idx="77">
                  <c:v>77.400000000000006</c:v>
                </c:pt>
                <c:pt idx="78">
                  <c:v>67.099999999999994</c:v>
                </c:pt>
                <c:pt idx="79">
                  <c:v>86.3</c:v>
                </c:pt>
                <c:pt idx="80">
                  <c:v>94.6</c:v>
                </c:pt>
                <c:pt idx="81">
                  <c:v>98.9</c:v>
                </c:pt>
                <c:pt idx="82">
                  <c:v>74.099999999999994</c:v>
                </c:pt>
                <c:pt idx="83">
                  <c:v>80.7</c:v>
                </c:pt>
                <c:pt idx="84">
                  <c:v>101</c:v>
                </c:pt>
                <c:pt idx="85">
                  <c:v>83.6</c:v>
                </c:pt>
                <c:pt idx="86">
                  <c:v>81.3</c:v>
                </c:pt>
                <c:pt idx="87">
                  <c:v>80.400000000000006</c:v>
                </c:pt>
                <c:pt idx="88">
                  <c:v>92.7</c:v>
                </c:pt>
                <c:pt idx="89">
                  <c:v>90.2</c:v>
                </c:pt>
                <c:pt idx="90">
                  <c:v>80.599999999999994</c:v>
                </c:pt>
                <c:pt idx="91">
                  <c:v>73.8</c:v>
                </c:pt>
                <c:pt idx="92">
                  <c:v>88.5</c:v>
                </c:pt>
                <c:pt idx="93">
                  <c:v>86.5</c:v>
                </c:pt>
                <c:pt idx="94">
                  <c:v>77</c:v>
                </c:pt>
                <c:pt idx="95">
                  <c:v>86.1</c:v>
                </c:pt>
                <c:pt idx="96">
                  <c:v>89.6</c:v>
                </c:pt>
                <c:pt idx="97">
                  <c:v>80.3</c:v>
                </c:pt>
                <c:pt idx="98">
                  <c:v>76.900000000000006</c:v>
                </c:pt>
                <c:pt idx="99">
                  <c:v>79.5</c:v>
                </c:pt>
                <c:pt idx="100">
                  <c:v>89.3</c:v>
                </c:pt>
                <c:pt idx="101">
                  <c:v>87.7</c:v>
                </c:pt>
                <c:pt idx="102">
                  <c:v>69.5</c:v>
                </c:pt>
                <c:pt idx="103">
                  <c:v>96.1</c:v>
                </c:pt>
                <c:pt idx="104">
                  <c:v>97.2</c:v>
                </c:pt>
                <c:pt idx="105">
                  <c:v>87.7</c:v>
                </c:pt>
                <c:pt idx="106">
                  <c:v>72.099999999999994</c:v>
                </c:pt>
                <c:pt idx="107">
                  <c:v>87.7</c:v>
                </c:pt>
                <c:pt idx="108">
                  <c:v>90.8</c:v>
                </c:pt>
                <c:pt idx="109">
                  <c:v>84.7</c:v>
                </c:pt>
                <c:pt idx="110">
                  <c:v>74.7</c:v>
                </c:pt>
                <c:pt idx="111">
                  <c:v>97.7</c:v>
                </c:pt>
                <c:pt idx="112">
                  <c:v>72.8</c:v>
                </c:pt>
                <c:pt idx="113">
                  <c:v>88.2</c:v>
                </c:pt>
                <c:pt idx="114">
                  <c:v>74</c:v>
                </c:pt>
                <c:pt idx="117">
                  <c:v>77</c:v>
                </c:pt>
                <c:pt idx="118">
                  <c:v>80.900000000000006</c:v>
                </c:pt>
                <c:pt idx="119">
                  <c:v>61.2</c:v>
                </c:pt>
                <c:pt idx="120">
                  <c:v>80.599999999999994</c:v>
                </c:pt>
                <c:pt idx="121">
                  <c:v>85.7</c:v>
                </c:pt>
                <c:pt idx="122">
                  <c:v>87.4</c:v>
                </c:pt>
                <c:pt idx="123">
                  <c:v>71.3</c:v>
                </c:pt>
                <c:pt idx="124">
                  <c:v>87.5</c:v>
                </c:pt>
                <c:pt idx="125">
                  <c:v>74.2</c:v>
                </c:pt>
                <c:pt idx="126">
                  <c:v>68.7</c:v>
                </c:pt>
                <c:pt idx="127">
                  <c:v>76.5</c:v>
                </c:pt>
                <c:pt idx="128">
                  <c:v>68.8</c:v>
                </c:pt>
                <c:pt idx="129">
                  <c:v>66.599999999999994</c:v>
                </c:pt>
              </c:numCache>
            </c:numRef>
          </c:val>
          <c:smooth val="0"/>
        </c:ser>
        <c:ser>
          <c:idx val="2"/>
          <c:order val="1"/>
          <c:tx>
            <c:strRef>
              <c:f>ﾑﾗｻｷｲｶﾞｲ!$I$82</c:f>
              <c:strCache>
                <c:ptCount val="1"/>
                <c:pt idx="0">
                  <c:v>小屋取(電力)</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ﾑﾗｻｷｲｶﾞｲ!$J$85:$J$227</c:f>
              <c:numCache>
                <c:formatCode>0.0</c:formatCode>
                <c:ptCount val="143"/>
                <c:pt idx="0">
                  <c:v>72.222222222222229</c:v>
                </c:pt>
                <c:pt idx="1">
                  <c:v>74.81481481481481</c:v>
                </c:pt>
                <c:pt idx="2">
                  <c:v>93.703703703703709</c:v>
                </c:pt>
                <c:pt idx="3">
                  <c:v>71.111111111111114</c:v>
                </c:pt>
                <c:pt idx="4">
                  <c:v>63.703703703703702</c:v>
                </c:pt>
                <c:pt idx="5">
                  <c:v>74.81481481481481</c:v>
                </c:pt>
                <c:pt idx="6">
                  <c:v>55.925925925925924</c:v>
                </c:pt>
                <c:pt idx="7">
                  <c:v>80.740740740740748</c:v>
                </c:pt>
                <c:pt idx="8">
                  <c:v>62.592592592592595</c:v>
                </c:pt>
                <c:pt idx="9">
                  <c:v>42.962962962962962</c:v>
                </c:pt>
                <c:pt idx="10">
                  <c:v>48.888888888888886</c:v>
                </c:pt>
                <c:pt idx="11">
                  <c:v>68.148148148148152</c:v>
                </c:pt>
                <c:pt idx="12">
                  <c:v>85.555555555555557</c:v>
                </c:pt>
                <c:pt idx="13">
                  <c:v>75.18518518518519</c:v>
                </c:pt>
                <c:pt idx="14">
                  <c:v>77.407407407407405</c:v>
                </c:pt>
                <c:pt idx="15">
                  <c:v>71.851851851851848</c:v>
                </c:pt>
                <c:pt idx="16">
                  <c:v>84.074074074074076</c:v>
                </c:pt>
                <c:pt idx="17">
                  <c:v>67.037037037037038</c:v>
                </c:pt>
                <c:pt idx="20">
                  <c:v>70.740740740740748</c:v>
                </c:pt>
                <c:pt idx="21">
                  <c:v>74.81481481481481</c:v>
                </c:pt>
                <c:pt idx="22">
                  <c:v>76.666666666666671</c:v>
                </c:pt>
                <c:pt idx="23">
                  <c:v>56.666666666666664</c:v>
                </c:pt>
                <c:pt idx="24">
                  <c:v>78.888888888888886</c:v>
                </c:pt>
                <c:pt idx="25">
                  <c:v>65.925925925925924</c:v>
                </c:pt>
                <c:pt idx="26">
                  <c:v>75.925925925925924</c:v>
                </c:pt>
                <c:pt idx="27">
                  <c:v>74.81481481481481</c:v>
                </c:pt>
                <c:pt idx="28">
                  <c:v>72.099999999999994</c:v>
                </c:pt>
                <c:pt idx="29">
                  <c:v>54.4</c:v>
                </c:pt>
                <c:pt idx="30">
                  <c:v>84.2</c:v>
                </c:pt>
                <c:pt idx="31">
                  <c:v>63</c:v>
                </c:pt>
                <c:pt idx="32">
                  <c:v>75.599999999999994</c:v>
                </c:pt>
                <c:pt idx="33">
                  <c:v>75.400000000000006</c:v>
                </c:pt>
                <c:pt idx="34">
                  <c:v>79.400000000000006</c:v>
                </c:pt>
                <c:pt idx="35">
                  <c:v>81.099999999999994</c:v>
                </c:pt>
                <c:pt idx="36">
                  <c:v>72.599999999999994</c:v>
                </c:pt>
                <c:pt idx="37">
                  <c:v>65.3</c:v>
                </c:pt>
                <c:pt idx="38">
                  <c:v>73.400000000000006</c:v>
                </c:pt>
                <c:pt idx="39">
                  <c:v>83.4</c:v>
                </c:pt>
                <c:pt idx="40">
                  <c:v>81.599999999999994</c:v>
                </c:pt>
                <c:pt idx="41">
                  <c:v>66.7</c:v>
                </c:pt>
                <c:pt idx="42">
                  <c:v>79</c:v>
                </c:pt>
                <c:pt idx="43">
                  <c:v>66.3</c:v>
                </c:pt>
                <c:pt idx="44">
                  <c:v>78.900000000000006</c:v>
                </c:pt>
                <c:pt idx="45">
                  <c:v>78.599999999999994</c:v>
                </c:pt>
                <c:pt idx="46">
                  <c:v>86.5</c:v>
                </c:pt>
                <c:pt idx="47">
                  <c:v>69.400000000000006</c:v>
                </c:pt>
                <c:pt idx="48">
                  <c:v>61.7</c:v>
                </c:pt>
                <c:pt idx="49">
                  <c:v>57.8</c:v>
                </c:pt>
                <c:pt idx="50">
                  <c:v>74.2</c:v>
                </c:pt>
                <c:pt idx="51">
                  <c:v>64.599999999999994</c:v>
                </c:pt>
                <c:pt idx="52">
                  <c:v>74.5</c:v>
                </c:pt>
                <c:pt idx="53">
                  <c:v>61.8</c:v>
                </c:pt>
                <c:pt idx="54">
                  <c:v>64.7</c:v>
                </c:pt>
                <c:pt idx="55">
                  <c:v>50.3</c:v>
                </c:pt>
                <c:pt idx="56">
                  <c:v>70</c:v>
                </c:pt>
                <c:pt idx="57">
                  <c:v>69.8</c:v>
                </c:pt>
                <c:pt idx="58">
                  <c:v>75.3</c:v>
                </c:pt>
                <c:pt idx="59">
                  <c:v>68.900000000000006</c:v>
                </c:pt>
                <c:pt idx="60">
                  <c:v>73.099999999999994</c:v>
                </c:pt>
                <c:pt idx="61">
                  <c:v>70.900000000000006</c:v>
                </c:pt>
                <c:pt idx="62">
                  <c:v>75.7</c:v>
                </c:pt>
                <c:pt idx="63">
                  <c:v>58.8</c:v>
                </c:pt>
                <c:pt idx="64">
                  <c:v>67.400000000000006</c:v>
                </c:pt>
                <c:pt idx="65">
                  <c:v>65.8</c:v>
                </c:pt>
                <c:pt idx="66">
                  <c:v>62</c:v>
                </c:pt>
                <c:pt idx="67">
                  <c:v>65.2</c:v>
                </c:pt>
                <c:pt idx="68">
                  <c:v>74.900000000000006</c:v>
                </c:pt>
                <c:pt idx="69">
                  <c:v>66.400000000000006</c:v>
                </c:pt>
                <c:pt idx="70">
                  <c:v>77.400000000000006</c:v>
                </c:pt>
                <c:pt idx="71">
                  <c:v>62.5</c:v>
                </c:pt>
                <c:pt idx="72">
                  <c:v>70.8</c:v>
                </c:pt>
                <c:pt idx="73">
                  <c:v>80.099999999999994</c:v>
                </c:pt>
                <c:pt idx="74">
                  <c:v>66.5</c:v>
                </c:pt>
                <c:pt idx="75">
                  <c:v>64.400000000000006</c:v>
                </c:pt>
                <c:pt idx="76">
                  <c:v>65.8</c:v>
                </c:pt>
                <c:pt idx="77">
                  <c:v>63.7</c:v>
                </c:pt>
                <c:pt idx="78">
                  <c:v>68.7</c:v>
                </c:pt>
                <c:pt idx="79">
                  <c:v>66.599999999999994</c:v>
                </c:pt>
                <c:pt idx="80">
                  <c:v>84</c:v>
                </c:pt>
                <c:pt idx="81">
                  <c:v>75</c:v>
                </c:pt>
                <c:pt idx="82">
                  <c:v>81</c:v>
                </c:pt>
                <c:pt idx="83">
                  <c:v>68.3</c:v>
                </c:pt>
                <c:pt idx="84">
                  <c:v>72</c:v>
                </c:pt>
                <c:pt idx="85">
                  <c:v>72</c:v>
                </c:pt>
                <c:pt idx="86">
                  <c:v>80</c:v>
                </c:pt>
                <c:pt idx="87">
                  <c:v>71</c:v>
                </c:pt>
                <c:pt idx="88">
                  <c:v>80</c:v>
                </c:pt>
                <c:pt idx="89">
                  <c:v>75</c:v>
                </c:pt>
                <c:pt idx="90">
                  <c:v>78</c:v>
                </c:pt>
                <c:pt idx="91">
                  <c:v>78</c:v>
                </c:pt>
                <c:pt idx="92">
                  <c:v>84</c:v>
                </c:pt>
                <c:pt idx="93">
                  <c:v>77</c:v>
                </c:pt>
                <c:pt idx="94">
                  <c:v>78</c:v>
                </c:pt>
                <c:pt idx="95">
                  <c:v>82</c:v>
                </c:pt>
                <c:pt idx="96">
                  <c:v>86</c:v>
                </c:pt>
                <c:pt idx="97">
                  <c:v>78</c:v>
                </c:pt>
                <c:pt idx="98">
                  <c:v>89</c:v>
                </c:pt>
                <c:pt idx="99">
                  <c:v>87</c:v>
                </c:pt>
                <c:pt idx="100">
                  <c:v>92.1</c:v>
                </c:pt>
                <c:pt idx="101">
                  <c:v>70.400000000000006</c:v>
                </c:pt>
                <c:pt idx="102">
                  <c:v>75.2</c:v>
                </c:pt>
                <c:pt idx="103">
                  <c:v>90.6</c:v>
                </c:pt>
                <c:pt idx="104">
                  <c:v>83.9</c:v>
                </c:pt>
                <c:pt idx="105">
                  <c:v>69.8</c:v>
                </c:pt>
                <c:pt idx="106">
                  <c:v>80</c:v>
                </c:pt>
                <c:pt idx="107">
                  <c:v>74.099999999999994</c:v>
                </c:pt>
                <c:pt idx="108">
                  <c:v>83.5</c:v>
                </c:pt>
                <c:pt idx="109">
                  <c:v>75.900000000000006</c:v>
                </c:pt>
                <c:pt idx="110">
                  <c:v>62.1</c:v>
                </c:pt>
                <c:pt idx="111">
                  <c:v>74.400000000000006</c:v>
                </c:pt>
                <c:pt idx="112">
                  <c:v>76.2</c:v>
                </c:pt>
                <c:pt idx="113">
                  <c:v>72.099999999999994</c:v>
                </c:pt>
                <c:pt idx="114">
                  <c:v>61.2</c:v>
                </c:pt>
                <c:pt idx="119">
                  <c:v>88.3</c:v>
                </c:pt>
                <c:pt idx="120">
                  <c:v>54.1</c:v>
                </c:pt>
                <c:pt idx="121">
                  <c:v>72.099999999999994</c:v>
                </c:pt>
                <c:pt idx="122">
                  <c:v>68.3</c:v>
                </c:pt>
                <c:pt idx="123">
                  <c:v>72.900000000000006</c:v>
                </c:pt>
                <c:pt idx="124">
                  <c:v>69.7</c:v>
                </c:pt>
                <c:pt idx="125">
                  <c:v>59.3</c:v>
                </c:pt>
                <c:pt idx="126">
                  <c:v>76.3</c:v>
                </c:pt>
                <c:pt idx="127">
                  <c:v>79.599999999999994</c:v>
                </c:pt>
                <c:pt idx="128">
                  <c:v>77.2</c:v>
                </c:pt>
                <c:pt idx="129">
                  <c:v>77.099999999999994</c:v>
                </c:pt>
              </c:numCache>
            </c:numRef>
          </c:val>
          <c:smooth val="0"/>
        </c:ser>
        <c:ser>
          <c:idx val="0"/>
          <c:order val="2"/>
          <c:tx>
            <c:strRef>
              <c:f>ﾑﾗｻｷｲｶﾞｲ!$AA$84</c:f>
              <c:strCache>
                <c:ptCount val="1"/>
                <c:pt idx="0">
                  <c:v>K40崩壊</c:v>
                </c:pt>
              </c:strCache>
            </c:strRef>
          </c:tx>
          <c:spPr>
            <a:ln>
              <a:solidFill>
                <a:srgbClr val="C00000"/>
              </a:solidFill>
              <a:prstDash val="sysDash"/>
            </a:ln>
          </c:spPr>
          <c:marker>
            <c:symbol val="none"/>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ﾑﾗｻｷｲｶﾞｲ!$AA$85:$AA$227</c:f>
              <c:numCache>
                <c:formatCode>0</c:formatCode>
                <c:ptCount val="143"/>
                <c:pt idx="0">
                  <c:v>200</c:v>
                </c:pt>
                <c:pt idx="1">
                  <c:v>199.99999997354757</c:v>
                </c:pt>
                <c:pt idx="2">
                  <c:v>199.9999999563089</c:v>
                </c:pt>
                <c:pt idx="3">
                  <c:v>199.99999992718151</c:v>
                </c:pt>
                <c:pt idx="4">
                  <c:v>199.99999989002916</c:v>
                </c:pt>
                <c:pt idx="5">
                  <c:v>199.99999986506282</c:v>
                </c:pt>
                <c:pt idx="6">
                  <c:v>199.99999984604085</c:v>
                </c:pt>
                <c:pt idx="7">
                  <c:v>199.99999981780508</c:v>
                </c:pt>
                <c:pt idx="8">
                  <c:v>199.99999977589727</c:v>
                </c:pt>
                <c:pt idx="9">
                  <c:v>199.99999973844774</c:v>
                </c:pt>
                <c:pt idx="10">
                  <c:v>199.9999997218035</c:v>
                </c:pt>
                <c:pt idx="11">
                  <c:v>199.99999969208164</c:v>
                </c:pt>
                <c:pt idx="12">
                  <c:v>199.99999966354869</c:v>
                </c:pt>
                <c:pt idx="13">
                  <c:v>199.99999963026022</c:v>
                </c:pt>
                <c:pt idx="14">
                  <c:v>199.99999961123822</c:v>
                </c:pt>
                <c:pt idx="15">
                  <c:v>199.99999958567741</c:v>
                </c:pt>
                <c:pt idx="16">
                  <c:v>199.99999955773887</c:v>
                </c:pt>
                <c:pt idx="17">
                  <c:v>199.99999951791162</c:v>
                </c:pt>
                <c:pt idx="19">
                  <c:v>200</c:v>
                </c:pt>
                <c:pt idx="20">
                  <c:v>199.99999999256954</c:v>
                </c:pt>
                <c:pt idx="21">
                  <c:v>199.9999999857335</c:v>
                </c:pt>
                <c:pt idx="22">
                  <c:v>199.99999995928107</c:v>
                </c:pt>
                <c:pt idx="23">
                  <c:v>199.99999993015365</c:v>
                </c:pt>
                <c:pt idx="24">
                  <c:v>199.99999989419024</c:v>
                </c:pt>
                <c:pt idx="25">
                  <c:v>199.99999987605989</c:v>
                </c:pt>
                <c:pt idx="26">
                  <c:v>199.99999985287684</c:v>
                </c:pt>
                <c:pt idx="27">
                  <c:v>199.99999982404665</c:v>
                </c:pt>
                <c:pt idx="28">
                  <c:v>199.99999978273331</c:v>
                </c:pt>
                <c:pt idx="29">
                  <c:v>199.99999976965569</c:v>
                </c:pt>
                <c:pt idx="30">
                  <c:v>199.99999973280057</c:v>
                </c:pt>
                <c:pt idx="31">
                  <c:v>199.99999971556193</c:v>
                </c:pt>
                <c:pt idx="32">
                  <c:v>199.99999967662626</c:v>
                </c:pt>
                <c:pt idx="33">
                  <c:v>199.99999966176537</c:v>
                </c:pt>
                <c:pt idx="34">
                  <c:v>199.99999963501568</c:v>
                </c:pt>
                <c:pt idx="35">
                  <c:v>199.99999960291612</c:v>
                </c:pt>
                <c:pt idx="36">
                  <c:v>199.99999956606104</c:v>
                </c:pt>
                <c:pt idx="37">
                  <c:v>199.99999954763345</c:v>
                </c:pt>
                <c:pt idx="38">
                  <c:v>199.99999952653096</c:v>
                </c:pt>
                <c:pt idx="39">
                  <c:v>199.99999949948406</c:v>
                </c:pt>
                <c:pt idx="40">
                  <c:v>199.9999994614401</c:v>
                </c:pt>
                <c:pt idx="41">
                  <c:v>199.99999944479589</c:v>
                </c:pt>
                <c:pt idx="42">
                  <c:v>199.99999941804623</c:v>
                </c:pt>
                <c:pt idx="43">
                  <c:v>199.99999938981045</c:v>
                </c:pt>
                <c:pt idx="44">
                  <c:v>199.9999993499832</c:v>
                </c:pt>
                <c:pt idx="45">
                  <c:v>199.99999933512225</c:v>
                </c:pt>
                <c:pt idx="46">
                  <c:v>199.99999931015591</c:v>
                </c:pt>
                <c:pt idx="47">
                  <c:v>199.99999927954241</c:v>
                </c:pt>
                <c:pt idx="48">
                  <c:v>199.99999924209288</c:v>
                </c:pt>
                <c:pt idx="49">
                  <c:v>199.999999224557</c:v>
                </c:pt>
                <c:pt idx="50">
                  <c:v>199.99999920167119</c:v>
                </c:pt>
                <c:pt idx="51">
                  <c:v>199.99999917076045</c:v>
                </c:pt>
                <c:pt idx="52">
                  <c:v>199.99999913598589</c:v>
                </c:pt>
                <c:pt idx="53">
                  <c:v>199.99999911815277</c:v>
                </c:pt>
                <c:pt idx="54">
                  <c:v>199.99999909229476</c:v>
                </c:pt>
                <c:pt idx="55">
                  <c:v>199.9999990628701</c:v>
                </c:pt>
                <c:pt idx="56">
                  <c:v>199.99999902363729</c:v>
                </c:pt>
                <c:pt idx="57">
                  <c:v>199.99999901026246</c:v>
                </c:pt>
                <c:pt idx="58">
                  <c:v>199.99999897756845</c:v>
                </c:pt>
                <c:pt idx="59">
                  <c:v>199.99999895438538</c:v>
                </c:pt>
                <c:pt idx="60">
                  <c:v>199.99999891544977</c:v>
                </c:pt>
                <c:pt idx="61">
                  <c:v>199.99999890177773</c:v>
                </c:pt>
                <c:pt idx="62">
                  <c:v>199.99999887294751</c:v>
                </c:pt>
                <c:pt idx="63">
                  <c:v>199.99999884649506</c:v>
                </c:pt>
                <c:pt idx="64">
                  <c:v>199.99999881053165</c:v>
                </c:pt>
                <c:pt idx="65">
                  <c:v>199.99999879150968</c:v>
                </c:pt>
                <c:pt idx="66">
                  <c:v>199.99999876713775</c:v>
                </c:pt>
                <c:pt idx="67">
                  <c:v>199.99999873741586</c:v>
                </c:pt>
                <c:pt idx="68">
                  <c:v>199.99999869907472</c:v>
                </c:pt>
                <c:pt idx="69">
                  <c:v>199.99999868421378</c:v>
                </c:pt>
                <c:pt idx="70">
                  <c:v>199.99999865716691</c:v>
                </c:pt>
                <c:pt idx="71">
                  <c:v>199.99999862833673</c:v>
                </c:pt>
                <c:pt idx="72">
                  <c:v>199.99999859207605</c:v>
                </c:pt>
                <c:pt idx="73">
                  <c:v>199.99999857780955</c:v>
                </c:pt>
                <c:pt idx="74">
                  <c:v>199.9999985463044</c:v>
                </c:pt>
                <c:pt idx="75">
                  <c:v>199.99999851985194</c:v>
                </c:pt>
                <c:pt idx="76">
                  <c:v>199.99999848240248</c:v>
                </c:pt>
                <c:pt idx="77">
                  <c:v>199.99999846783874</c:v>
                </c:pt>
                <c:pt idx="78">
                  <c:v>199.99999843603635</c:v>
                </c:pt>
                <c:pt idx="79">
                  <c:v>199.99999841166448</c:v>
                </c:pt>
                <c:pt idx="80">
                  <c:v>199.99999837480937</c:v>
                </c:pt>
                <c:pt idx="81">
                  <c:v>199.99999835965124</c:v>
                </c:pt>
                <c:pt idx="82">
                  <c:v>199.9999983287405</c:v>
                </c:pt>
                <c:pt idx="83">
                  <c:v>199.99999828088832</c:v>
                </c:pt>
                <c:pt idx="84">
                  <c:v>199.9999982660274</c:v>
                </c:pt>
                <c:pt idx="85">
                  <c:v>199.99999825146369</c:v>
                </c:pt>
                <c:pt idx="86">
                  <c:v>199.99999822233627</c:v>
                </c:pt>
                <c:pt idx="87">
                  <c:v>199.99999819469497</c:v>
                </c:pt>
                <c:pt idx="88">
                  <c:v>199.9999981533816</c:v>
                </c:pt>
                <c:pt idx="89">
                  <c:v>199.99999814060121</c:v>
                </c:pt>
                <c:pt idx="90">
                  <c:v>199.99999811355431</c:v>
                </c:pt>
                <c:pt idx="91">
                  <c:v>199.99999808650745</c:v>
                </c:pt>
                <c:pt idx="92">
                  <c:v>199.99999804786904</c:v>
                </c:pt>
                <c:pt idx="93">
                  <c:v>199.99999803419698</c:v>
                </c:pt>
                <c:pt idx="94">
                  <c:v>199.99999800774455</c:v>
                </c:pt>
                <c:pt idx="95">
                  <c:v>199.99999796762003</c:v>
                </c:pt>
                <c:pt idx="96">
                  <c:v>199.99999793760097</c:v>
                </c:pt>
                <c:pt idx="97">
                  <c:v>199.99999792065955</c:v>
                </c:pt>
                <c:pt idx="98">
                  <c:v>199.99999789361266</c:v>
                </c:pt>
                <c:pt idx="99">
                  <c:v>199.99999786864632</c:v>
                </c:pt>
                <c:pt idx="100">
                  <c:v>199.99999782406351</c:v>
                </c:pt>
                <c:pt idx="101">
                  <c:v>199.99999781158036</c:v>
                </c:pt>
                <c:pt idx="102">
                  <c:v>199.9999977848307</c:v>
                </c:pt>
                <c:pt idx="103">
                  <c:v>199.99999776045877</c:v>
                </c:pt>
                <c:pt idx="104">
                  <c:v>199.99999771676767</c:v>
                </c:pt>
                <c:pt idx="105">
                  <c:v>199.99999770577054</c:v>
                </c:pt>
                <c:pt idx="106">
                  <c:v>199.99999767426539</c:v>
                </c:pt>
                <c:pt idx="107">
                  <c:v>199.99999765227122</c:v>
                </c:pt>
                <c:pt idx="108">
                  <c:v>199.99999760828288</c:v>
                </c:pt>
                <c:pt idx="109">
                  <c:v>199.99999759579973</c:v>
                </c:pt>
                <c:pt idx="110">
                  <c:v>199.99999756072796</c:v>
                </c:pt>
                <c:pt idx="111">
                  <c:v>199.999997503662</c:v>
                </c:pt>
                <c:pt idx="112">
                  <c:v>199.99999745224318</c:v>
                </c:pt>
                <c:pt idx="113">
                  <c:v>199.99999739755503</c:v>
                </c:pt>
                <c:pt idx="114">
                  <c:v>199.99999734227237</c:v>
                </c:pt>
                <c:pt idx="116">
                  <c:v>200</c:v>
                </c:pt>
                <c:pt idx="117">
                  <c:v>199.99999992093987</c:v>
                </c:pt>
                <c:pt idx="118">
                  <c:v>199.99999987219604</c:v>
                </c:pt>
                <c:pt idx="119">
                  <c:v>199.99999982612718</c:v>
                </c:pt>
                <c:pt idx="120">
                  <c:v>199.99999975955026</c:v>
                </c:pt>
                <c:pt idx="121">
                  <c:v>199.99999970307874</c:v>
                </c:pt>
                <c:pt idx="122">
                  <c:v>199.99999966146814</c:v>
                </c:pt>
                <c:pt idx="123">
                  <c:v>199.99999961331872</c:v>
                </c:pt>
                <c:pt idx="124">
                  <c:v>199.99999955357785</c:v>
                </c:pt>
                <c:pt idx="125">
                  <c:v>199.99999950126738</c:v>
                </c:pt>
                <c:pt idx="126">
                  <c:v>199.99999944895691</c:v>
                </c:pt>
                <c:pt idx="127">
                  <c:v>199.99999939516039</c:v>
                </c:pt>
                <c:pt idx="128">
                  <c:v>199.99999933868887</c:v>
                </c:pt>
                <c:pt idx="129">
                  <c:v>199.99999928697287</c:v>
                </c:pt>
              </c:numCache>
            </c:numRef>
          </c:val>
          <c:smooth val="0"/>
        </c:ser>
        <c:dLbls>
          <c:showLegendKey val="0"/>
          <c:showVal val="0"/>
          <c:showCatName val="0"/>
          <c:showSerName val="0"/>
          <c:showPercent val="0"/>
          <c:showBubbleSize val="0"/>
        </c:dLbls>
        <c:marker val="1"/>
        <c:smooth val="0"/>
        <c:axId val="52557312"/>
        <c:axId val="52558848"/>
      </c:lineChart>
      <c:dateAx>
        <c:axId val="52557312"/>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52558848"/>
        <c:crossesAt val="0.01"/>
        <c:auto val="0"/>
        <c:lblOffset val="100"/>
        <c:baseTimeUnit val="months"/>
        <c:majorUnit val="24"/>
        <c:majorTimeUnit val="months"/>
        <c:minorUnit val="24"/>
        <c:minorTimeUnit val="months"/>
      </c:dateAx>
      <c:valAx>
        <c:axId val="52558848"/>
        <c:scaling>
          <c:logBase val="10"/>
          <c:orientation val="minMax"/>
        </c:scaling>
        <c:delete val="0"/>
        <c:axPos val="l"/>
        <c:minorGridlines/>
        <c:title>
          <c:tx>
            <c:rich>
              <a:bodyPr rot="0" vert="horz"/>
              <a:lstStyle/>
              <a:p>
                <a:pPr algn="ctr">
                  <a:defRPr sz="95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Bq/kg生</a:t>
                </a:r>
              </a:p>
            </c:rich>
          </c:tx>
          <c:layout>
            <c:manualLayout>
              <c:xMode val="edge"/>
              <c:yMode val="edge"/>
              <c:x val="7.379143764790215E-2"/>
              <c:y val="4.3956043956043959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52557312"/>
        <c:crosses val="autoZero"/>
        <c:crossBetween val="midCat"/>
      </c:valAx>
      <c:spPr>
        <a:solidFill>
          <a:srgbClr val="FFFFFF"/>
        </a:solidFill>
        <a:ln w="12700">
          <a:solidFill>
            <a:srgbClr val="808080"/>
          </a:solidFill>
          <a:prstDash val="solid"/>
        </a:ln>
      </c:spPr>
    </c:plotArea>
    <c:legend>
      <c:legendPos val="r"/>
      <c:layout>
        <c:manualLayout>
          <c:xMode val="edge"/>
          <c:yMode val="edge"/>
          <c:x val="0.60585739282589668"/>
          <c:y val="0.50480173086472302"/>
          <c:w val="0.31974537037037037"/>
          <c:h val="0.20320032631056253"/>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Meiryo UI"/>
                <a:ea typeface="Meiryo UI"/>
                <a:cs typeface="Meiryo UI"/>
              </a:defRPr>
            </a:pPr>
            <a:r>
              <a:rPr lang="ja-JP" altLang="en-US" sz="1200" b="0" i="0" u="none" strike="noStrike" baseline="0">
                <a:solidFill>
                  <a:srgbClr val="000000"/>
                </a:solidFill>
                <a:latin typeface="Meiryo UI"/>
                <a:ea typeface="Meiryo UI"/>
              </a:rPr>
              <a:t>むらさきいがいのCs-137</a:t>
            </a:r>
          </a:p>
        </c:rich>
      </c:tx>
      <c:layout>
        <c:manualLayout>
          <c:xMode val="edge"/>
          <c:yMode val="edge"/>
          <c:x val="0.20236363962477355"/>
          <c:y val="0.78369516310461196"/>
        </c:manualLayout>
      </c:layout>
      <c:overlay val="0"/>
      <c:spPr>
        <a:solidFill>
          <a:srgbClr val="FFFFFF"/>
        </a:solidFill>
        <a:ln w="25400">
          <a:noFill/>
        </a:ln>
      </c:spPr>
    </c:title>
    <c:autoTitleDeleted val="0"/>
    <c:plotArea>
      <c:layout>
        <c:manualLayout>
          <c:layoutTarget val="inner"/>
          <c:xMode val="edge"/>
          <c:yMode val="edge"/>
          <c:x val="5.216593603259511E-2"/>
          <c:y val="5.5008572517145034E-2"/>
          <c:w val="0.8923243523131037"/>
          <c:h val="0.88811658623317247"/>
        </c:manualLayout>
      </c:layout>
      <c:lineChart>
        <c:grouping val="standard"/>
        <c:varyColors val="0"/>
        <c:ser>
          <c:idx val="1"/>
          <c:order val="0"/>
          <c:tx>
            <c:strRef>
              <c:f>ﾑﾗｻｷｲｶﾞｲ!$F$82:$F$83</c:f>
              <c:strCache>
                <c:ptCount val="1"/>
                <c:pt idx="0">
                  <c:v>小屋取(県) Cs-137</c:v>
                </c:pt>
              </c:strCache>
            </c:strRef>
          </c:tx>
          <c:spPr>
            <a:ln w="12700">
              <a:solidFill>
                <a:srgbClr val="000080"/>
              </a:solidFill>
              <a:prstDash val="solid"/>
            </a:ln>
          </c:spPr>
          <c:marker>
            <c:symbol val="square"/>
            <c:size val="6"/>
            <c:spPr>
              <a:noFill/>
              <a:ln>
                <a:solidFill>
                  <a:srgbClr val="00008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ﾑﾗｻｷｲｶﾞｲ!$F$85:$F$227</c:f>
              <c:numCache>
                <c:formatCode>0.000</c:formatCode>
                <c:ptCount val="143"/>
                <c:pt idx="0">
                  <c:v>7.407407407407407E-2</c:v>
                </c:pt>
                <c:pt idx="1">
                  <c:v>3.3333333333333333E-2</c:v>
                </c:pt>
                <c:pt idx="2">
                  <c:v>7.0370370370370361E-2</c:v>
                </c:pt>
                <c:pt idx="3">
                  <c:v>5.9259259259259262E-2</c:v>
                </c:pt>
                <c:pt idx="4">
                  <c:v>7.0370370370370361E-2</c:v>
                </c:pt>
                <c:pt idx="5">
                  <c:v>7.407407407407407E-2</c:v>
                </c:pt>
                <c:pt idx="6">
                  <c:v>5.9259259259259262E-2</c:v>
                </c:pt>
                <c:pt idx="7">
                  <c:v>6.6666666666666666E-2</c:v>
                </c:pt>
                <c:pt idx="8">
                  <c:v>7.0370370370370361E-2</c:v>
                </c:pt>
                <c:pt idx="9">
                  <c:v>6.6666666666666666E-2</c:v>
                </c:pt>
                <c:pt idx="10">
                  <c:v>4.8148148148148148E-2</c:v>
                </c:pt>
                <c:pt idx="11">
                  <c:v>4.8148148148148148E-2</c:v>
                </c:pt>
                <c:pt idx="12">
                  <c:v>5.185185185185185E-2</c:v>
                </c:pt>
                <c:pt idx="13">
                  <c:v>4.0740740740740751E-2</c:v>
                </c:pt>
                <c:pt idx="14">
                  <c:v>5.5555555555555552E-2</c:v>
                </c:pt>
                <c:pt idx="15">
                  <c:v>3.3333333333333333E-2</c:v>
                </c:pt>
                <c:pt idx="16">
                  <c:v>5.185185185185185E-2</c:v>
                </c:pt>
                <c:pt idx="17">
                  <c:v>5.9259259259259262E-2</c:v>
                </c:pt>
                <c:pt idx="20">
                  <c:v>0.39629629629629626</c:v>
                </c:pt>
                <c:pt idx="21">
                  <c:v>0.1037037037037037</c:v>
                </c:pt>
                <c:pt idx="22">
                  <c:v>8.1481481481481502E-2</c:v>
                </c:pt>
                <c:pt idx="23">
                  <c:v>5.5555555555555552E-2</c:v>
                </c:pt>
                <c:pt idx="24">
                  <c:v>5.5555555555555552E-2</c:v>
                </c:pt>
                <c:pt idx="25">
                  <c:v>4.0740740740740751E-2</c:v>
                </c:pt>
                <c:pt idx="26">
                  <c:v>6.2962962962962957E-2</c:v>
                </c:pt>
                <c:pt idx="27">
                  <c:v>4.4444444444444446E-2</c:v>
                </c:pt>
                <c:pt idx="28">
                  <c:v>4.4999999999999998E-2</c:v>
                </c:pt>
                <c:pt idx="29">
                  <c:v>5.1999999999999998E-2</c:v>
                </c:pt>
                <c:pt idx="30">
                  <c:v>3.6999999999999998E-2</c:v>
                </c:pt>
                <c:pt idx="31">
                  <c:v>5.8000000000000003E-2</c:v>
                </c:pt>
                <c:pt idx="32">
                  <c:v>4.2000000000000003E-2</c:v>
                </c:pt>
                <c:pt idx="33">
                  <c:v>3.2000000000000001E-2</c:v>
                </c:pt>
                <c:pt idx="34">
                  <c:v>3.6999999999999998E-2</c:v>
                </c:pt>
                <c:pt idx="35">
                  <c:v>6.3E-2</c:v>
                </c:pt>
                <c:pt idx="36">
                  <c:v>0.04</c:v>
                </c:pt>
                <c:pt idx="37">
                  <c:v>3.2000000000000001E-2</c:v>
                </c:pt>
                <c:pt idx="38">
                  <c:v>2.1999999999999999E-2</c:v>
                </c:pt>
                <c:pt idx="39">
                  <c:v>4.1000000000000002E-2</c:v>
                </c:pt>
                <c:pt idx="40">
                  <c:v>3.3000000000000002E-2</c:v>
                </c:pt>
                <c:pt idx="41">
                  <c:v>2.5000000000000001E-2</c:v>
                </c:pt>
                <c:pt idx="42" formatCode="&quot;(&quot;0.000&quot;)&quot;">
                  <c:v>1.6E-2</c:v>
                </c:pt>
                <c:pt idx="43">
                  <c:v>3.5000000000000003E-2</c:v>
                </c:pt>
                <c:pt idx="44" formatCode="&quot;(&quot;0.000&quot;)&quot;">
                  <c:v>2.1999999999999999E-2</c:v>
                </c:pt>
                <c:pt idx="45">
                  <c:v>2.9000000000000001E-2</c:v>
                </c:pt>
                <c:pt idx="46">
                  <c:v>1.9E-2</c:v>
                </c:pt>
                <c:pt idx="47">
                  <c:v>3.6999999999999998E-2</c:v>
                </c:pt>
                <c:pt idx="48">
                  <c:v>4.8000000000000001E-2</c:v>
                </c:pt>
                <c:pt idx="49" formatCode="&quot;(&quot;0.000&quot;)&quot;">
                  <c:v>1.7999999999999999E-2</c:v>
                </c:pt>
                <c:pt idx="50" formatCode="&quot;(&quot;0.000&quot;)&quot;">
                  <c:v>1.2999999999999999E-2</c:v>
                </c:pt>
                <c:pt idx="51">
                  <c:v>2.3E-2</c:v>
                </c:pt>
                <c:pt idx="52">
                  <c:v>3.5999999999999997E-2</c:v>
                </c:pt>
                <c:pt idx="53">
                  <c:v>2.4E-2</c:v>
                </c:pt>
                <c:pt idx="54">
                  <c:v>2.3E-2</c:v>
                </c:pt>
                <c:pt idx="55">
                  <c:v>3.1E-2</c:v>
                </c:pt>
                <c:pt idx="56">
                  <c:v>6.5020840974518443E-3</c:v>
                </c:pt>
                <c:pt idx="57">
                  <c:v>3.2000000000000001E-2</c:v>
                </c:pt>
                <c:pt idx="58">
                  <c:v>4.2999999999999997E-2</c:v>
                </c:pt>
                <c:pt idx="59">
                  <c:v>2.3E-2</c:v>
                </c:pt>
                <c:pt idx="60">
                  <c:v>0.03</c:v>
                </c:pt>
                <c:pt idx="61">
                  <c:v>2.9000000000000001E-2</c:v>
                </c:pt>
                <c:pt idx="62">
                  <c:v>2.9000000000000001E-2</c:v>
                </c:pt>
                <c:pt idx="63">
                  <c:v>2.7E-2</c:v>
                </c:pt>
                <c:pt idx="64" formatCode="&quot;(&quot;0.000&quot;)&quot;">
                  <c:v>2.5000000000000001E-2</c:v>
                </c:pt>
                <c:pt idx="65">
                  <c:v>4.3999999999999997E-2</c:v>
                </c:pt>
                <c:pt idx="66" formatCode="&quot;(&quot;0.000&quot;)&quot;">
                  <c:v>2.5000000000000001E-2</c:v>
                </c:pt>
                <c:pt idx="67">
                  <c:v>2.7E-2</c:v>
                </c:pt>
                <c:pt idx="68">
                  <c:v>3.1E-2</c:v>
                </c:pt>
                <c:pt idx="69" formatCode="&quot;(&quot;0.000&quot;)&quot;">
                  <c:v>0.02</c:v>
                </c:pt>
                <c:pt idx="70" formatCode="&quot;(&quot;0.000&quot;)&quot;">
                  <c:v>2.1000000000000001E-2</c:v>
                </c:pt>
                <c:pt idx="71" formatCode="&quot;(&quot;0.000&quot;)&quot;">
                  <c:v>2.4E-2</c:v>
                </c:pt>
                <c:pt idx="72" formatCode="&quot;(&quot;0.000&quot;)&quot;">
                  <c:v>2.5999999999999999E-2</c:v>
                </c:pt>
                <c:pt idx="73" formatCode="&quot;(&quot;0.000&quot;)&quot;">
                  <c:v>2.3E-2</c:v>
                </c:pt>
                <c:pt idx="74">
                  <c:v>2.3E-2</c:v>
                </c:pt>
                <c:pt idx="75">
                  <c:v>0.04</c:v>
                </c:pt>
                <c:pt idx="76" formatCode="&quot;(&quot;0.000&quot;)&quot;">
                  <c:v>2.7E-2</c:v>
                </c:pt>
                <c:pt idx="77">
                  <c:v>2.8000000000000001E-2</c:v>
                </c:pt>
                <c:pt idx="78">
                  <c:v>5.7393893517733493E-3</c:v>
                </c:pt>
                <c:pt idx="79">
                  <c:v>4.3999999999999997E-2</c:v>
                </c:pt>
                <c:pt idx="80" formatCode="&quot;(&quot;0.000&quot;)&quot;">
                  <c:v>2.3E-2</c:v>
                </c:pt>
                <c:pt idx="81" formatCode="&quot;(&quot;0.000&quot;)&quot;">
                  <c:v>2.4E-2</c:v>
                </c:pt>
                <c:pt idx="82">
                  <c:v>5.6101072796619009E-3</c:v>
                </c:pt>
                <c:pt idx="83">
                  <c:v>2.5999999999999999E-2</c:v>
                </c:pt>
                <c:pt idx="84">
                  <c:v>3.5999999999999997E-2</c:v>
                </c:pt>
                <c:pt idx="85">
                  <c:v>2.7E-2</c:v>
                </c:pt>
                <c:pt idx="86" formatCode="&quot;(&quot;0.000&quot;)&quot;">
                  <c:v>2.1999999999999999E-2</c:v>
                </c:pt>
                <c:pt idx="87">
                  <c:v>5.4526781839641476E-3</c:v>
                </c:pt>
                <c:pt idx="88">
                  <c:v>5.4050543406100786E-3</c:v>
                </c:pt>
                <c:pt idx="89">
                  <c:v>5.3904061949387842E-3</c:v>
                </c:pt>
                <c:pt idx="90">
                  <c:v>2.9000000000000001E-2</c:v>
                </c:pt>
                <c:pt idx="91">
                  <c:v>5.3288453794847071E-3</c:v>
                </c:pt>
                <c:pt idx="92">
                  <c:v>2.7E-2</c:v>
                </c:pt>
                <c:pt idx="93" formatCode="&quot;(&quot;0.000&quot;)&quot;">
                  <c:v>2.8000000000000001E-2</c:v>
                </c:pt>
                <c:pt idx="94">
                  <c:v>3.4000000000000002E-2</c:v>
                </c:pt>
                <c:pt idx="95">
                  <c:v>5.1960061965892904E-3</c:v>
                </c:pt>
                <c:pt idx="96">
                  <c:v>2.5000000000000001E-2</c:v>
                </c:pt>
                <c:pt idx="97">
                  <c:v>3.3000000000000002E-2</c:v>
                </c:pt>
                <c:pt idx="98">
                  <c:v>2.1000000000000001E-2</c:v>
                </c:pt>
                <c:pt idx="99">
                  <c:v>2.5000000000000001E-2</c:v>
                </c:pt>
                <c:pt idx="100">
                  <c:v>2.8000000000000001E-2</c:v>
                </c:pt>
                <c:pt idx="101">
                  <c:v>5.0266670596679046E-3</c:v>
                </c:pt>
                <c:pt idx="102">
                  <c:v>4.9981966899051425E-3</c:v>
                </c:pt>
                <c:pt idx="103" formatCode="&quot;(&quot;0.000&quot;)&quot;">
                  <c:v>2.9000000000000001E-2</c:v>
                </c:pt>
                <c:pt idx="104" formatCode="&quot;(&quot;0.000&quot;)&quot;">
                  <c:v>2.4E-2</c:v>
                </c:pt>
                <c:pt idx="105">
                  <c:v>4.914990044803837E-3</c:v>
                </c:pt>
                <c:pt idx="106">
                  <c:v>4.8822197806563036E-3</c:v>
                </c:pt>
                <c:pt idx="107">
                  <c:v>4.8594720224587173E-3</c:v>
                </c:pt>
                <c:pt idx="108">
                  <c:v>3.5999999999999997E-2</c:v>
                </c:pt>
                <c:pt idx="109">
                  <c:v>4.801549862289976E-3</c:v>
                </c:pt>
                <c:pt idx="110">
                  <c:v>3.3000000000000002E-2</c:v>
                </c:pt>
                <c:pt idx="111">
                  <c:v>4.7085237212199762E-3</c:v>
                </c:pt>
                <c:pt idx="112" formatCode="&quot;(&quot;0.000&quot;)&quot;">
                  <c:v>2.4E-2</c:v>
                </c:pt>
                <c:pt idx="113" formatCode="&quot;(&quot;0.000&quot;)&quot;">
                  <c:v>2.9000000000000001E-2</c:v>
                </c:pt>
                <c:pt idx="114" formatCode="&quot;(&quot;0.000&quot;)&quot;">
                  <c:v>2.1000000000000001E-2</c:v>
                </c:pt>
                <c:pt idx="117">
                  <c:v>0.41</c:v>
                </c:pt>
                <c:pt idx="118">
                  <c:v>0.19</c:v>
                </c:pt>
                <c:pt idx="119">
                  <c:v>0.37</c:v>
                </c:pt>
                <c:pt idx="120">
                  <c:v>0.14000000000000001</c:v>
                </c:pt>
                <c:pt idx="121">
                  <c:v>0.16</c:v>
                </c:pt>
                <c:pt idx="122">
                  <c:v>0.33</c:v>
                </c:pt>
                <c:pt idx="123">
                  <c:v>0.36</c:v>
                </c:pt>
                <c:pt idx="124">
                  <c:v>0.5</c:v>
                </c:pt>
                <c:pt idx="125">
                  <c:v>7.3999999999999996E-2</c:v>
                </c:pt>
                <c:pt idx="126">
                  <c:v>5.2999999999999999E-2</c:v>
                </c:pt>
                <c:pt idx="127">
                  <c:v>4.7E-2</c:v>
                </c:pt>
                <c:pt idx="128">
                  <c:v>4.7E-2</c:v>
                </c:pt>
                <c:pt idx="129">
                  <c:v>0.04</c:v>
                </c:pt>
              </c:numCache>
            </c:numRef>
          </c:val>
          <c:smooth val="0"/>
        </c:ser>
        <c:ser>
          <c:idx val="2"/>
          <c:order val="1"/>
          <c:tx>
            <c:strRef>
              <c:f>ﾑﾗｻｷｲｶﾞｲ!$L$82:$L$83</c:f>
              <c:strCache>
                <c:ptCount val="1"/>
                <c:pt idx="0">
                  <c:v>小屋取(電力) Cs-137</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ﾑﾗｻｷｲｶﾞｲ!$L$85:$L$227</c:f>
              <c:numCache>
                <c:formatCode>0.000</c:formatCode>
                <c:ptCount val="143"/>
                <c:pt idx="0">
                  <c:v>1.0999305803749469E-2</c:v>
                </c:pt>
                <c:pt idx="1">
                  <c:v>1.092252171294811E-2</c:v>
                </c:pt>
                <c:pt idx="2">
                  <c:v>1.0874375149941268E-2</c:v>
                </c:pt>
                <c:pt idx="3">
                  <c:v>1.0805962268502233E-2</c:v>
                </c:pt>
                <c:pt idx="4">
                  <c:v>1.0746115048804281E-2</c:v>
                </c:pt>
                <c:pt idx="5">
                  <c:v>1.06899720121929E-2</c:v>
                </c:pt>
                <c:pt idx="6" formatCode="&quot;(&quot;0.000&quot;)&quot;">
                  <c:v>8.8888888888888892E-2</c:v>
                </c:pt>
                <c:pt idx="7">
                  <c:v>7.0370370370370361E-2</c:v>
                </c:pt>
                <c:pt idx="8">
                  <c:v>1.0505380371461778E-2</c:v>
                </c:pt>
                <c:pt idx="9">
                  <c:v>1.0441924568114774E-2</c:v>
                </c:pt>
                <c:pt idx="10">
                  <c:v>1.0388026348854459E-2</c:v>
                </c:pt>
                <c:pt idx="11">
                  <c:v>1.0326582755065804E-2</c:v>
                </c:pt>
                <c:pt idx="12">
                  <c:v>1.0259025999901337E-2</c:v>
                </c:pt>
                <c:pt idx="13" formatCode="&quot;(&quot;0.000&quot;)&quot;">
                  <c:v>0.11481481481481481</c:v>
                </c:pt>
                <c:pt idx="14" formatCode="&quot;(&quot;0.000&quot;)&quot;">
                  <c:v>5.185185185185185E-2</c:v>
                </c:pt>
                <c:pt idx="15" formatCode="&quot;(&quot;0.000&quot;)&quot;">
                  <c:v>4.0740740740740751E-2</c:v>
                </c:pt>
                <c:pt idx="16">
                  <c:v>6.2962962962962957E-2</c:v>
                </c:pt>
                <c:pt idx="17" formatCode="&quot;(&quot;0.000&quot;)&quot;">
                  <c:v>5.5555555555555552E-2</c:v>
                </c:pt>
                <c:pt idx="20">
                  <c:v>0.11481481481481481</c:v>
                </c:pt>
                <c:pt idx="21" formatCode="&quot;(&quot;0.000&quot;)&quot;">
                  <c:v>0.1111111111111111</c:v>
                </c:pt>
                <c:pt idx="22">
                  <c:v>6.2962962962962957E-2</c:v>
                </c:pt>
                <c:pt idx="23">
                  <c:v>8.5185185185185169E-2</c:v>
                </c:pt>
                <c:pt idx="24" formatCode="&quot;(&quot;0.000&quot;)&quot;">
                  <c:v>5.185185185185185E-2</c:v>
                </c:pt>
                <c:pt idx="25">
                  <c:v>5.9259259259259262E-2</c:v>
                </c:pt>
                <c:pt idx="26">
                  <c:v>5.9259259259259262E-2</c:v>
                </c:pt>
                <c:pt idx="27">
                  <c:v>7.7777777777777779E-2</c:v>
                </c:pt>
                <c:pt idx="28">
                  <c:v>5.5E-2</c:v>
                </c:pt>
                <c:pt idx="29">
                  <c:v>1.0420200277194655E-2</c:v>
                </c:pt>
                <c:pt idx="30" formatCode="&quot;(&quot;0.000&quot;)&quot;">
                  <c:v>0.05</c:v>
                </c:pt>
                <c:pt idx="31">
                  <c:v>4.9000000000000002E-2</c:v>
                </c:pt>
                <c:pt idx="32">
                  <c:v>4.2000000000000003E-2</c:v>
                </c:pt>
                <c:pt idx="33">
                  <c:v>5.0999999999999997E-2</c:v>
                </c:pt>
                <c:pt idx="34" formatCode="&quot;(&quot;0.000&quot;)&quot;">
                  <c:v>5.0999999999999997E-2</c:v>
                </c:pt>
                <c:pt idx="35">
                  <c:v>1.0079331044780135E-2</c:v>
                </c:pt>
                <c:pt idx="36">
                  <c:v>9.6000000000000002E-2</c:v>
                </c:pt>
                <c:pt idx="37" formatCode="&quot;(&quot;0.000&quot;)&quot;">
                  <c:v>3.5999999999999997E-2</c:v>
                </c:pt>
                <c:pt idx="38" formatCode="&quot;(&quot;0.000&quot;)&quot;">
                  <c:v>5.3999999999999999E-2</c:v>
                </c:pt>
                <c:pt idx="39">
                  <c:v>6.7000000000000004E-2</c:v>
                </c:pt>
                <c:pt idx="40">
                  <c:v>9.7909251811735803E-3</c:v>
                </c:pt>
                <c:pt idx="41">
                  <c:v>9.726872710865947E-3</c:v>
                </c:pt>
                <c:pt idx="42">
                  <c:v>5.2999999999999999E-2</c:v>
                </c:pt>
                <c:pt idx="43">
                  <c:v>9.6145738934220321E-3</c:v>
                </c:pt>
                <c:pt idx="44" formatCode="&quot;(&quot;0.000&quot;)&quot;">
                  <c:v>6.2E-2</c:v>
                </c:pt>
                <c:pt idx="45" formatCode="&quot;(&quot;0.000&quot;)&quot;">
                  <c:v>5.0999999999999997E-2</c:v>
                </c:pt>
                <c:pt idx="46">
                  <c:v>0.05</c:v>
                </c:pt>
                <c:pt idx="47">
                  <c:v>9.4063089957715351E-3</c:v>
                </c:pt>
                <c:pt idx="48">
                  <c:v>2.8000000000000001E-2</c:v>
                </c:pt>
                <c:pt idx="49">
                  <c:v>3.1E-2</c:v>
                </c:pt>
                <c:pt idx="50">
                  <c:v>4.4999999999999998E-2</c:v>
                </c:pt>
                <c:pt idx="51">
                  <c:v>9.1961690382977648E-3</c:v>
                </c:pt>
                <c:pt idx="52">
                  <c:v>2.1000000000000001E-2</c:v>
                </c:pt>
                <c:pt idx="53" formatCode="&quot;(&quot;0.000&quot;)&quot;">
                  <c:v>2.3E-2</c:v>
                </c:pt>
                <c:pt idx="54">
                  <c:v>3.1E-2</c:v>
                </c:pt>
                <c:pt idx="55">
                  <c:v>8.9833503538256955E-3</c:v>
                </c:pt>
                <c:pt idx="56">
                  <c:v>6.0999999999999999E-2</c:v>
                </c:pt>
                <c:pt idx="57">
                  <c:v>8.8841199954463289E-3</c:v>
                </c:pt>
                <c:pt idx="58" formatCode="&quot;(&quot;0.000&quot;)&quot;">
                  <c:v>2.9000000000000001E-2</c:v>
                </c:pt>
                <c:pt idx="59">
                  <c:v>3.3000000000000002E-2</c:v>
                </c:pt>
                <c:pt idx="60">
                  <c:v>2.7E-2</c:v>
                </c:pt>
                <c:pt idx="61" formatCode="&quot;(&quot;0.000&quot;)&quot;">
                  <c:v>2.9000000000000001E-2</c:v>
                </c:pt>
                <c:pt idx="62">
                  <c:v>8.6244687287841387E-3</c:v>
                </c:pt>
                <c:pt idx="63">
                  <c:v>3.5999999999999997E-2</c:v>
                </c:pt>
                <c:pt idx="64">
                  <c:v>2.5000000000000001E-2</c:v>
                </c:pt>
                <c:pt idx="65">
                  <c:v>8.4734043371764E-3</c:v>
                </c:pt>
                <c:pt idx="66">
                  <c:v>2.4E-2</c:v>
                </c:pt>
                <c:pt idx="67">
                  <c:v>8.5000000000000006E-2</c:v>
                </c:pt>
                <c:pt idx="68">
                  <c:v>8.3260368162697308E-3</c:v>
                </c:pt>
                <c:pt idx="69">
                  <c:v>8.278879257592426E-3</c:v>
                </c:pt>
                <c:pt idx="70">
                  <c:v>3.3000000000000002E-2</c:v>
                </c:pt>
                <c:pt idx="71">
                  <c:v>2.3E-2</c:v>
                </c:pt>
                <c:pt idx="72" formatCode="&quot;(&quot;0.000&quot;)&quot;">
                  <c:v>2.7E-2</c:v>
                </c:pt>
                <c:pt idx="73">
                  <c:v>3.3000000000000002E-2</c:v>
                </c:pt>
                <c:pt idx="74">
                  <c:v>2.4E-2</c:v>
                </c:pt>
                <c:pt idx="75">
                  <c:v>7.9984609267827571E-3</c:v>
                </c:pt>
                <c:pt idx="76">
                  <c:v>7.9516530674280141E-3</c:v>
                </c:pt>
                <c:pt idx="77" formatCode="&quot;(&quot;0.000&quot;)&quot;">
                  <c:v>2.1999999999999999E-2</c:v>
                </c:pt>
                <c:pt idx="78">
                  <c:v>3.2000000000000001E-2</c:v>
                </c:pt>
                <c:pt idx="79" formatCode="&quot;(&quot;0.000&quot;)&quot;">
                  <c:v>4.3999999999999997E-2</c:v>
                </c:pt>
                <c:pt idx="80">
                  <c:v>7.7754825996406316E-3</c:v>
                </c:pt>
                <c:pt idx="81">
                  <c:v>7.7255902775691509E-3</c:v>
                </c:pt>
                <c:pt idx="82" formatCode="&quot;(&quot;0.000&quot;)&quot;">
                  <c:v>3.6999999999999998E-2</c:v>
                </c:pt>
                <c:pt idx="83">
                  <c:v>7.6383246901011205E-3</c:v>
                </c:pt>
                <c:pt idx="84">
                  <c:v>7.5941036413847375E-3</c:v>
                </c:pt>
                <c:pt idx="85" formatCode="&quot;(&quot;0.000&quot;)&quot;">
                  <c:v>3.5000000000000003E-2</c:v>
                </c:pt>
                <c:pt idx="86" formatCode="&quot;(&quot;0.000&quot;)&quot;">
                  <c:v>3.4000000000000002E-2</c:v>
                </c:pt>
                <c:pt idx="87">
                  <c:v>7.4672107925337046E-3</c:v>
                </c:pt>
                <c:pt idx="88">
                  <c:v>7.4221064895149541E-3</c:v>
                </c:pt>
                <c:pt idx="89">
                  <c:v>7.3796029243722513E-3</c:v>
                </c:pt>
                <c:pt idx="90" formatCode="&quot;(&quot;0.000&quot;)&quot;">
                  <c:v>3.2000000000000001E-2</c:v>
                </c:pt>
                <c:pt idx="91">
                  <c:v>7.2957850330765614E-3</c:v>
                </c:pt>
                <c:pt idx="92" formatCode="&quot;(&quot;0.000&quot;)&quot;">
                  <c:v>4.2000000000000003E-2</c:v>
                </c:pt>
                <c:pt idx="93" formatCode="&quot;(&quot;0.000&quot;)&quot;">
                  <c:v>3.7999999999999999E-2</c:v>
                </c:pt>
                <c:pt idx="94">
                  <c:v>7.1716135202396581E-3</c:v>
                </c:pt>
                <c:pt idx="95">
                  <c:v>7.1170567863948356E-3</c:v>
                </c:pt>
                <c:pt idx="96">
                  <c:v>7.0865791652813493E-3</c:v>
                </c:pt>
                <c:pt idx="97" formatCode="&quot;(&quot;0.000&quot;)&quot;">
                  <c:v>3.5000000000000003E-2</c:v>
                </c:pt>
                <c:pt idx="98" formatCode="&quot;(&quot;0.000&quot;)&quot;">
                  <c:v>1.6E-2</c:v>
                </c:pt>
                <c:pt idx="99">
                  <c:v>6.9686065215118888E-3</c:v>
                </c:pt>
                <c:pt idx="100">
                  <c:v>6.9304492996016889E-3</c:v>
                </c:pt>
                <c:pt idx="101">
                  <c:v>6.8911961619182935E-3</c:v>
                </c:pt>
                <c:pt idx="102" formatCode="&quot;(&quot;0.000&quot;)&quot;">
                  <c:v>2.5000000000000001E-2</c:v>
                </c:pt>
                <c:pt idx="103">
                  <c:v>6.8073383166392474E-3</c:v>
                </c:pt>
                <c:pt idx="104" formatCode="&quot;(&quot;0.000&quot;)&quot;">
                  <c:v>2.8000000000000001E-2</c:v>
                </c:pt>
                <c:pt idx="105">
                  <c:v>6.7342689410008682E-3</c:v>
                </c:pt>
                <c:pt idx="106">
                  <c:v>6.6910576919735829E-3</c:v>
                </c:pt>
                <c:pt idx="107" formatCode="&quot;(&quot;0.000&quot;)&quot;">
                  <c:v>2.7E-2</c:v>
                </c:pt>
                <c:pt idx="108">
                  <c:v>6.6117213232163904E-3</c:v>
                </c:pt>
                <c:pt idx="109" formatCode="&quot;(&quot;0.000&quot;)&quot;">
                  <c:v>2.4E-2</c:v>
                </c:pt>
                <c:pt idx="110">
                  <c:v>6.4975518487109954E-3</c:v>
                </c:pt>
                <c:pt idx="111">
                  <c:v>6.4359260906913527E-3</c:v>
                </c:pt>
                <c:pt idx="112">
                  <c:v>6.3620234523553967E-3</c:v>
                </c:pt>
                <c:pt idx="113">
                  <c:v>6.2921454392572806E-3</c:v>
                </c:pt>
                <c:pt idx="114">
                  <c:v>6.2179314086320686E-3</c:v>
                </c:pt>
                <c:pt idx="119">
                  <c:v>0.48</c:v>
                </c:pt>
                <c:pt idx="120">
                  <c:v>8.8999999999999996E-2</c:v>
                </c:pt>
                <c:pt idx="121">
                  <c:v>0.54</c:v>
                </c:pt>
                <c:pt idx="122">
                  <c:v>0.12</c:v>
                </c:pt>
                <c:pt idx="123">
                  <c:v>0.13</c:v>
                </c:pt>
                <c:pt idx="124">
                  <c:v>0.03</c:v>
                </c:pt>
                <c:pt idx="125">
                  <c:v>0.18</c:v>
                </c:pt>
                <c:pt idx="126">
                  <c:v>7.8E-2</c:v>
                </c:pt>
                <c:pt idx="127">
                  <c:v>0.1</c:v>
                </c:pt>
                <c:pt idx="128">
                  <c:v>3.3000000000000002E-2</c:v>
                </c:pt>
                <c:pt idx="129">
                  <c:v>5.6000000000000001E-2</c:v>
                </c:pt>
              </c:numCache>
            </c:numRef>
          </c:val>
          <c:smooth val="0"/>
        </c:ser>
        <c:ser>
          <c:idx val="3"/>
          <c:order val="2"/>
          <c:tx>
            <c:strRef>
              <c:f>ﾑﾗｻｷｲｶﾞｲ!$W$84</c:f>
              <c:strCache>
                <c:ptCount val="1"/>
                <c:pt idx="0">
                  <c:v>Cs137崩壊</c:v>
                </c:pt>
              </c:strCache>
            </c:strRef>
          </c:tx>
          <c:spPr>
            <a:ln w="25400">
              <a:solidFill>
                <a:srgbClr val="C00000"/>
              </a:solidFill>
              <a:prstDash val="sysDash"/>
            </a:ln>
          </c:spPr>
          <c:marker>
            <c:symbol val="none"/>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ﾑﾗｻｷｲｶﾞｲ!$W$85:$W$227</c:f>
              <c:numCache>
                <c:formatCode>0.00</c:formatCode>
                <c:ptCount val="143"/>
                <c:pt idx="0">
                  <c:v>0.4</c:v>
                </c:pt>
                <c:pt idx="1">
                  <c:v>0.39775955562003107</c:v>
                </c:pt>
                <c:pt idx="2">
                  <c:v>0.39630624887306176</c:v>
                </c:pt>
                <c:pt idx="3">
                  <c:v>0.39386271734367839</c:v>
                </c:pt>
                <c:pt idx="4">
                  <c:v>0.39076781995651938</c:v>
                </c:pt>
                <c:pt idx="5">
                  <c:v>0.38870172296076944</c:v>
                </c:pt>
                <c:pt idx="6">
                  <c:v>0.3871348891272825</c:v>
                </c:pt>
                <c:pt idx="7">
                  <c:v>0.38482075812779493</c:v>
                </c:pt>
                <c:pt idx="8">
                  <c:v>0.38141157751886923</c:v>
                </c:pt>
                <c:pt idx="9">
                  <c:v>0.37839063752346969</c:v>
                </c:pt>
                <c:pt idx="10">
                  <c:v>0.37705568913373544</c:v>
                </c:pt>
                <c:pt idx="11">
                  <c:v>0.37468355594898323</c:v>
                </c:pt>
                <c:pt idx="12">
                  <c:v>0.3724203493631234</c:v>
                </c:pt>
                <c:pt idx="13">
                  <c:v>0.36979721384203962</c:v>
                </c:pt>
                <c:pt idx="14">
                  <c:v>0.36830658297535984</c:v>
                </c:pt>
                <c:pt idx="15">
                  <c:v>0.36631300523151961</c:v>
                </c:pt>
                <c:pt idx="16">
                  <c:v>0.36414631959393184</c:v>
                </c:pt>
                <c:pt idx="17">
                  <c:v>0.36107977756849485</c:v>
                </c:pt>
                <c:pt idx="19">
                  <c:v>0.4</c:v>
                </c:pt>
                <c:pt idx="20">
                  <c:v>0.39936939019408119</c:v>
                </c:pt>
                <c:pt idx="21">
                  <c:v>0.3987901072621155</c:v>
                </c:pt>
                <c:pt idx="22">
                  <c:v>0.39655643962560888</c:v>
                </c:pt>
                <c:pt idx="23">
                  <c:v>0.39411136547863135</c:v>
                </c:pt>
                <c:pt idx="24">
                  <c:v>0.39111323558624989</c:v>
                </c:pt>
                <c:pt idx="25">
                  <c:v>0.38961043991547728</c:v>
                </c:pt>
                <c:pt idx="26">
                  <c:v>0.38769724167704739</c:v>
                </c:pt>
                <c:pt idx="27">
                  <c:v>0.38533110903474987</c:v>
                </c:pt>
                <c:pt idx="28">
                  <c:v>0.3819656163801331</c:v>
                </c:pt>
                <c:pt idx="29">
                  <c:v>0.38090641782647511</c:v>
                </c:pt>
                <c:pt idx="30">
                  <c:v>0.3779371796889483</c:v>
                </c:pt>
                <c:pt idx="31">
                  <c:v>0.37655629858776074</c:v>
                </c:pt>
                <c:pt idx="32">
                  <c:v>0.37345595043713292</c:v>
                </c:pt>
                <c:pt idx="33">
                  <c:v>0.37227935371346432</c:v>
                </c:pt>
                <c:pt idx="34">
                  <c:v>0.37017081325724316</c:v>
                </c:pt>
                <c:pt idx="35">
                  <c:v>0.36765632283884825</c:v>
                </c:pt>
                <c:pt idx="36">
                  <c:v>0.36479037171755913</c:v>
                </c:pt>
                <c:pt idx="37">
                  <c:v>0.3633657848114436</c:v>
                </c:pt>
                <c:pt idx="38">
                  <c:v>0.36174123504987543</c:v>
                </c:pt>
                <c:pt idx="39">
                  <c:v>0.35966968135141197</c:v>
                </c:pt>
                <c:pt idx="40">
                  <c:v>0.35677591068473541</c:v>
                </c:pt>
                <c:pt idx="41">
                  <c:v>0.35551721826416777</c:v>
                </c:pt>
                <c:pt idx="42">
                  <c:v>0.35350361630070726</c:v>
                </c:pt>
                <c:pt idx="43">
                  <c:v>0.35139051903180296</c:v>
                </c:pt>
                <c:pt idx="44">
                  <c:v>0.34843139591021616</c:v>
                </c:pt>
                <c:pt idx="45">
                  <c:v>0.3473336406371475</c:v>
                </c:pt>
                <c:pt idx="46">
                  <c:v>0.34549719209969343</c:v>
                </c:pt>
                <c:pt idx="47">
                  <c:v>0.3432586037000086</c:v>
                </c:pt>
                <c:pt idx="48">
                  <c:v>0.34053985129236553</c:v>
                </c:pt>
                <c:pt idx="49">
                  <c:v>0.33927419747825738</c:v>
                </c:pt>
                <c:pt idx="50">
                  <c:v>0.33762948482260358</c:v>
                </c:pt>
                <c:pt idx="51">
                  <c:v>0.3354207045335697</c:v>
                </c:pt>
                <c:pt idx="52">
                  <c:v>0.33295309413280738</c:v>
                </c:pt>
                <c:pt idx="53">
                  <c:v>0.33169470317692434</c:v>
                </c:pt>
                <c:pt idx="54">
                  <c:v>0.32987847946613091</c:v>
                </c:pt>
                <c:pt idx="55">
                  <c:v>0.32782383614958621</c:v>
                </c:pt>
                <c:pt idx="56">
                  <c:v>0.32510420487259223</c:v>
                </c:pt>
                <c:pt idx="57">
                  <c:v>0.32418222416283476</c:v>
                </c:pt>
                <c:pt idx="58">
                  <c:v>0.3219394860576808</c:v>
                </c:pt>
                <c:pt idx="59">
                  <c:v>0.32035858884727703</c:v>
                </c:pt>
                <c:pt idx="60">
                  <c:v>0.31772094034107656</c:v>
                </c:pt>
                <c:pt idx="61">
                  <c:v>0.31679990412530135</c:v>
                </c:pt>
                <c:pt idx="62">
                  <c:v>0.31486646092878767</c:v>
                </c:pt>
                <c:pt idx="63">
                  <c:v>0.31310285894671602</c:v>
                </c:pt>
                <c:pt idx="64">
                  <c:v>0.3107209864024969</c:v>
                </c:pt>
                <c:pt idx="65">
                  <c:v>0.30946848834161489</c:v>
                </c:pt>
                <c:pt idx="66">
                  <c:v>0.30787110077862412</c:v>
                </c:pt>
                <c:pt idx="67">
                  <c:v>0.30593422175563145</c:v>
                </c:pt>
                <c:pt idx="68">
                  <c:v>0.30345363514884138</c:v>
                </c:pt>
                <c:pt idx="69">
                  <c:v>0.30249758517163916</c:v>
                </c:pt>
                <c:pt idx="70">
                  <c:v>0.30076529719719197</c:v>
                </c:pt>
                <c:pt idx="71">
                  <c:v>0.29892971388406281</c:v>
                </c:pt>
                <c:pt idx="72">
                  <c:v>0.29663693937214086</c:v>
                </c:pt>
                <c:pt idx="73">
                  <c:v>0.29573969217530433</c:v>
                </c:pt>
                <c:pt idx="74">
                  <c:v>0.29376787377014985</c:v>
                </c:pt>
                <c:pt idx="75">
                  <c:v>0.29212244731564047</c:v>
                </c:pt>
                <c:pt idx="76">
                  <c:v>0.28980871475830566</c:v>
                </c:pt>
                <c:pt idx="77">
                  <c:v>0.28891388696488934</c:v>
                </c:pt>
                <c:pt idx="78">
                  <c:v>0.28696946758866748</c:v>
                </c:pt>
                <c:pt idx="79">
                  <c:v>0.2854882135167563</c:v>
                </c:pt>
                <c:pt idx="80">
                  <c:v>0.28326277847098991</c:v>
                </c:pt>
                <c:pt idx="81">
                  <c:v>0.28235252103261493</c:v>
                </c:pt>
                <c:pt idx="82">
                  <c:v>0.28050536398309506</c:v>
                </c:pt>
                <c:pt idx="83">
                  <c:v>0.27766962795186551</c:v>
                </c:pt>
                <c:pt idx="84">
                  <c:v>0.27679481212920148</c:v>
                </c:pt>
                <c:pt idx="85">
                  <c:v>0.27594016670843419</c:v>
                </c:pt>
                <c:pt idx="86">
                  <c:v>0.27423878425611931</c:v>
                </c:pt>
                <c:pt idx="87">
                  <c:v>0.2726339091982074</c:v>
                </c:pt>
                <c:pt idx="88">
                  <c:v>0.27025271703050396</c:v>
                </c:pt>
                <c:pt idx="89">
                  <c:v>0.26952030974693919</c:v>
                </c:pt>
                <c:pt idx="90">
                  <c:v>0.26797687001607656</c:v>
                </c:pt>
                <c:pt idx="91">
                  <c:v>0.26644226897423534</c:v>
                </c:pt>
                <c:pt idx="92">
                  <c:v>0.26426521390676988</c:v>
                </c:pt>
                <c:pt idx="93">
                  <c:v>0.26349913965205934</c:v>
                </c:pt>
                <c:pt idx="94">
                  <c:v>0.26202325173565905</c:v>
                </c:pt>
                <c:pt idx="95">
                  <c:v>0.2598003098294645</c:v>
                </c:pt>
                <c:pt idx="96">
                  <c:v>0.25814956129738947</c:v>
                </c:pt>
                <c:pt idx="97">
                  <c:v>0.25722258502555589</c:v>
                </c:pt>
                <c:pt idx="98">
                  <c:v>0.25574956966067897</c:v>
                </c:pt>
                <c:pt idx="99">
                  <c:v>0.25439735130861751</c:v>
                </c:pt>
                <c:pt idx="100">
                  <c:v>0.25200043373124065</c:v>
                </c:pt>
                <c:pt idx="101">
                  <c:v>0.25133335298339521</c:v>
                </c:pt>
                <c:pt idx="102">
                  <c:v>0.24990983449525711</c:v>
                </c:pt>
                <c:pt idx="103">
                  <c:v>0.2486198716184839</c:v>
                </c:pt>
                <c:pt idx="104">
                  <c:v>0.24632402179105892</c:v>
                </c:pt>
                <c:pt idx="105">
                  <c:v>0.24574950224019185</c:v>
                </c:pt>
                <c:pt idx="106">
                  <c:v>0.24411098903281517</c:v>
                </c:pt>
                <c:pt idx="107">
                  <c:v>0.24297360112293587</c:v>
                </c:pt>
                <c:pt idx="108">
                  <c:v>0.24071469892799971</c:v>
                </c:pt>
                <c:pt idx="109">
                  <c:v>0.2400774931144988</c:v>
                </c:pt>
                <c:pt idx="110">
                  <c:v>0.23829626053078889</c:v>
                </c:pt>
                <c:pt idx="111">
                  <c:v>0.2354261860609988</c:v>
                </c:pt>
                <c:pt idx="112">
                  <c:v>0.23286974689782014</c:v>
                </c:pt>
                <c:pt idx="113">
                  <c:v>0.23018121606448494</c:v>
                </c:pt>
                <c:pt idx="114">
                  <c:v>0.22749500832271902</c:v>
                </c:pt>
                <c:pt idx="116">
                  <c:v>0.4</c:v>
                </c:pt>
                <c:pt idx="117">
                  <c:v>0.39334106676759184</c:v>
                </c:pt>
                <c:pt idx="118">
                  <c:v>0.3892909191583328</c:v>
                </c:pt>
                <c:pt idx="119">
                  <c:v>0.38550137636599224</c:v>
                </c:pt>
                <c:pt idx="120">
                  <c:v>0.38008995836501991</c:v>
                </c:pt>
                <c:pt idx="121">
                  <c:v>0.37555950086980222</c:v>
                </c:pt>
                <c:pt idx="122">
                  <c:v>0.37225585962878271</c:v>
                </c:pt>
                <c:pt idx="123">
                  <c:v>0.36846932763181728</c:v>
                </c:pt>
                <c:pt idx="124">
                  <c:v>0.36382472007018252</c:v>
                </c:pt>
                <c:pt idx="125">
                  <c:v>0.35980590126229062</c:v>
                </c:pt>
                <c:pt idx="126">
                  <c:v>0.35583147444790469</c:v>
                </c:pt>
                <c:pt idx="127">
                  <c:v>0.35178992314080693</c:v>
                </c:pt>
                <c:pt idx="128">
                  <c:v>0.34759678607164823</c:v>
                </c:pt>
                <c:pt idx="129">
                  <c:v>0.34380061379586002</c:v>
                </c:pt>
              </c:numCache>
            </c:numRef>
          </c:val>
          <c:smooth val="0"/>
        </c:ser>
        <c:dLbls>
          <c:showLegendKey val="0"/>
          <c:showVal val="0"/>
          <c:showCatName val="0"/>
          <c:showSerName val="0"/>
          <c:showPercent val="0"/>
          <c:showBubbleSize val="0"/>
        </c:dLbls>
        <c:marker val="1"/>
        <c:smooth val="0"/>
        <c:axId val="52622848"/>
        <c:axId val="52624384"/>
      </c:lineChart>
      <c:dateAx>
        <c:axId val="52622848"/>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52624384"/>
        <c:crossesAt val="1.0000000000000002E-3"/>
        <c:auto val="0"/>
        <c:lblOffset val="100"/>
        <c:baseTimeUnit val="months"/>
        <c:majorUnit val="24"/>
        <c:majorTimeUnit val="months"/>
        <c:minorUnit val="24"/>
        <c:minorTimeUnit val="months"/>
      </c:dateAx>
      <c:valAx>
        <c:axId val="52624384"/>
        <c:scaling>
          <c:logBase val="10"/>
          <c:orientation val="minMax"/>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95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mBq/kg生</a:t>
                </a:r>
              </a:p>
            </c:rich>
          </c:tx>
          <c:layout>
            <c:manualLayout>
              <c:xMode val="edge"/>
              <c:yMode val="edge"/>
              <c:x val="8.6174060056387961E-3"/>
              <c:y val="0.1140285881530995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52622848"/>
        <c:crosses val="autoZero"/>
        <c:crossBetween val="midCat"/>
      </c:valAx>
      <c:spPr>
        <a:solidFill>
          <a:srgbClr val="FFFFFF"/>
        </a:solidFill>
        <a:ln w="12700">
          <a:solidFill>
            <a:srgbClr val="808080"/>
          </a:solidFill>
          <a:prstDash val="solid"/>
        </a:ln>
      </c:spPr>
    </c:plotArea>
    <c:legend>
      <c:legendPos val="r"/>
      <c:layout>
        <c:manualLayout>
          <c:xMode val="edge"/>
          <c:yMode val="edge"/>
          <c:x val="0.4731114695340502"/>
          <c:y val="5.2229166666666665E-3"/>
          <c:w val="0.28771792114695338"/>
          <c:h val="0.16056979166666666"/>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むらさきいがいの</a:t>
            </a:r>
            <a:r>
              <a:rPr lang="en-US" altLang="en-US"/>
              <a:t>Cs-134</a:t>
            </a:r>
            <a:endParaRPr lang="ja-JP" altLang="en-US"/>
          </a:p>
        </c:rich>
      </c:tx>
      <c:layout>
        <c:manualLayout>
          <c:xMode val="edge"/>
          <c:yMode val="edge"/>
          <c:x val="0.28925890556586603"/>
          <c:y val="3.0414269004011587E-2"/>
        </c:manualLayout>
      </c:layout>
      <c:overlay val="0"/>
      <c:spPr>
        <a:solidFill>
          <a:srgbClr val="FFFFFF"/>
        </a:solidFill>
        <a:ln w="25400">
          <a:noFill/>
        </a:ln>
      </c:spPr>
    </c:title>
    <c:autoTitleDeleted val="0"/>
    <c:plotArea>
      <c:layout>
        <c:manualLayout>
          <c:layoutTarget val="inner"/>
          <c:xMode val="edge"/>
          <c:yMode val="edge"/>
          <c:x val="5.216593603259511E-2"/>
          <c:y val="6.9053245690971987E-2"/>
          <c:w val="0.88744561590818094"/>
          <c:h val="0.82679740306639138"/>
        </c:manualLayout>
      </c:layout>
      <c:lineChart>
        <c:grouping val="standard"/>
        <c:varyColors val="0"/>
        <c:ser>
          <c:idx val="1"/>
          <c:order val="0"/>
          <c:tx>
            <c:strRef>
              <c:f>ﾑﾗｻｷｲｶﾞｲ!$C$83</c:f>
              <c:strCache>
                <c:ptCount val="1"/>
                <c:pt idx="0">
                  <c:v>Be-7</c:v>
                </c:pt>
              </c:strCache>
            </c:strRef>
          </c:tx>
          <c:spPr>
            <a:ln w="12700">
              <a:solidFill>
                <a:srgbClr val="000080"/>
              </a:solidFill>
              <a:prstDash val="solid"/>
            </a:ln>
          </c:spPr>
          <c:marker>
            <c:symbol val="square"/>
            <c:size val="6"/>
            <c:spPr>
              <a:noFill/>
              <a:ln>
                <a:solidFill>
                  <a:srgbClr val="00008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ﾑﾗｻｷｲｶﾞｲ!$E$85:$E$227</c:f>
              <c:numCache>
                <c:formatCode>0.000</c:formatCode>
                <c:ptCount val="143"/>
                <c:pt idx="0">
                  <c:v>8.0000000000000002E-3</c:v>
                </c:pt>
                <c:pt idx="1">
                  <c:v>7.3702513047924408E-3</c:v>
                </c:pt>
                <c:pt idx="2">
                  <c:v>6.9867834757108352E-3</c:v>
                </c:pt>
                <c:pt idx="3">
                  <c:v>6.3836463014724778E-3</c:v>
                </c:pt>
                <c:pt idx="4">
                  <c:v>5.6892892528012922E-3</c:v>
                </c:pt>
                <c:pt idx="5">
                  <c:v>5.2656350522622937E-3</c:v>
                </c:pt>
                <c:pt idx="6">
                  <c:v>4.9641537680814099E-3</c:v>
                </c:pt>
                <c:pt idx="7">
                  <c:v>4.5481734269960331E-3</c:v>
                </c:pt>
                <c:pt idx="8">
                  <c:v>3.9941542457374015E-3</c:v>
                </c:pt>
                <c:pt idx="9">
                  <c:v>3.5564273748981625E-3</c:v>
                </c:pt>
                <c:pt idx="10">
                  <c:v>3.3776069174486639E-3</c:v>
                </c:pt>
                <c:pt idx="11">
                  <c:v>3.0803528291446073E-3</c:v>
                </c:pt>
                <c:pt idx="12">
                  <c:v>2.8196302986015212E-3</c:v>
                </c:pt>
                <c:pt idx="13">
                  <c:v>2.5432115691782047E-3</c:v>
                </c:pt>
                <c:pt idx="14">
                  <c:v>2.3976012710451968E-3</c:v>
                </c:pt>
                <c:pt idx="15">
                  <c:v>2.2149785698971762E-3</c:v>
                </c:pt>
                <c:pt idx="16">
                  <c:v>2.0312407753181288E-3</c:v>
                </c:pt>
                <c:pt idx="17">
                  <c:v>1.7953528970148435E-3</c:v>
                </c:pt>
                <c:pt idx="20">
                  <c:v>7.8178588793989447E-3</c:v>
                </c:pt>
                <c:pt idx="21">
                  <c:v>7.6539538487388004E-3</c:v>
                </c:pt>
                <c:pt idx="22">
                  <c:v>7.0514454175610343E-3</c:v>
                </c:pt>
                <c:pt idx="23">
                  <c:v>6.4427262725883791E-3</c:v>
                </c:pt>
                <c:pt idx="24">
                  <c:v>5.7631407247271593E-3</c:v>
                </c:pt>
                <c:pt idx="25">
                  <c:v>5.4482114326822231E-3</c:v>
                </c:pt>
                <c:pt idx="26">
                  <c:v>5.0704582731305381E-3</c:v>
                </c:pt>
                <c:pt idx="27">
                  <c:v>4.6370185271975665E-3</c:v>
                </c:pt>
                <c:pt idx="28">
                  <c:v>4.0796867674963095E-3</c:v>
                </c:pt>
                <c:pt idx="29">
                  <c:v>3.9176264009376559E-3</c:v>
                </c:pt>
                <c:pt idx="30">
                  <c:v>3.4947193339660513E-3</c:v>
                </c:pt>
                <c:pt idx="31">
                  <c:v>3.3128920962198871E-3</c:v>
                </c:pt>
                <c:pt idx="32">
                  <c:v>2.9362698841530893E-3</c:v>
                </c:pt>
                <c:pt idx="33">
                  <c:v>2.8040880731959694E-3</c:v>
                </c:pt>
                <c:pt idx="34">
                  <c:v>2.5809754472183146E-3</c:v>
                </c:pt>
                <c:pt idx="35">
                  <c:v>2.336547103774538E-3</c:v>
                </c:pt>
                <c:pt idx="36">
                  <c:v>2.0843172632104192E-3</c:v>
                </c:pt>
                <c:pt idx="37">
                  <c:v>1.9686044750603341E-3</c:v>
                </c:pt>
                <c:pt idx="38">
                  <c:v>1.8439635531917378E-3</c:v>
                </c:pt>
                <c:pt idx="39">
                  <c:v>1.6956822311839932E-3</c:v>
                </c:pt>
                <c:pt idx="40">
                  <c:v>1.5070699436807939E-3</c:v>
                </c:pt>
                <c:pt idx="41">
                  <c:v>1.4312930731506864E-3</c:v>
                </c:pt>
                <c:pt idx="42">
                  <c:v>1.3174095046754961E-3</c:v>
                </c:pt>
                <c:pt idx="43">
                  <c:v>1.2070147665778023E-3</c:v>
                </c:pt>
                <c:pt idx="44">
                  <c:v>1.0668442088436114E-3</c:v>
                </c:pt>
                <c:pt idx="45">
                  <c:v>1.0188181740791887E-3</c:v>
                </c:pt>
                <c:pt idx="46">
                  <c:v>9.4295165018578697E-4</c:v>
                </c:pt>
                <c:pt idx="47">
                  <c:v>8.5759161171478722E-4</c:v>
                </c:pt>
                <c:pt idx="48">
                  <c:v>7.6360653513580558E-4</c:v>
                </c:pt>
                <c:pt idx="49">
                  <c:v>7.2321019255294533E-4</c:v>
                </c:pt>
                <c:pt idx="50">
                  <c:v>6.7368656189216382E-4</c:v>
                </c:pt>
                <c:pt idx="51">
                  <c:v>6.1213737618119959E-4</c:v>
                </c:pt>
                <c:pt idx="52">
                  <c:v>5.4958995634798611E-4</c:v>
                </c:pt>
                <c:pt idx="53">
                  <c:v>5.2003623184971974E-4</c:v>
                </c:pt>
                <c:pt idx="54">
                  <c:v>4.7998325317859356E-4</c:v>
                </c:pt>
                <c:pt idx="55">
                  <c:v>4.3814466721388908E-4</c:v>
                </c:pt>
                <c:pt idx="56">
                  <c:v>3.8797712791879802E-4</c:v>
                </c:pt>
                <c:pt idx="57">
                  <c:v>3.7222216876283949E-4</c:v>
                </c:pt>
                <c:pt idx="58">
                  <c:v>3.363510051847273E-4</c:v>
                </c:pt>
                <c:pt idx="59">
                  <c:v>3.1303002058329749E-4</c:v>
                </c:pt>
                <c:pt idx="60">
                  <c:v>2.7744357364470947E-4</c:v>
                </c:pt>
                <c:pt idx="61">
                  <c:v>2.6593205821791115E-4</c:v>
                </c:pt>
                <c:pt idx="62">
                  <c:v>2.4319929570604498E-4</c:v>
                </c:pt>
                <c:pt idx="63">
                  <c:v>2.2405499081276013E-4</c:v>
                </c:pt>
                <c:pt idx="64">
                  <c:v>2.0042143457580435E-4</c:v>
                </c:pt>
                <c:pt idx="65">
                  <c:v>1.8894640623191473E-4</c:v>
                </c:pt>
                <c:pt idx="66">
                  <c:v>1.7519897066355897E-4</c:v>
                </c:pt>
                <c:pt idx="67">
                  <c:v>1.5978018109767775E-4</c:v>
                </c:pt>
                <c:pt idx="68">
                  <c:v>1.4187692329866659E-4</c:v>
                </c:pt>
                <c:pt idx="69">
                  <c:v>1.3549006194240831E-4</c:v>
                </c:pt>
                <c:pt idx="70">
                  <c:v>1.245947026122543E-4</c:v>
                </c:pt>
                <c:pt idx="71">
                  <c:v>1.1394393036726222E-4</c:v>
                </c:pt>
                <c:pt idx="72">
                  <c:v>1.018311512305962E-4</c:v>
                </c:pt>
                <c:pt idx="73">
                  <c:v>9.7426366485365613E-5</c:v>
                </c:pt>
                <c:pt idx="74">
                  <c:v>8.8362368057210827E-5</c:v>
                </c:pt>
                <c:pt idx="75">
                  <c:v>8.1406607308526072E-5</c:v>
                </c:pt>
                <c:pt idx="76">
                  <c:v>7.2485104209132976E-5</c:v>
                </c:pt>
                <c:pt idx="77">
                  <c:v>6.9285847473083868E-5</c:v>
                </c:pt>
                <c:pt idx="78">
                  <c:v>6.2782020349238282E-5</c:v>
                </c:pt>
                <c:pt idx="79">
                  <c:v>5.8214101875345821E-5</c:v>
                </c:pt>
                <c:pt idx="80">
                  <c:v>5.1929900024297376E-5</c:v>
                </c:pt>
                <c:pt idx="81">
                  <c:v>4.9546511231347413E-5</c:v>
                </c:pt>
                <c:pt idx="82">
                  <c:v>4.5019855077566659E-5</c:v>
                </c:pt>
                <c:pt idx="83">
                  <c:v>3.8814158975478403E-5</c:v>
                </c:pt>
                <c:pt idx="84">
                  <c:v>3.7066865291118692E-5</c:v>
                </c:pt>
                <c:pt idx="85">
                  <c:v>3.5430854420185887E-5</c:v>
                </c:pt>
                <c:pt idx="86">
                  <c:v>3.2372270239048432E-5</c:v>
                </c:pt>
                <c:pt idx="87">
                  <c:v>2.9714273802714398E-5</c:v>
                </c:pt>
                <c:pt idx="88">
                  <c:v>2.6142860747196495E-5</c:v>
                </c:pt>
                <c:pt idx="89">
                  <c:v>2.5127506492800126E-5</c:v>
                </c:pt>
                <c:pt idx="90">
                  <c:v>2.3106891782134431E-5</c:v>
                </c:pt>
                <c:pt idx="91">
                  <c:v>2.1248763699822769E-5</c:v>
                </c:pt>
                <c:pt idx="92">
                  <c:v>1.8850480867857483E-5</c:v>
                </c:pt>
                <c:pt idx="93">
                  <c:v>1.8068348492390053E-5</c:v>
                </c:pt>
                <c:pt idx="94">
                  <c:v>1.6646033631435293E-5</c:v>
                </c:pt>
                <c:pt idx="95">
                  <c:v>1.469938287523211E-5</c:v>
                </c:pt>
                <c:pt idx="96">
                  <c:v>1.3393385662463321E-5</c:v>
                </c:pt>
                <c:pt idx="97">
                  <c:v>1.2708241199465634E-5</c:v>
                </c:pt>
                <c:pt idx="98">
                  <c:v>1.1686314924302376E-5</c:v>
                </c:pt>
                <c:pt idx="99">
                  <c:v>1.0816090861768621E-5</c:v>
                </c:pt>
                <c:pt idx="100">
                  <c:v>9.4201401720658435E-6</c:v>
                </c:pt>
                <c:pt idx="101">
                  <c:v>9.0626192834082919E-6</c:v>
                </c:pt>
                <c:pt idx="102">
                  <c:v>8.3415346620353317E-6</c:v>
                </c:pt>
                <c:pt idx="103">
                  <c:v>7.7346180628025122E-6</c:v>
                </c:pt>
                <c:pt idx="104">
                  <c:v>6.7550127090153889E-6</c:v>
                </c:pt>
                <c:pt idx="105">
                  <c:v>6.528643783113503E-6</c:v>
                </c:pt>
                <c:pt idx="106">
                  <c:v>5.9212556691678645E-6</c:v>
                </c:pt>
                <c:pt idx="107">
                  <c:v>5.5310478935500023E-6</c:v>
                </c:pt>
                <c:pt idx="108">
                  <c:v>4.8260812593920646E-6</c:v>
                </c:pt>
                <c:pt idx="109">
                  <c:v>4.6429178638294521E-6</c:v>
                </c:pt>
                <c:pt idx="110">
                  <c:v>4.1646720107917692E-6</c:v>
                </c:pt>
                <c:pt idx="111">
                  <c:v>3.489508118638406E-6</c:v>
                </c:pt>
                <c:pt idx="112">
                  <c:v>2.9754267547079783E-6</c:v>
                </c:pt>
                <c:pt idx="113">
                  <c:v>2.5115010497616375E-6</c:v>
                </c:pt>
                <c:pt idx="114">
                  <c:v>2.1160079322571919E-6</c:v>
                </c:pt>
                <c:pt idx="117">
                  <c:v>0.39</c:v>
                </c:pt>
                <c:pt idx="118">
                  <c:v>0.13</c:v>
                </c:pt>
                <c:pt idx="119">
                  <c:v>0.21</c:v>
                </c:pt>
                <c:pt idx="120">
                  <c:v>0.06</c:v>
                </c:pt>
                <c:pt idx="121">
                  <c:v>0.08</c:v>
                </c:pt>
                <c:pt idx="122">
                  <c:v>0.13</c:v>
                </c:pt>
                <c:pt idx="123">
                  <c:v>0.13</c:v>
                </c:pt>
                <c:pt idx="124">
                  <c:v>2.0052115443383164E-3</c:v>
                </c:pt>
                <c:pt idx="125">
                  <c:v>1.7050808929825194E-3</c:v>
                </c:pt>
                <c:pt idx="126">
                  <c:v>1.4498723886877598E-3</c:v>
                </c:pt>
                <c:pt idx="127">
                  <c:v>1.2271965867570634E-3</c:v>
                </c:pt>
                <c:pt idx="128">
                  <c:v>1.0301434854197019E-3</c:v>
                </c:pt>
                <c:pt idx="129">
                  <c:v>8.7757185177609253E-4</c:v>
                </c:pt>
              </c:numCache>
            </c:numRef>
          </c:val>
          <c:smooth val="0"/>
        </c:ser>
        <c:ser>
          <c:idx val="2"/>
          <c:order val="1"/>
          <c:tx>
            <c:strRef>
              <c:f>ﾑﾗｻｷｲｶﾞｲ!$K$83:$K$84</c:f>
              <c:strCache>
                <c:ptCount val="1"/>
                <c:pt idx="0">
                  <c:v>Cs-134 Bq/kg生</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ﾑﾗｻｷｲｶﾞｲ!$K$85:$K$227</c:f>
              <c:numCache>
                <c:formatCode>0.000</c:formatCode>
                <c:ptCount val="143"/>
                <c:pt idx="0">
                  <c:v>1.0989871103164859E-2</c:v>
                </c:pt>
                <c:pt idx="1">
                  <c:v>9.9216295394596345E-3</c:v>
                </c:pt>
                <c:pt idx="2">
                  <c:v>9.3020133440229677E-3</c:v>
                </c:pt>
                <c:pt idx="3">
                  <c:v>8.4833682016040995E-3</c:v>
                </c:pt>
                <c:pt idx="4">
                  <c:v>7.8227727226017774E-3</c:v>
                </c:pt>
                <c:pt idx="5">
                  <c:v>7.2469212257213556E-3</c:v>
                </c:pt>
                <c:pt idx="6">
                  <c:v>6.6518968221153853E-3</c:v>
                </c:pt>
                <c:pt idx="7">
                  <c:v>6.0944889660735444E-3</c:v>
                </c:pt>
                <c:pt idx="8">
                  <c:v>5.619914273316904E-3</c:v>
                </c:pt>
                <c:pt idx="9">
                  <c:v>5.1442420526183162E-3</c:v>
                </c:pt>
                <c:pt idx="10">
                  <c:v>4.7699553033927486E-3</c:v>
                </c:pt>
                <c:pt idx="11">
                  <c:v>4.3742760496080502E-3</c:v>
                </c:pt>
                <c:pt idx="12">
                  <c:v>3.9746345187273366E-3</c:v>
                </c:pt>
                <c:pt idx="13">
                  <c:v>3.6854465259856272E-3</c:v>
                </c:pt>
                <c:pt idx="14">
                  <c:v>3.3859626586985919E-3</c:v>
                </c:pt>
                <c:pt idx="15">
                  <c:v>3.1136823208190072E-3</c:v>
                </c:pt>
                <c:pt idx="16">
                  <c:v>2.8422727152053419E-3</c:v>
                </c:pt>
                <c:pt idx="17">
                  <c:v>2.5993057293454617E-3</c:v>
                </c:pt>
                <c:pt idx="20">
                  <c:v>1.0839052068903279E-2</c:v>
                </c:pt>
                <c:pt idx="21">
                  <c:v>9.9582575143133019E-3</c:v>
                </c:pt>
                <c:pt idx="22">
                  <c:v>9.1659097255907332E-3</c:v>
                </c:pt>
                <c:pt idx="23">
                  <c:v>8.3284961391807653E-3</c:v>
                </c:pt>
                <c:pt idx="24">
                  <c:v>7.6728886920944799E-3</c:v>
                </c:pt>
                <c:pt idx="25">
                  <c:v>7.1211789387327458E-3</c:v>
                </c:pt>
                <c:pt idx="26">
                  <c:v>6.5004488294525481E-3</c:v>
                </c:pt>
                <c:pt idx="27">
                  <c:v>6.0274866639874573E-3</c:v>
                </c:pt>
                <c:pt idx="28">
                  <c:v>5.5020901688549147E-3</c:v>
                </c:pt>
                <c:pt idx="29">
                  <c:v>4.9902068005107034E-3</c:v>
                </c:pt>
                <c:pt idx="30">
                  <c:v>4.6785631395699998E-3</c:v>
                </c:pt>
                <c:pt idx="31">
                  <c:v>4.282567327170474E-3</c:v>
                </c:pt>
                <c:pt idx="32">
                  <c:v>3.9345606973048815E-3</c:v>
                </c:pt>
                <c:pt idx="33">
                  <c:v>3.6115049389428477E-3</c:v>
                </c:pt>
                <c:pt idx="34">
                  <c:v>3.3302789237135322E-3</c:v>
                </c:pt>
                <c:pt idx="35">
                  <c:v>3.070951832334203E-3</c:v>
                </c:pt>
                <c:pt idx="36">
                  <c:v>2.7981067362088771E-3</c:v>
                </c:pt>
                <c:pt idx="37">
                  <c:v>2.6017013988968505E-3</c:v>
                </c:pt>
                <c:pt idx="38">
                  <c:v>2.3792992544384032E-3</c:v>
                </c:pt>
                <c:pt idx="39">
                  <c:v>2.1049296020141306E-3</c:v>
                </c:pt>
                <c:pt idx="40">
                  <c:v>2.0101721656377645E-3</c:v>
                </c:pt>
                <c:pt idx="41">
                  <c:v>1.8265193114286073E-3</c:v>
                </c:pt>
                <c:pt idx="42">
                  <c:v>1.6581170880383329E-3</c:v>
                </c:pt>
                <c:pt idx="43">
                  <c:v>1.5417301604902286E-3</c:v>
                </c:pt>
                <c:pt idx="44">
                  <c:v>1.4295563622804038E-3</c:v>
                </c:pt>
                <c:pt idx="45">
                  <c:v>1.3133888735210814E-3</c:v>
                </c:pt>
                <c:pt idx="46">
                  <c:v>1.2178288188208891E-3</c:v>
                </c:pt>
                <c:pt idx="47">
                  <c:v>1.1198977795000081E-3</c:v>
                </c:pt>
                <c:pt idx="48">
                  <c:v>1.0279461095989305E-3</c:v>
                </c:pt>
                <c:pt idx="49">
                  <c:v>9.505238145618598E-4</c:v>
                </c:pt>
                <c:pt idx="50">
                  <c:v>8.7007102618993383E-4</c:v>
                </c:pt>
                <c:pt idx="51">
                  <c:v>8.052809920338842E-4</c:v>
                </c:pt>
                <c:pt idx="52">
                  <c:v>7.2901777182319085E-4</c:v>
                </c:pt>
                <c:pt idx="53">
                  <c:v>6.7722222550456218E-4</c:v>
                </c:pt>
                <c:pt idx="54">
                  <c:v>6.1876071730952264E-4</c:v>
                </c:pt>
                <c:pt idx="55">
                  <c:v>5.7215722869709078E-4</c:v>
                </c:pt>
                <c:pt idx="56">
                  <c:v>5.2324731356094567E-4</c:v>
                </c:pt>
                <c:pt idx="57">
                  <c:v>4.8651942045105362E-4</c:v>
                </c:pt>
                <c:pt idx="58">
                  <c:v>4.4247759026982628E-4</c:v>
                </c:pt>
                <c:pt idx="59">
                  <c:v>4.0428051655387159E-4</c:v>
                </c:pt>
                <c:pt idx="60">
                  <c:v>3.7108617570769581E-4</c:v>
                </c:pt>
                <c:pt idx="61">
                  <c:v>3.4187479633751046E-4</c:v>
                </c:pt>
                <c:pt idx="62">
                  <c:v>3.155437388317731E-4</c:v>
                </c:pt>
                <c:pt idx="63">
                  <c:v>2.8671510949598774E-4</c:v>
                </c:pt>
                <c:pt idx="64">
                  <c:v>2.6365907056177378E-4</c:v>
                </c:pt>
                <c:pt idx="65">
                  <c:v>2.438009377670518E-4</c:v>
                </c:pt>
                <c:pt idx="66">
                  <c:v>2.2606237501638765E-4</c:v>
                </c:pt>
                <c:pt idx="67">
                  <c:v>2.061672342176753E-4</c:v>
                </c:pt>
                <c:pt idx="68">
                  <c:v>1.8871714132191183E-4</c:v>
                </c:pt>
                <c:pt idx="69">
                  <c:v>1.7370150134618943E-4</c:v>
                </c:pt>
                <c:pt idx="70">
                  <c:v>1.6061874461407446E-4</c:v>
                </c:pt>
                <c:pt idx="71">
                  <c:v>1.4688851667264336E-4</c:v>
                </c:pt>
                <c:pt idx="72">
                  <c:v>1.3582524597275804E-4</c:v>
                </c:pt>
                <c:pt idx="73">
                  <c:v>1.2629136976083309E-4</c:v>
                </c:pt>
                <c:pt idx="74">
                  <c:v>1.1485893186307246E-4</c:v>
                </c:pt>
                <c:pt idx="75">
                  <c:v>1.0504040589103534E-4</c:v>
                </c:pt>
                <c:pt idx="76">
                  <c:v>9.641583237587045E-5</c:v>
                </c:pt>
                <c:pt idx="77">
                  <c:v>8.9813516587732784E-5</c:v>
                </c:pt>
                <c:pt idx="78">
                  <c:v>8.1683210829601726E-5</c:v>
                </c:pt>
                <c:pt idx="79">
                  <c:v>7.5531038464367398E-5</c:v>
                </c:pt>
                <c:pt idx="80">
                  <c:v>6.9521267053943359E-5</c:v>
                </c:pt>
                <c:pt idx="81">
                  <c:v>6.3286177458304023E-5</c:v>
                </c:pt>
                <c:pt idx="82">
                  <c:v>5.8411901858508805E-5</c:v>
                </c:pt>
                <c:pt idx="83">
                  <c:v>5.3615864205513596E-5</c:v>
                </c:pt>
                <c:pt idx="84">
                  <c:v>4.9258973867534977E-5</c:v>
                </c:pt>
                <c:pt idx="85">
                  <c:v>4.5131228090866099E-5</c:v>
                </c:pt>
                <c:pt idx="86">
                  <c:v>4.177052106638763E-5</c:v>
                </c:pt>
                <c:pt idx="87">
                  <c:v>3.8517872269791835E-5</c:v>
                </c:pt>
                <c:pt idx="88">
                  <c:v>3.525770121591154E-5</c:v>
                </c:pt>
                <c:pt idx="89">
                  <c:v>3.2422472429420537E-5</c:v>
                </c:pt>
                <c:pt idx="90">
                  <c:v>2.9980493999985881E-5</c:v>
                </c:pt>
                <c:pt idx="91">
                  <c:v>2.7442930708971967E-5</c:v>
                </c:pt>
                <c:pt idx="92">
                  <c:v>2.5212884780896798E-5</c:v>
                </c:pt>
                <c:pt idx="93">
                  <c:v>2.3057602992743576E-5</c:v>
                </c:pt>
                <c:pt idx="94">
                  <c:v>2.1360282149012127E-5</c:v>
                </c:pt>
                <c:pt idx="95">
                  <c:v>1.910717710736726E-5</c:v>
                </c:pt>
                <c:pt idx="96">
                  <c:v>1.794695001157032E-5</c:v>
                </c:pt>
                <c:pt idx="97">
                  <c:v>1.6702593555336199E-5</c:v>
                </c:pt>
                <c:pt idx="98">
                  <c:v>1.5373619781512763E-5</c:v>
                </c:pt>
                <c:pt idx="99">
                  <c:v>1.4046485253146238E-5</c:v>
                </c:pt>
                <c:pt idx="100">
                  <c:v>1.2964630682653275E-5</c:v>
                </c:pt>
                <c:pt idx="101">
                  <c:v>1.1933075067803992E-5</c:v>
                </c:pt>
                <c:pt idx="102">
                  <c:v>1.0993720261083567E-5</c:v>
                </c:pt>
                <c:pt idx="103">
                  <c:v>9.980116449882058E-6</c:v>
                </c:pt>
                <c:pt idx="104">
                  <c:v>9.0017289251269799E-6</c:v>
                </c:pt>
                <c:pt idx="105">
                  <c:v>8.5255191118717938E-6</c:v>
                </c:pt>
                <c:pt idx="106">
                  <c:v>7.7608987623806033E-6</c:v>
                </c:pt>
                <c:pt idx="107">
                  <c:v>7.1236731028630776E-6</c:v>
                </c:pt>
                <c:pt idx="108">
                  <c:v>6.5207220186342152E-6</c:v>
                </c:pt>
                <c:pt idx="109">
                  <c:v>6.1417207991334981E-6</c:v>
                </c:pt>
                <c:pt idx="110">
                  <c:v>5.0567541171535958E-6</c:v>
                </c:pt>
                <c:pt idx="111">
                  <c:v>4.4000619238395795E-6</c:v>
                </c:pt>
                <c:pt idx="112">
                  <c:v>3.717431504206721E-6</c:v>
                </c:pt>
                <c:pt idx="113">
                  <c:v>3.1639371877511914E-6</c:v>
                </c:pt>
                <c:pt idx="114">
                  <c:v>2.6607961752999464E-6</c:v>
                </c:pt>
                <c:pt idx="119">
                  <c:v>0.27</c:v>
                </c:pt>
                <c:pt idx="120">
                  <c:v>4.1000000000000002E-2</c:v>
                </c:pt>
                <c:pt idx="121">
                  <c:v>0.2</c:v>
                </c:pt>
                <c:pt idx="122">
                  <c:v>0.03</c:v>
                </c:pt>
                <c:pt idx="123">
                  <c:v>3.2000000000000001E-2</c:v>
                </c:pt>
                <c:pt idx="124">
                  <c:v>2.5307827062688217E-3</c:v>
                </c:pt>
                <c:pt idx="125">
                  <c:v>2.9000000000000001E-2</c:v>
                </c:pt>
                <c:pt idx="126">
                  <c:v>1.8214783308751448E-3</c:v>
                </c:pt>
                <c:pt idx="127">
                  <c:v>3.2000000000000001E-2</c:v>
                </c:pt>
                <c:pt idx="128">
                  <c:v>1.2929801685112486E-3</c:v>
                </c:pt>
                <c:pt idx="129">
                  <c:v>1.0964186040995836E-3</c:v>
                </c:pt>
              </c:numCache>
            </c:numRef>
          </c:val>
          <c:smooth val="0"/>
        </c:ser>
        <c:ser>
          <c:idx val="3"/>
          <c:order val="2"/>
          <c:tx>
            <c:strRef>
              <c:f>ﾑﾗｻｷｲｶﾞｲ!$X$84</c:f>
              <c:strCache>
                <c:ptCount val="1"/>
                <c:pt idx="0">
                  <c:v>Cs-134崩壊</c:v>
                </c:pt>
              </c:strCache>
            </c:strRef>
          </c:tx>
          <c:spPr>
            <a:ln w="25400">
              <a:solidFill>
                <a:srgbClr val="C00000"/>
              </a:solidFill>
              <a:prstDash val="sysDash"/>
            </a:ln>
          </c:spPr>
          <c:marker>
            <c:symbol val="none"/>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ﾑﾗｻｷｲｶﾞｲ!$X$85:$X$227</c:f>
              <c:numCache>
                <c:formatCode>0.00</c:formatCode>
                <c:ptCount val="143"/>
                <c:pt idx="0">
                  <c:v>0.39963167647872216</c:v>
                </c:pt>
                <c:pt idx="1">
                  <c:v>0.36078652870762312</c:v>
                </c:pt>
                <c:pt idx="2">
                  <c:v>0.33825503069174434</c:v>
                </c:pt>
                <c:pt idx="3">
                  <c:v>0.30848611642196727</c:v>
                </c:pt>
                <c:pt idx="4">
                  <c:v>0.28446446264006464</c:v>
                </c:pt>
                <c:pt idx="5">
                  <c:v>0.26352440820804934</c:v>
                </c:pt>
                <c:pt idx="6">
                  <c:v>0.24188715716783224</c:v>
                </c:pt>
                <c:pt idx="7">
                  <c:v>0.22161778058449255</c:v>
                </c:pt>
                <c:pt idx="8">
                  <c:v>0.20436051902970565</c:v>
                </c:pt>
                <c:pt idx="9">
                  <c:v>0.18706334736793881</c:v>
                </c:pt>
                <c:pt idx="10">
                  <c:v>0.17345292012337268</c:v>
                </c:pt>
                <c:pt idx="11">
                  <c:v>0.15906458362211096</c:v>
                </c:pt>
                <c:pt idx="12">
                  <c:v>0.14453216431735771</c:v>
                </c:pt>
                <c:pt idx="13">
                  <c:v>0.13401623730856826</c:v>
                </c:pt>
                <c:pt idx="14">
                  <c:v>0.12312591486176699</c:v>
                </c:pt>
                <c:pt idx="15">
                  <c:v>0.11322481166614573</c:v>
                </c:pt>
                <c:pt idx="16">
                  <c:v>0.10335537146201244</c:v>
                </c:pt>
                <c:pt idx="17">
                  <c:v>9.4520208339834988E-2</c:v>
                </c:pt>
                <c:pt idx="19">
                  <c:v>0.4</c:v>
                </c:pt>
                <c:pt idx="20">
                  <c:v>0.3941473479601193</c:v>
                </c:pt>
                <c:pt idx="21">
                  <c:v>0.36211845506593832</c:v>
                </c:pt>
                <c:pt idx="22">
                  <c:v>0.33330580820329941</c:v>
                </c:pt>
                <c:pt idx="23">
                  <c:v>0.30285440506111883</c:v>
                </c:pt>
                <c:pt idx="24">
                  <c:v>0.27901413425798111</c:v>
                </c:pt>
                <c:pt idx="25">
                  <c:v>0.25895196140846349</c:v>
                </c:pt>
                <c:pt idx="26">
                  <c:v>0.23637995743463813</c:v>
                </c:pt>
                <c:pt idx="27">
                  <c:v>0.21918133323590758</c:v>
                </c:pt>
                <c:pt idx="28">
                  <c:v>0.20007600614017873</c:v>
                </c:pt>
                <c:pt idx="29">
                  <c:v>0.1814620654731165</c:v>
                </c:pt>
                <c:pt idx="30">
                  <c:v>0.17012956871163637</c:v>
                </c:pt>
                <c:pt idx="31">
                  <c:v>0.15572972098801727</c:v>
                </c:pt>
                <c:pt idx="32">
                  <c:v>0.14307493444745023</c:v>
                </c:pt>
                <c:pt idx="33">
                  <c:v>0.13132745232519447</c:v>
                </c:pt>
                <c:pt idx="34">
                  <c:v>0.12110105177140118</c:v>
                </c:pt>
                <c:pt idx="35">
                  <c:v>0.11167097572124376</c:v>
                </c:pt>
                <c:pt idx="36">
                  <c:v>0.10174933586214099</c:v>
                </c:pt>
                <c:pt idx="37">
                  <c:v>9.4607323596249127E-2</c:v>
                </c:pt>
                <c:pt idx="38">
                  <c:v>8.6519972888669222E-2</c:v>
                </c:pt>
                <c:pt idx="39">
                  <c:v>7.6542894618695678E-2</c:v>
                </c:pt>
                <c:pt idx="40">
                  <c:v>7.3097169659555081E-2</c:v>
                </c:pt>
                <c:pt idx="41">
                  <c:v>6.6418884051949359E-2</c:v>
                </c:pt>
                <c:pt idx="42">
                  <c:v>6.0295166837757569E-2</c:v>
                </c:pt>
                <c:pt idx="43">
                  <c:v>5.6062914926917409E-2</c:v>
                </c:pt>
                <c:pt idx="44">
                  <c:v>5.1983867719287417E-2</c:v>
                </c:pt>
                <c:pt idx="45">
                  <c:v>4.7759595400766602E-2</c:v>
                </c:pt>
                <c:pt idx="46">
                  <c:v>4.4284684320759604E-2</c:v>
                </c:pt>
                <c:pt idx="47">
                  <c:v>4.0723555618182118E-2</c:v>
                </c:pt>
                <c:pt idx="48">
                  <c:v>3.7379858530870204E-2</c:v>
                </c:pt>
                <c:pt idx="49">
                  <c:v>3.4564502347703994E-2</c:v>
                </c:pt>
                <c:pt idx="50">
                  <c:v>3.163894640690669E-2</c:v>
                </c:pt>
                <c:pt idx="51">
                  <c:v>2.9282945164868519E-2</c:v>
                </c:pt>
                <c:pt idx="52">
                  <c:v>2.6509737157206944E-2</c:v>
                </c:pt>
                <c:pt idx="53">
                  <c:v>2.4626262745620447E-2</c:v>
                </c:pt>
                <c:pt idx="54">
                  <c:v>2.2500389720346282E-2</c:v>
                </c:pt>
                <c:pt idx="55">
                  <c:v>2.080571740716694E-2</c:v>
                </c:pt>
                <c:pt idx="56">
                  <c:v>1.9027175038579845E-2</c:v>
                </c:pt>
                <c:pt idx="57">
                  <c:v>1.7691615289129225E-2</c:v>
                </c:pt>
                <c:pt idx="58">
                  <c:v>1.6090094191630048E-2</c:v>
                </c:pt>
                <c:pt idx="59">
                  <c:v>1.4701109692868058E-2</c:v>
                </c:pt>
                <c:pt idx="60">
                  <c:v>1.3494042753007121E-2</c:v>
                </c:pt>
                <c:pt idx="61">
                  <c:v>1.2431810775909472E-2</c:v>
                </c:pt>
                <c:pt idx="62">
                  <c:v>1.1474317775700842E-2</c:v>
                </c:pt>
                <c:pt idx="63">
                  <c:v>1.0426003981672283E-2</c:v>
                </c:pt>
                <c:pt idx="64">
                  <c:v>9.5876025658826834E-3</c:v>
                </c:pt>
                <c:pt idx="65">
                  <c:v>8.8654886460746117E-3</c:v>
                </c:pt>
                <c:pt idx="66">
                  <c:v>8.2204500005959146E-3</c:v>
                </c:pt>
                <c:pt idx="67">
                  <c:v>7.4969903351881934E-3</c:v>
                </c:pt>
                <c:pt idx="68">
                  <c:v>6.8624415026149761E-3</c:v>
                </c:pt>
                <c:pt idx="69">
                  <c:v>6.3164182307705249E-3</c:v>
                </c:pt>
                <c:pt idx="70">
                  <c:v>5.8406816223299804E-3</c:v>
                </c:pt>
                <c:pt idx="71">
                  <c:v>5.3414006062779407E-3</c:v>
                </c:pt>
                <c:pt idx="72">
                  <c:v>4.9390998535548385E-3</c:v>
                </c:pt>
                <c:pt idx="73">
                  <c:v>4.5924134458484762E-3</c:v>
                </c:pt>
                <c:pt idx="74">
                  <c:v>4.1766884313844529E-3</c:v>
                </c:pt>
                <c:pt idx="75">
                  <c:v>3.8196511233103761E-3</c:v>
                </c:pt>
                <c:pt idx="76">
                  <c:v>3.5060302682134712E-3</c:v>
                </c:pt>
                <c:pt idx="77">
                  <c:v>3.2659460577357381E-3</c:v>
                </c:pt>
                <c:pt idx="78">
                  <c:v>2.9702985756218814E-3</c:v>
                </c:pt>
                <c:pt idx="79">
                  <c:v>2.7465832168860876E-3</c:v>
                </c:pt>
                <c:pt idx="80">
                  <c:v>2.5280460746888497E-3</c:v>
                </c:pt>
                <c:pt idx="81">
                  <c:v>2.3013155439383284E-3</c:v>
                </c:pt>
                <c:pt idx="82">
                  <c:v>2.1240691584912294E-3</c:v>
                </c:pt>
                <c:pt idx="83">
                  <c:v>1.9496677892914035E-3</c:v>
                </c:pt>
                <c:pt idx="84">
                  <c:v>1.7912354133649085E-3</c:v>
                </c:pt>
                <c:pt idx="85">
                  <c:v>1.6411355669405858E-3</c:v>
                </c:pt>
                <c:pt idx="86">
                  <c:v>1.518928038777732E-3</c:v>
                </c:pt>
                <c:pt idx="87">
                  <c:v>1.4006499007197032E-3</c:v>
                </c:pt>
                <c:pt idx="88">
                  <c:v>1.282098226033147E-3</c:v>
                </c:pt>
                <c:pt idx="89">
                  <c:v>1.1789989974334743E-3</c:v>
                </c:pt>
                <c:pt idx="90">
                  <c:v>1.0901997818176686E-3</c:v>
                </c:pt>
                <c:pt idx="91">
                  <c:v>9.979247530535263E-4</c:v>
                </c:pt>
                <c:pt idx="92">
                  <c:v>9.1683217385079272E-4</c:v>
                </c:pt>
                <c:pt idx="93">
                  <c:v>8.3845829064522104E-4</c:v>
                </c:pt>
                <c:pt idx="94">
                  <c:v>7.7673753269135023E-4</c:v>
                </c:pt>
                <c:pt idx="95">
                  <c:v>6.9480644026790044E-4</c:v>
                </c:pt>
                <c:pt idx="96">
                  <c:v>6.5261636405710268E-4</c:v>
                </c:pt>
                <c:pt idx="97">
                  <c:v>6.0736703837586177E-4</c:v>
                </c:pt>
                <c:pt idx="98">
                  <c:v>5.5904071932773682E-4</c:v>
                </c:pt>
                <c:pt idx="99">
                  <c:v>5.1078128193259053E-4</c:v>
                </c:pt>
                <c:pt idx="100">
                  <c:v>4.7144111573284639E-4</c:v>
                </c:pt>
                <c:pt idx="101">
                  <c:v>4.3393000246559979E-4</c:v>
                </c:pt>
                <c:pt idx="102">
                  <c:v>3.9977164585758426E-4</c:v>
                </c:pt>
                <c:pt idx="103">
                  <c:v>3.6291332545025667E-4</c:v>
                </c:pt>
                <c:pt idx="104">
                  <c:v>3.2733559727734477E-4</c:v>
                </c:pt>
                <c:pt idx="105">
                  <c:v>3.1001887679533795E-4</c:v>
                </c:pt>
                <c:pt idx="106">
                  <c:v>2.8221450045020377E-4</c:v>
                </c:pt>
                <c:pt idx="107">
                  <c:v>2.5904265828593012E-4</c:v>
                </c:pt>
                <c:pt idx="108">
                  <c:v>2.3711716431397149E-4</c:v>
                </c:pt>
                <c:pt idx="109">
                  <c:v>2.2333530178667268E-4</c:v>
                </c:pt>
                <c:pt idx="110">
                  <c:v>1.8388196789649439E-4</c:v>
                </c:pt>
                <c:pt idx="111">
                  <c:v>1.6000225177598474E-4</c:v>
                </c:pt>
                <c:pt idx="112">
                  <c:v>1.3517932742569897E-4</c:v>
                </c:pt>
                <c:pt idx="113">
                  <c:v>1.150522613727706E-4</c:v>
                </c:pt>
                <c:pt idx="114">
                  <c:v>9.6756224556361698E-5</c:v>
                </c:pt>
                <c:pt idx="116">
                  <c:v>0.4</c:v>
                </c:pt>
                <c:pt idx="117">
                  <c:v>0.31306679394750675</c:v>
                </c:pt>
                <c:pt idx="118">
                  <c:v>0.26916763222803131</c:v>
                </c:pt>
                <c:pt idx="119">
                  <c:v>0.21066861914017837</c:v>
                </c:pt>
                <c:pt idx="120">
                  <c:v>0.1794670866987389</c:v>
                </c:pt>
                <c:pt idx="121">
                  <c:v>0.15120590097689282</c:v>
                </c:pt>
                <c:pt idx="122">
                  <c:v>0.127983239783133</c:v>
                </c:pt>
                <c:pt idx="123">
                  <c:v>0.10822743675218133</c:v>
                </c:pt>
                <c:pt idx="124">
                  <c:v>9.2028462046138987E-2</c:v>
                </c:pt>
                <c:pt idx="125">
                  <c:v>7.7536481898560883E-2</c:v>
                </c:pt>
                <c:pt idx="126">
                  <c:v>6.6235575668187094E-2</c:v>
                </c:pt>
                <c:pt idx="127">
                  <c:v>5.5805273712629777E-2</c:v>
                </c:pt>
                <c:pt idx="128">
                  <c:v>4.7017460673136315E-2</c:v>
                </c:pt>
                <c:pt idx="129">
                  <c:v>3.9869767421803044E-2</c:v>
                </c:pt>
              </c:numCache>
            </c:numRef>
          </c:val>
          <c:smooth val="0"/>
        </c:ser>
        <c:dLbls>
          <c:showLegendKey val="0"/>
          <c:showVal val="0"/>
          <c:showCatName val="0"/>
          <c:showSerName val="0"/>
          <c:showPercent val="0"/>
          <c:showBubbleSize val="0"/>
        </c:dLbls>
        <c:marker val="1"/>
        <c:smooth val="0"/>
        <c:axId val="52663808"/>
        <c:axId val="52665344"/>
      </c:lineChart>
      <c:dateAx>
        <c:axId val="52663808"/>
        <c:scaling>
          <c:orientation val="minMax"/>
          <c:min val="29677"/>
        </c:scaling>
        <c:delete val="0"/>
        <c:axPos val="b"/>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52665344"/>
        <c:crossesAt val="1.0000000000000002E-3"/>
        <c:auto val="0"/>
        <c:lblOffset val="100"/>
        <c:baseTimeUnit val="months"/>
        <c:majorUnit val="24"/>
        <c:majorTimeUnit val="months"/>
        <c:minorUnit val="24"/>
        <c:minorTimeUnit val="months"/>
      </c:dateAx>
      <c:valAx>
        <c:axId val="52665344"/>
        <c:scaling>
          <c:logBase val="10"/>
          <c:orientation val="minMax"/>
          <c:min val="1.0000000000000002E-3"/>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rot="0" vert="horz"/>
              <a:lstStyle/>
              <a:p>
                <a:pPr algn="ctr">
                  <a:defRPr sz="950" b="0" i="0" u="none" strike="noStrike" baseline="0">
                    <a:solidFill>
                      <a:srgbClr val="000000"/>
                    </a:solidFill>
                    <a:latin typeface="ＭＳ Ｐゴシック"/>
                    <a:ea typeface="ＭＳ Ｐゴシック"/>
                    <a:cs typeface="ＭＳ Ｐゴシック"/>
                  </a:defRPr>
                </a:pPr>
                <a:r>
                  <a:rPr lang="ja-JP" altLang="en-US" sz="900" b="0" i="0" u="none" strike="noStrike" baseline="0">
                    <a:solidFill>
                      <a:srgbClr val="000000"/>
                    </a:solidFill>
                    <a:latin typeface="Meiryo UI"/>
                    <a:ea typeface="Meiryo UI"/>
                  </a:rPr>
                  <a:t>mBq/kg生</a:t>
                </a:r>
              </a:p>
            </c:rich>
          </c:tx>
          <c:layout>
            <c:manualLayout>
              <c:xMode val="edge"/>
              <c:yMode val="edge"/>
              <c:x val="2.1964311752697578E-2"/>
              <c:y val="0.2072051987477469"/>
            </c:manualLayout>
          </c:layout>
          <c:overlay val="0"/>
          <c:spPr>
            <a:noFill/>
            <a:ln w="25400">
              <a:noFill/>
            </a:ln>
          </c:spPr>
        </c:title>
        <c:numFmt formatCode="General" sourceLinked="0"/>
        <c:majorTickMark val="in"/>
        <c:minorTickMark val="in"/>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52663808"/>
        <c:crosses val="autoZero"/>
        <c:crossBetween val="midCat"/>
      </c:valAx>
      <c:spPr>
        <a:solidFill>
          <a:srgbClr val="FFFFFF"/>
        </a:solidFill>
        <a:ln w="12700">
          <a:solidFill>
            <a:srgbClr val="808080"/>
          </a:solidFill>
          <a:prstDash val="solid"/>
        </a:ln>
      </c:spPr>
    </c:plotArea>
    <c:legend>
      <c:legendPos val="r"/>
      <c:layout>
        <c:manualLayout>
          <c:xMode val="edge"/>
          <c:yMode val="edge"/>
          <c:x val="0.4453980286738351"/>
          <c:y val="0.16778138026864289"/>
          <c:w val="0.31796129032258069"/>
          <c:h val="0.18292048611111111"/>
        </c:manualLayout>
      </c:layout>
      <c:overlay val="0"/>
      <c:spPr>
        <a:no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むらさきいがいの</a:t>
            </a:r>
            <a:r>
              <a:rPr lang="en-US" altLang="en-US"/>
              <a:t>Sr-90</a:t>
            </a:r>
            <a:r>
              <a:rPr lang="ja-JP" altLang="en-US"/>
              <a:t>と</a:t>
            </a:r>
            <a:r>
              <a:rPr lang="en-US" altLang="en-US"/>
              <a:t>Ca</a:t>
            </a:r>
            <a:r>
              <a:rPr lang="ja-JP" altLang="en-US"/>
              <a:t>濃度</a:t>
            </a:r>
          </a:p>
        </c:rich>
      </c:tx>
      <c:layout>
        <c:manualLayout>
          <c:xMode val="edge"/>
          <c:yMode val="edge"/>
          <c:x val="0.13405573476702509"/>
          <c:y val="0.46441232322006121"/>
        </c:manualLayout>
      </c:layout>
      <c:overlay val="0"/>
      <c:spPr>
        <a:solidFill>
          <a:srgbClr val="FFFFFF"/>
        </a:solidFill>
        <a:ln w="25400">
          <a:noFill/>
        </a:ln>
      </c:spPr>
    </c:title>
    <c:autoTitleDeleted val="0"/>
    <c:plotArea>
      <c:layout>
        <c:manualLayout>
          <c:layoutTarget val="inner"/>
          <c:xMode val="edge"/>
          <c:yMode val="edge"/>
          <c:x val="8.4680072414070412E-2"/>
          <c:y val="5.600366233290606E-2"/>
          <c:w val="0.88430448028673836"/>
          <c:h val="0.81960336934627354"/>
        </c:manualLayout>
      </c:layout>
      <c:lineChart>
        <c:grouping val="standard"/>
        <c:varyColors val="0"/>
        <c:ser>
          <c:idx val="1"/>
          <c:order val="0"/>
          <c:tx>
            <c:strRef>
              <c:f>ﾑﾗｻｷｲｶﾞｲ!$N$82:$N$83</c:f>
              <c:strCache>
                <c:ptCount val="1"/>
                <c:pt idx="0">
                  <c:v>小屋取(電力) Ca濃度</c:v>
                </c:pt>
              </c:strCache>
            </c:strRef>
          </c:tx>
          <c:spPr>
            <a:ln w="12700">
              <a:solidFill>
                <a:srgbClr val="008000"/>
              </a:solidFill>
              <a:prstDash val="solid"/>
            </a:ln>
          </c:spPr>
          <c:marker>
            <c:symbol val="diamond"/>
            <c:size val="6"/>
            <c:spPr>
              <a:solidFill>
                <a:srgbClr val="008000"/>
              </a:solidFill>
              <a:ln>
                <a:solidFill>
                  <a:srgbClr val="008000"/>
                </a:solidFill>
                <a:prstDash val="solid"/>
              </a:ln>
            </c:spPr>
          </c:marker>
          <c:cat>
            <c:numRef>
              <c:f>ﾑﾗｻｷｲｶﾞｲ!$B$85:$B$227</c:f>
              <c:numCache>
                <c:formatCode>[$-411]m\.d\.ge</c:formatCode>
                <c:ptCount val="143"/>
                <c:pt idx="0">
                  <c:v>29902</c:v>
                </c:pt>
                <c:pt idx="1">
                  <c:v>29991</c:v>
                </c:pt>
                <c:pt idx="2">
                  <c:v>30049</c:v>
                </c:pt>
                <c:pt idx="3">
                  <c:v>30147</c:v>
                </c:pt>
                <c:pt idx="4">
                  <c:v>30272</c:v>
                </c:pt>
                <c:pt idx="5">
                  <c:v>30356</c:v>
                </c:pt>
                <c:pt idx="6">
                  <c:v>30420</c:v>
                </c:pt>
                <c:pt idx="7">
                  <c:v>30515</c:v>
                </c:pt>
                <c:pt idx="8">
                  <c:v>30656</c:v>
                </c:pt>
                <c:pt idx="9">
                  <c:v>30782</c:v>
                </c:pt>
                <c:pt idx="10">
                  <c:v>30838</c:v>
                </c:pt>
                <c:pt idx="11">
                  <c:v>30938</c:v>
                </c:pt>
                <c:pt idx="12">
                  <c:v>31034</c:v>
                </c:pt>
                <c:pt idx="13">
                  <c:v>31146</c:v>
                </c:pt>
                <c:pt idx="14">
                  <c:v>31210</c:v>
                </c:pt>
                <c:pt idx="15">
                  <c:v>31296</c:v>
                </c:pt>
                <c:pt idx="16">
                  <c:v>31390</c:v>
                </c:pt>
                <c:pt idx="17">
                  <c:v>31524</c:v>
                </c:pt>
                <c:pt idx="18">
                  <c:v>31527</c:v>
                </c:pt>
                <c:pt idx="19">
                  <c:v>31528</c:v>
                </c:pt>
                <c:pt idx="20">
                  <c:v>31553</c:v>
                </c:pt>
                <c:pt idx="21">
                  <c:v>31576</c:v>
                </c:pt>
                <c:pt idx="22">
                  <c:v>31665</c:v>
                </c:pt>
                <c:pt idx="23">
                  <c:v>31763</c:v>
                </c:pt>
                <c:pt idx="24">
                  <c:v>31884</c:v>
                </c:pt>
                <c:pt idx="25">
                  <c:v>31945</c:v>
                </c:pt>
                <c:pt idx="26">
                  <c:v>32023</c:v>
                </c:pt>
                <c:pt idx="27">
                  <c:v>32120</c:v>
                </c:pt>
                <c:pt idx="28">
                  <c:v>32259</c:v>
                </c:pt>
                <c:pt idx="29">
                  <c:v>32303</c:v>
                </c:pt>
                <c:pt idx="30">
                  <c:v>32427</c:v>
                </c:pt>
                <c:pt idx="31">
                  <c:v>32485</c:v>
                </c:pt>
                <c:pt idx="32">
                  <c:v>32616</c:v>
                </c:pt>
                <c:pt idx="33">
                  <c:v>32666</c:v>
                </c:pt>
                <c:pt idx="34">
                  <c:v>32756</c:v>
                </c:pt>
                <c:pt idx="35">
                  <c:v>32864</c:v>
                </c:pt>
                <c:pt idx="36">
                  <c:v>32988</c:v>
                </c:pt>
                <c:pt idx="37">
                  <c:v>33050</c:v>
                </c:pt>
                <c:pt idx="38">
                  <c:v>33121</c:v>
                </c:pt>
                <c:pt idx="39">
                  <c:v>33212</c:v>
                </c:pt>
                <c:pt idx="40">
                  <c:v>33340</c:v>
                </c:pt>
                <c:pt idx="41">
                  <c:v>33396</c:v>
                </c:pt>
                <c:pt idx="42">
                  <c:v>33486</c:v>
                </c:pt>
                <c:pt idx="43">
                  <c:v>33581</c:v>
                </c:pt>
                <c:pt idx="44">
                  <c:v>33715</c:v>
                </c:pt>
                <c:pt idx="45">
                  <c:v>33765</c:v>
                </c:pt>
                <c:pt idx="46">
                  <c:v>33849</c:v>
                </c:pt>
                <c:pt idx="47">
                  <c:v>33952</c:v>
                </c:pt>
                <c:pt idx="48">
                  <c:v>34078</c:v>
                </c:pt>
                <c:pt idx="49">
                  <c:v>34137</c:v>
                </c:pt>
                <c:pt idx="50">
                  <c:v>34214</c:v>
                </c:pt>
                <c:pt idx="51">
                  <c:v>34318</c:v>
                </c:pt>
                <c:pt idx="52">
                  <c:v>34435</c:v>
                </c:pt>
                <c:pt idx="53">
                  <c:v>34495</c:v>
                </c:pt>
                <c:pt idx="54">
                  <c:v>34582</c:v>
                </c:pt>
                <c:pt idx="55">
                  <c:v>34681</c:v>
                </c:pt>
                <c:pt idx="56">
                  <c:v>34813</c:v>
                </c:pt>
                <c:pt idx="57">
                  <c:v>34858</c:v>
                </c:pt>
                <c:pt idx="58">
                  <c:v>34968</c:v>
                </c:pt>
                <c:pt idx="59">
                  <c:v>35046</c:v>
                </c:pt>
                <c:pt idx="60">
                  <c:v>35177</c:v>
                </c:pt>
                <c:pt idx="61">
                  <c:v>35223</c:v>
                </c:pt>
                <c:pt idx="62">
                  <c:v>35320</c:v>
                </c:pt>
                <c:pt idx="63">
                  <c:v>35409</c:v>
                </c:pt>
                <c:pt idx="64">
                  <c:v>35530</c:v>
                </c:pt>
                <c:pt idx="65">
                  <c:v>35594</c:v>
                </c:pt>
                <c:pt idx="66">
                  <c:v>35676</c:v>
                </c:pt>
                <c:pt idx="67">
                  <c:v>35776</c:v>
                </c:pt>
                <c:pt idx="68">
                  <c:v>35905</c:v>
                </c:pt>
                <c:pt idx="69">
                  <c:v>35955</c:v>
                </c:pt>
                <c:pt idx="70">
                  <c:v>36046</c:v>
                </c:pt>
                <c:pt idx="71">
                  <c:v>36143</c:v>
                </c:pt>
                <c:pt idx="72">
                  <c:v>36265</c:v>
                </c:pt>
                <c:pt idx="73">
                  <c:v>36313</c:v>
                </c:pt>
                <c:pt idx="74">
                  <c:v>36419</c:v>
                </c:pt>
                <c:pt idx="75">
                  <c:v>36508</c:v>
                </c:pt>
                <c:pt idx="76">
                  <c:v>36634</c:v>
                </c:pt>
                <c:pt idx="77">
                  <c:v>36683</c:v>
                </c:pt>
                <c:pt idx="78">
                  <c:v>36790</c:v>
                </c:pt>
                <c:pt idx="79">
                  <c:v>36872</c:v>
                </c:pt>
                <c:pt idx="80">
                  <c:v>36996</c:v>
                </c:pt>
                <c:pt idx="81">
                  <c:v>37047</c:v>
                </c:pt>
                <c:pt idx="82">
                  <c:v>37151</c:v>
                </c:pt>
                <c:pt idx="83">
                  <c:v>37312</c:v>
                </c:pt>
                <c:pt idx="84">
                  <c:v>37362</c:v>
                </c:pt>
                <c:pt idx="85">
                  <c:v>37411</c:v>
                </c:pt>
                <c:pt idx="86">
                  <c:v>37509</c:v>
                </c:pt>
                <c:pt idx="87">
                  <c:v>37602</c:v>
                </c:pt>
                <c:pt idx="88">
                  <c:v>37741</c:v>
                </c:pt>
                <c:pt idx="89">
                  <c:v>37784</c:v>
                </c:pt>
                <c:pt idx="90">
                  <c:v>37875</c:v>
                </c:pt>
                <c:pt idx="91">
                  <c:v>37966</c:v>
                </c:pt>
                <c:pt idx="92">
                  <c:v>38096</c:v>
                </c:pt>
                <c:pt idx="93">
                  <c:v>38142</c:v>
                </c:pt>
                <c:pt idx="94">
                  <c:v>38231</c:v>
                </c:pt>
                <c:pt idx="95">
                  <c:v>38366</c:v>
                </c:pt>
                <c:pt idx="96">
                  <c:v>38467</c:v>
                </c:pt>
                <c:pt idx="97">
                  <c:v>38524</c:v>
                </c:pt>
                <c:pt idx="98">
                  <c:v>38615</c:v>
                </c:pt>
                <c:pt idx="99">
                  <c:v>38699</c:v>
                </c:pt>
                <c:pt idx="100">
                  <c:v>38849</c:v>
                </c:pt>
                <c:pt idx="101">
                  <c:v>38891</c:v>
                </c:pt>
                <c:pt idx="102">
                  <c:v>38981</c:v>
                </c:pt>
                <c:pt idx="103">
                  <c:v>39063</c:v>
                </c:pt>
                <c:pt idx="104">
                  <c:v>39210</c:v>
                </c:pt>
                <c:pt idx="105">
                  <c:v>39247</c:v>
                </c:pt>
                <c:pt idx="106">
                  <c:v>39353</c:v>
                </c:pt>
                <c:pt idx="107">
                  <c:v>39427</c:v>
                </c:pt>
                <c:pt idx="108">
                  <c:v>39575</c:v>
                </c:pt>
                <c:pt idx="109">
                  <c:v>39617</c:v>
                </c:pt>
                <c:pt idx="110">
                  <c:v>39735</c:v>
                </c:pt>
                <c:pt idx="111">
                  <c:v>39927</c:v>
                </c:pt>
                <c:pt idx="112">
                  <c:v>40100</c:v>
                </c:pt>
                <c:pt idx="113">
                  <c:v>40284</c:v>
                </c:pt>
                <c:pt idx="114">
                  <c:v>40470</c:v>
                </c:pt>
                <c:pt idx="115">
                  <c:v>40612</c:v>
                </c:pt>
                <c:pt idx="116">
                  <c:v>40613</c:v>
                </c:pt>
                <c:pt idx="117">
                  <c:v>40879</c:v>
                </c:pt>
                <c:pt idx="118">
                  <c:v>41043</c:v>
                </c:pt>
                <c:pt idx="119">
                  <c:v>41198</c:v>
                </c:pt>
                <c:pt idx="120">
                  <c:v>41422</c:v>
                </c:pt>
                <c:pt idx="121">
                  <c:v>41612</c:v>
                </c:pt>
                <c:pt idx="122">
                  <c:v>41752</c:v>
                </c:pt>
                <c:pt idx="123">
                  <c:v>41914</c:v>
                </c:pt>
                <c:pt idx="124">
                  <c:v>42115</c:v>
                </c:pt>
                <c:pt idx="125">
                  <c:v>42291</c:v>
                </c:pt>
                <c:pt idx="126">
                  <c:v>42467</c:v>
                </c:pt>
                <c:pt idx="127">
                  <c:v>42648</c:v>
                </c:pt>
                <c:pt idx="128">
                  <c:v>42838</c:v>
                </c:pt>
                <c:pt idx="129">
                  <c:v>43012</c:v>
                </c:pt>
              </c:numCache>
            </c:numRef>
          </c:cat>
          <c:val>
            <c:numRef>
              <c:f>ﾑﾗｻｷｲｶﾞｲ!$N$85:$N$227</c:f>
              <c:numCache>
                <c:formatCode>0.00_);[Red]\(0.00\)</c:formatCode>
                <c:ptCount val="143"/>
                <c:pt idx="15">
                  <c:v>0.84</c:v>
                </c:pt>
                <c:pt idx="21">
                  <c:v>0.88</c:v>
                </c:pt>
                <c:pt idx="25">
                  <c:v>0.6</c:v>
                </c:pt>
                <c:pt idx="29">
                  <c:v>0.3</c:v>
                </c:pt>
                <c:pt idx="33">
                  <c:v>0.5</c:v>
                </c:pt>
                <c:pt idx="37">
                  <c:v>4</c:v>
                </c:pt>
                <c:pt idx="41">
                  <c:v>0.47</c:v>
                </c:pt>
                <c:pt idx="45">
                  <c:v>0.31</c:v>
                </c:pt>
                <c:pt idx="49">
                  <c:v>0.4</c:v>
                </c:pt>
                <c:pt idx="53">
                  <c:v>0.5</c:v>
                </c:pt>
                <c:pt idx="57">
                  <c:v>0.5</c:v>
                </c:pt>
                <c:pt idx="61">
                  <c:v>0.4</c:v>
                </c:pt>
                <c:pt idx="65">
                  <c:v>0.6</c:v>
                </c:pt>
                <c:pt idx="69">
                  <c:v>0.61</c:v>
                </c:pt>
                <c:pt idx="73">
                  <c:v>0.56000000000000005</c:v>
                </c:pt>
                <c:pt idx="77">
                  <c:v>0.44</c:v>
                </c:pt>
                <c:pt idx="81">
                  <c:v>0.51</c:v>
                </c:pt>
                <c:pt idx="85">
                  <c:v>0.55000000000000004</c:v>
                </c:pt>
                <c:pt idx="89">
                  <c:v>0.55000000000000004</c:v>
                </c:pt>
                <c:pt idx="93">
                  <c:v>0.47</c:v>
                </c:pt>
                <c:pt idx="97">
                  <c:v>0.32</c:v>
                </c:pt>
                <c:pt idx="101">
                  <c:v>0.45</c:v>
                </c:pt>
                <c:pt idx="105">
                  <c:v>0.37</c:v>
                </c:pt>
                <c:pt idx="109">
                  <c:v>0.38</c:v>
                </c:pt>
                <c:pt idx="111">
                  <c:v>0.5</c:v>
                </c:pt>
                <c:pt idx="113">
                  <c:v>0.44</c:v>
                </c:pt>
                <c:pt idx="120">
                  <c:v>0.41</c:v>
                </c:pt>
                <c:pt idx="122">
                  <c:v>0.45</c:v>
                </c:pt>
                <c:pt idx="124">
                  <c:v>0.43</c:v>
                </c:pt>
                <c:pt idx="126">
                  <c:v>0.53</c:v>
                </c:pt>
                <c:pt idx="128">
                  <c:v>0.34</c:v>
                </c:pt>
              </c:numCache>
            </c:numRef>
          </c:val>
          <c:smooth val="0"/>
        </c:ser>
        <c:ser>
          <c:idx val="2"/>
          <c:order val="1"/>
          <c:tx>
            <c:strRef>
              <c:f>ﾑﾗｻｷｲｶﾞｲ!$M$82:$M$83</c:f>
              <c:strCache>
                <c:ptCount val="1"/>
                <c:pt idx="0">
                  <c:v>小屋取(電力) Sr-90</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ﾑﾗｻｷｲｶﾞｲ!$M$85:$M$227</c:f>
              <c:numCache>
                <c:formatCode>0.00</c:formatCode>
                <c:ptCount val="143"/>
                <c:pt idx="15" formatCode="0.000">
                  <c:v>9.1223369530062451E-3</c:v>
                </c:pt>
                <c:pt idx="21" formatCode="0.000">
                  <c:v>8.9555649885302707E-3</c:v>
                </c:pt>
                <c:pt idx="25" formatCode="0.000">
                  <c:v>8.7404308735588108E-3</c:v>
                </c:pt>
                <c:pt idx="29" formatCode="0.000">
                  <c:v>8.5366503988798491E-3</c:v>
                </c:pt>
                <c:pt idx="33" formatCode="0.000">
                  <c:v>8.3348743752460729E-3</c:v>
                </c:pt>
                <c:pt idx="37" formatCode="0.000">
                  <c:v>8.1266140887649354E-3</c:v>
                </c:pt>
                <c:pt idx="41" formatCode="0.000">
                  <c:v>7.9434233635496052E-3</c:v>
                </c:pt>
                <c:pt idx="45" formatCode="0.000">
                  <c:v>7.7526033139659646E-3</c:v>
                </c:pt>
                <c:pt idx="49" formatCode="0.000">
                  <c:v>7.564871585864043E-3</c:v>
                </c:pt>
                <c:pt idx="53" formatCode="0.000">
                  <c:v>7.3884989167183751E-3</c:v>
                </c:pt>
                <c:pt idx="57" formatCode="0.000">
                  <c:v>7.2138611065260408E-3</c:v>
                </c:pt>
                <c:pt idx="61" formatCode="0.000">
                  <c:v>7.0424229157306333E-3</c:v>
                </c:pt>
                <c:pt idx="65" formatCode="0.000">
                  <c:v>6.8723412745250543E-3</c:v>
                </c:pt>
                <c:pt idx="69" formatCode="0.000">
                  <c:v>6.7107879637918599E-3</c:v>
                </c:pt>
                <c:pt idx="73" formatCode="0.000">
                  <c:v>6.5543279932807541E-3</c:v>
                </c:pt>
                <c:pt idx="77" formatCode="0.000">
                  <c:v>6.3964558256723539E-3</c:v>
                </c:pt>
                <c:pt idx="81" formatCode="0.000">
                  <c:v>6.2448548575741178E-3</c:v>
                </c:pt>
                <c:pt idx="85" formatCode="0.000">
                  <c:v>6.0968469500948721E-3</c:v>
                </c:pt>
                <c:pt idx="89" formatCode="0.000">
                  <c:v>5.948817866776669E-3</c:v>
                </c:pt>
                <c:pt idx="93" formatCode="0.000">
                  <c:v>5.8101229962139725E-3</c:v>
                </c:pt>
                <c:pt idx="97" formatCode="0.000">
                  <c:v>5.6656943416151405E-3</c:v>
                </c:pt>
                <c:pt idx="101" formatCode="0.000">
                  <c:v>5.5303196013956526E-3</c:v>
                </c:pt>
                <c:pt idx="105" formatCode="0.000">
                  <c:v>5.402093796236909E-3</c:v>
                </c:pt>
                <c:pt idx="109" formatCode="0.000">
                  <c:v>5.2719751543089926E-3</c:v>
                </c:pt>
                <c:pt idx="111" formatCode="0.000">
                  <c:v>5.1653729785957406E-3</c:v>
                </c:pt>
                <c:pt idx="113" formatCode="0.000">
                  <c:v>5.0452763389418906E-3</c:v>
                </c:pt>
                <c:pt idx="120" formatCode="0.000">
                  <c:v>4.6807705131829448E-3</c:v>
                </c:pt>
                <c:pt idx="122" formatCode="0.000">
                  <c:v>4.5800826482255775E-3</c:v>
                </c:pt>
                <c:pt idx="124" formatCode="0.000">
                  <c:v>4.4718258002241322E-3</c:v>
                </c:pt>
                <c:pt idx="126" formatCode="0.000">
                  <c:v>4.3692937217187323E-3</c:v>
                </c:pt>
                <c:pt idx="128" formatCode="0.000">
                  <c:v>4.2637708560812242E-3</c:v>
                </c:pt>
              </c:numCache>
            </c:numRef>
          </c:val>
          <c:smooth val="0"/>
        </c:ser>
        <c:ser>
          <c:idx val="0"/>
          <c:order val="2"/>
          <c:tx>
            <c:strRef>
              <c:f>ﾑﾗｻｷｲｶﾞｲ!$Y$84</c:f>
              <c:strCache>
                <c:ptCount val="1"/>
                <c:pt idx="0">
                  <c:v>Sr90崩壊</c:v>
                </c:pt>
              </c:strCache>
            </c:strRef>
          </c:tx>
          <c:spPr>
            <a:ln>
              <a:solidFill>
                <a:srgbClr val="C00000"/>
              </a:solidFill>
              <a:prstDash val="sysDash"/>
            </a:ln>
          </c:spPr>
          <c:marker>
            <c:symbol val="none"/>
          </c:marker>
          <c:cat>
            <c:numRef>
              <c:f>ﾑﾗｻｷｲｶﾞｲ!$H$85:$H$227</c:f>
              <c:numCache>
                <c:formatCode>[$-411]m\.d\.ge</c:formatCode>
                <c:ptCount val="143"/>
                <c:pt idx="0">
                  <c:v>29903</c:v>
                </c:pt>
                <c:pt idx="1">
                  <c:v>30014</c:v>
                </c:pt>
                <c:pt idx="2">
                  <c:v>30084</c:v>
                </c:pt>
                <c:pt idx="3">
                  <c:v>30184</c:v>
                </c:pt>
                <c:pt idx="4">
                  <c:v>30272</c:v>
                </c:pt>
                <c:pt idx="5">
                  <c:v>30355</c:v>
                </c:pt>
                <c:pt idx="6">
                  <c:v>30448</c:v>
                </c:pt>
                <c:pt idx="7">
                  <c:v>30543</c:v>
                </c:pt>
                <c:pt idx="8">
                  <c:v>30631</c:v>
                </c:pt>
                <c:pt idx="9">
                  <c:v>30727</c:v>
                </c:pt>
                <c:pt idx="10">
                  <c:v>30809</c:v>
                </c:pt>
                <c:pt idx="11">
                  <c:v>30903</c:v>
                </c:pt>
                <c:pt idx="12">
                  <c:v>31007</c:v>
                </c:pt>
                <c:pt idx="13">
                  <c:v>31089</c:v>
                </c:pt>
                <c:pt idx="14">
                  <c:v>31181</c:v>
                </c:pt>
                <c:pt idx="15">
                  <c:v>31272</c:v>
                </c:pt>
                <c:pt idx="16">
                  <c:v>31371</c:v>
                </c:pt>
                <c:pt idx="17">
                  <c:v>31468</c:v>
                </c:pt>
                <c:pt idx="18">
                  <c:v>31527</c:v>
                </c:pt>
                <c:pt idx="19">
                  <c:v>31528</c:v>
                </c:pt>
                <c:pt idx="20">
                  <c:v>31544</c:v>
                </c:pt>
                <c:pt idx="21">
                  <c:v>31636</c:v>
                </c:pt>
                <c:pt idx="22">
                  <c:v>31726</c:v>
                </c:pt>
                <c:pt idx="23">
                  <c:v>31830</c:v>
                </c:pt>
                <c:pt idx="24">
                  <c:v>31919</c:v>
                </c:pt>
                <c:pt idx="25">
                  <c:v>32000</c:v>
                </c:pt>
                <c:pt idx="26">
                  <c:v>32099</c:v>
                </c:pt>
                <c:pt idx="27">
                  <c:v>32181</c:v>
                </c:pt>
                <c:pt idx="28">
                  <c:v>32280</c:v>
                </c:pt>
                <c:pt idx="29">
                  <c:v>32386</c:v>
                </c:pt>
                <c:pt idx="30">
                  <c:v>32456</c:v>
                </c:pt>
                <c:pt idx="31">
                  <c:v>32552</c:v>
                </c:pt>
                <c:pt idx="32">
                  <c:v>32644</c:v>
                </c:pt>
                <c:pt idx="33">
                  <c:v>32737</c:v>
                </c:pt>
                <c:pt idx="34">
                  <c:v>32825</c:v>
                </c:pt>
                <c:pt idx="35">
                  <c:v>32913</c:v>
                </c:pt>
                <c:pt idx="36">
                  <c:v>33014</c:v>
                </c:pt>
                <c:pt idx="37">
                  <c:v>33093</c:v>
                </c:pt>
                <c:pt idx="38">
                  <c:v>33190</c:v>
                </c:pt>
                <c:pt idx="39">
                  <c:v>33323</c:v>
                </c:pt>
                <c:pt idx="40">
                  <c:v>33373</c:v>
                </c:pt>
                <c:pt idx="41">
                  <c:v>33477</c:v>
                </c:pt>
                <c:pt idx="42">
                  <c:v>33582</c:v>
                </c:pt>
                <c:pt idx="43">
                  <c:v>33661</c:v>
                </c:pt>
                <c:pt idx="44">
                  <c:v>33743</c:v>
                </c:pt>
                <c:pt idx="45">
                  <c:v>33835</c:v>
                </c:pt>
                <c:pt idx="46">
                  <c:v>33917</c:v>
                </c:pt>
                <c:pt idx="47">
                  <c:v>34008</c:v>
                </c:pt>
                <c:pt idx="48">
                  <c:v>34101</c:v>
                </c:pt>
                <c:pt idx="49">
                  <c:v>34186</c:v>
                </c:pt>
                <c:pt idx="50">
                  <c:v>34282</c:v>
                </c:pt>
                <c:pt idx="51">
                  <c:v>34366</c:v>
                </c:pt>
                <c:pt idx="52">
                  <c:v>34474</c:v>
                </c:pt>
                <c:pt idx="53">
                  <c:v>34554</c:v>
                </c:pt>
                <c:pt idx="54">
                  <c:v>34652</c:v>
                </c:pt>
                <c:pt idx="55">
                  <c:v>34737</c:v>
                </c:pt>
                <c:pt idx="56">
                  <c:v>34834</c:v>
                </c:pt>
                <c:pt idx="57">
                  <c:v>34913</c:v>
                </c:pt>
                <c:pt idx="58">
                  <c:v>35016</c:v>
                </c:pt>
                <c:pt idx="59">
                  <c:v>35114</c:v>
                </c:pt>
                <c:pt idx="60">
                  <c:v>35207</c:v>
                </c:pt>
                <c:pt idx="61">
                  <c:v>35296</c:v>
                </c:pt>
                <c:pt idx="62">
                  <c:v>35383</c:v>
                </c:pt>
                <c:pt idx="63">
                  <c:v>35487</c:v>
                </c:pt>
                <c:pt idx="64">
                  <c:v>35578</c:v>
                </c:pt>
                <c:pt idx="65">
                  <c:v>35663</c:v>
                </c:pt>
                <c:pt idx="66">
                  <c:v>35745</c:v>
                </c:pt>
                <c:pt idx="67">
                  <c:v>35845</c:v>
                </c:pt>
                <c:pt idx="68">
                  <c:v>35941</c:v>
                </c:pt>
                <c:pt idx="69">
                  <c:v>36031</c:v>
                </c:pt>
                <c:pt idx="70">
                  <c:v>36116</c:v>
                </c:pt>
                <c:pt idx="71">
                  <c:v>36213</c:v>
                </c:pt>
                <c:pt idx="72">
                  <c:v>36298</c:v>
                </c:pt>
                <c:pt idx="73">
                  <c:v>36377</c:v>
                </c:pt>
                <c:pt idx="74">
                  <c:v>36480</c:v>
                </c:pt>
                <c:pt idx="75">
                  <c:v>36577</c:v>
                </c:pt>
                <c:pt idx="76">
                  <c:v>36670</c:v>
                </c:pt>
                <c:pt idx="77">
                  <c:v>36747</c:v>
                </c:pt>
                <c:pt idx="78">
                  <c:v>36850</c:v>
                </c:pt>
                <c:pt idx="79">
                  <c:v>36935</c:v>
                </c:pt>
                <c:pt idx="80">
                  <c:v>37025</c:v>
                </c:pt>
                <c:pt idx="81">
                  <c:v>37127</c:v>
                </c:pt>
                <c:pt idx="82">
                  <c:v>37214</c:v>
                </c:pt>
                <c:pt idx="83">
                  <c:v>37307</c:v>
                </c:pt>
                <c:pt idx="84">
                  <c:v>37399</c:v>
                </c:pt>
                <c:pt idx="85">
                  <c:v>37494</c:v>
                </c:pt>
                <c:pt idx="86">
                  <c:v>37578</c:v>
                </c:pt>
                <c:pt idx="87">
                  <c:v>37666</c:v>
                </c:pt>
                <c:pt idx="88">
                  <c:v>37762</c:v>
                </c:pt>
                <c:pt idx="89">
                  <c:v>37853</c:v>
                </c:pt>
                <c:pt idx="90">
                  <c:v>37938</c:v>
                </c:pt>
                <c:pt idx="91">
                  <c:v>38034</c:v>
                </c:pt>
                <c:pt idx="92">
                  <c:v>38126</c:v>
                </c:pt>
                <c:pt idx="93">
                  <c:v>38223</c:v>
                </c:pt>
                <c:pt idx="94">
                  <c:v>38306</c:v>
                </c:pt>
                <c:pt idx="95">
                  <c:v>38427</c:v>
                </c:pt>
                <c:pt idx="96">
                  <c:v>38495</c:v>
                </c:pt>
                <c:pt idx="97">
                  <c:v>38573</c:v>
                </c:pt>
                <c:pt idx="98">
                  <c:v>38663</c:v>
                </c:pt>
                <c:pt idx="99">
                  <c:v>38761</c:v>
                </c:pt>
                <c:pt idx="100">
                  <c:v>38848</c:v>
                </c:pt>
                <c:pt idx="101">
                  <c:v>38938</c:v>
                </c:pt>
                <c:pt idx="102">
                  <c:v>39027</c:v>
                </c:pt>
                <c:pt idx="103">
                  <c:v>39132</c:v>
                </c:pt>
                <c:pt idx="104">
                  <c:v>39244</c:v>
                </c:pt>
                <c:pt idx="105">
                  <c:v>39303</c:v>
                </c:pt>
                <c:pt idx="106">
                  <c:v>39405</c:v>
                </c:pt>
                <c:pt idx="107">
                  <c:v>39498</c:v>
                </c:pt>
                <c:pt idx="108">
                  <c:v>39594</c:v>
                </c:pt>
                <c:pt idx="109">
                  <c:v>39659</c:v>
                </c:pt>
                <c:pt idx="110">
                  <c:v>39870</c:v>
                </c:pt>
                <c:pt idx="111">
                  <c:v>40021</c:v>
                </c:pt>
                <c:pt idx="112">
                  <c:v>40204</c:v>
                </c:pt>
                <c:pt idx="113">
                  <c:v>40379</c:v>
                </c:pt>
                <c:pt idx="114">
                  <c:v>40567</c:v>
                </c:pt>
                <c:pt idx="115">
                  <c:v>40612</c:v>
                </c:pt>
                <c:pt idx="116">
                  <c:v>40613</c:v>
                </c:pt>
                <c:pt idx="117">
                  <c:v>40879</c:v>
                </c:pt>
                <c:pt idx="118">
                  <c:v>41043</c:v>
                </c:pt>
                <c:pt idx="119">
                  <c:v>41309</c:v>
                </c:pt>
                <c:pt idx="120">
                  <c:v>41483</c:v>
                </c:pt>
                <c:pt idx="121">
                  <c:v>41669</c:v>
                </c:pt>
                <c:pt idx="122">
                  <c:v>41850</c:v>
                </c:pt>
                <c:pt idx="123">
                  <c:v>42032</c:v>
                </c:pt>
                <c:pt idx="124">
                  <c:v>42208</c:v>
                </c:pt>
                <c:pt idx="125">
                  <c:v>42394</c:v>
                </c:pt>
                <c:pt idx="126">
                  <c:v>42565</c:v>
                </c:pt>
                <c:pt idx="127">
                  <c:v>42751</c:v>
                </c:pt>
                <c:pt idx="128">
                  <c:v>42937</c:v>
                </c:pt>
                <c:pt idx="129">
                  <c:v>43116</c:v>
                </c:pt>
              </c:numCache>
            </c:numRef>
          </c:cat>
          <c:val>
            <c:numRef>
              <c:f>ﾑﾗｻｷｲｶﾞｲ!$Y$85:$Y$227</c:f>
              <c:numCache>
                <c:formatCode>0.00_ </c:formatCode>
                <c:ptCount val="143"/>
                <c:pt idx="0">
                  <c:v>3.9997364245326326</c:v>
                </c:pt>
                <c:pt idx="1">
                  <c:v>3.9705872468105565</c:v>
                </c:pt>
                <c:pt idx="2">
                  <c:v>3.952314205696188</c:v>
                </c:pt>
                <c:pt idx="3">
                  <c:v>3.9263556432656244</c:v>
                </c:pt>
                <c:pt idx="4">
                  <c:v>3.903653178315003</c:v>
                </c:pt>
                <c:pt idx="5">
                  <c:v>3.8823609309261733</c:v>
                </c:pt>
                <c:pt idx="6">
                  <c:v>3.858641291172626</c:v>
                </c:pt>
                <c:pt idx="7">
                  <c:v>3.8345611706512512</c:v>
                </c:pt>
                <c:pt idx="8">
                  <c:v>3.8123894678084298</c:v>
                </c:pt>
                <c:pt idx="9">
                  <c:v>3.7883483396505189</c:v>
                </c:pt>
                <c:pt idx="10">
                  <c:v>3.7679332994389316</c:v>
                </c:pt>
                <c:pt idx="11">
                  <c:v>3.7446659989990465</c:v>
                </c:pt>
                <c:pt idx="12">
                  <c:v>3.7190908349148919</c:v>
                </c:pt>
                <c:pt idx="13">
                  <c:v>3.6990490166505405</c:v>
                </c:pt>
                <c:pt idx="14">
                  <c:v>3.6766916092569799</c:v>
                </c:pt>
                <c:pt idx="15">
                  <c:v>3.6547101551644987</c:v>
                </c:pt>
                <c:pt idx="16">
                  <c:v>3.630945495310502</c:v>
                </c:pt>
                <c:pt idx="17">
                  <c:v>3.6078108140985607</c:v>
                </c:pt>
                <c:pt idx="19">
                  <c:v>4</c:v>
                </c:pt>
                <c:pt idx="20">
                  <c:v>3.9957848760421761</c:v>
                </c:pt>
                <c:pt idx="21">
                  <c:v>3.9716339686255466</c:v>
                </c:pt>
                <c:pt idx="22">
                  <c:v>3.948149332121869</c:v>
                </c:pt>
                <c:pt idx="23">
                  <c:v>3.921184426032847</c:v>
                </c:pt>
                <c:pt idx="24">
                  <c:v>3.8982549734031124</c:v>
                </c:pt>
                <c:pt idx="25">
                  <c:v>3.8775031607242547</c:v>
                </c:pt>
                <c:pt idx="26">
                  <c:v>3.8522897950166644</c:v>
                </c:pt>
                <c:pt idx="27">
                  <c:v>3.8315301805301023</c:v>
                </c:pt>
                <c:pt idx="28">
                  <c:v>3.806615752957248</c:v>
                </c:pt>
                <c:pt idx="29">
                  <c:v>3.7801192644251587</c:v>
                </c:pt>
                <c:pt idx="30">
                  <c:v>3.7627227760866786</c:v>
                </c:pt>
                <c:pt idx="31">
                  <c:v>3.7389948486945732</c:v>
                </c:pt>
                <c:pt idx="32">
                  <c:v>3.7163960048570339</c:v>
                </c:pt>
                <c:pt idx="33">
                  <c:v>3.6936903430226251</c:v>
                </c:pt>
                <c:pt idx="34">
                  <c:v>3.6723331652298423</c:v>
                </c:pt>
                <c:pt idx="35">
                  <c:v>3.6510994761437221</c:v>
                </c:pt>
                <c:pt idx="36">
                  <c:v>3.6268802690593347</c:v>
                </c:pt>
                <c:pt idx="37">
                  <c:v>3.6080485623700889</c:v>
                </c:pt>
                <c:pt idx="38">
                  <c:v>3.5850597696725837</c:v>
                </c:pt>
                <c:pt idx="39">
                  <c:v>3.5537769696457757</c:v>
                </c:pt>
                <c:pt idx="40">
                  <c:v>3.5420872467805702</c:v>
                </c:pt>
                <c:pt idx="41">
                  <c:v>3.5178956466322471</c:v>
                </c:pt>
                <c:pt idx="42">
                  <c:v>3.4936390447119994</c:v>
                </c:pt>
                <c:pt idx="43">
                  <c:v>3.4754991611516366</c:v>
                </c:pt>
                <c:pt idx="44">
                  <c:v>3.4567700346910026</c:v>
                </c:pt>
                <c:pt idx="45">
                  <c:v>3.4358769847250361</c:v>
                </c:pt>
                <c:pt idx="46">
                  <c:v>3.4173613783139052</c:v>
                </c:pt>
                <c:pt idx="47">
                  <c:v>3.3969303549270928</c:v>
                </c:pt>
                <c:pt idx="48">
                  <c:v>3.376176497745778</c:v>
                </c:pt>
                <c:pt idx="49">
                  <c:v>3.3573188438070316</c:v>
                </c:pt>
                <c:pt idx="50">
                  <c:v>3.3361474148980825</c:v>
                </c:pt>
                <c:pt idx="51">
                  <c:v>3.3177319618281298</c:v>
                </c:pt>
                <c:pt idx="52">
                  <c:v>3.2942042395978195</c:v>
                </c:pt>
                <c:pt idx="53">
                  <c:v>3.2768839326898407</c:v>
                </c:pt>
                <c:pt idx="54">
                  <c:v>3.2557906148735705</c:v>
                </c:pt>
                <c:pt idx="55">
                  <c:v>3.2376053770006994</c:v>
                </c:pt>
                <c:pt idx="56">
                  <c:v>3.2169768744842844</c:v>
                </c:pt>
                <c:pt idx="57">
                  <c:v>3.2002734929463861</c:v>
                </c:pt>
                <c:pt idx="58">
                  <c:v>3.1786258501050901</c:v>
                </c:pt>
                <c:pt idx="59">
                  <c:v>3.1581650200444287</c:v>
                </c:pt>
                <c:pt idx="60">
                  <c:v>3.138869921548824</c:v>
                </c:pt>
                <c:pt idx="61">
                  <c:v>3.1205151181635955</c:v>
                </c:pt>
                <c:pt idx="62">
                  <c:v>3.1026765272564698</c:v>
                </c:pt>
                <c:pt idx="63">
                  <c:v>3.0814859961634835</c:v>
                </c:pt>
                <c:pt idx="64">
                  <c:v>3.0630630360243321</c:v>
                </c:pt>
                <c:pt idx="65">
                  <c:v>3.045954279191128</c:v>
                </c:pt>
                <c:pt idx="66">
                  <c:v>3.0295399282610656</c:v>
                </c:pt>
                <c:pt idx="67">
                  <c:v>3.0096420918870468</c:v>
                </c:pt>
                <c:pt idx="68">
                  <c:v>2.9906631308308746</c:v>
                </c:pt>
                <c:pt idx="69">
                  <c:v>2.972979065006244</c:v>
                </c:pt>
                <c:pt idx="70">
                  <c:v>2.9563734727297564</c:v>
                </c:pt>
                <c:pt idx="71">
                  <c:v>2.9375368479653874</c:v>
                </c:pt>
                <c:pt idx="72">
                  <c:v>2.9211292184032978</c:v>
                </c:pt>
                <c:pt idx="73">
                  <c:v>2.905961954925746</c:v>
                </c:pt>
                <c:pt idx="74">
                  <c:v>2.8863051266423887</c:v>
                </c:pt>
                <c:pt idx="75">
                  <c:v>2.8679149445062198</c:v>
                </c:pt>
                <c:pt idx="76">
                  <c:v>2.8503931554356523</c:v>
                </c:pt>
                <c:pt idx="77">
                  <c:v>2.8359669053520915</c:v>
                </c:pt>
                <c:pt idx="78">
                  <c:v>2.8167835453011119</c:v>
                </c:pt>
                <c:pt idx="79">
                  <c:v>2.8010503840303347</c:v>
                </c:pt>
                <c:pt idx="80">
                  <c:v>2.7844875157959779</c:v>
                </c:pt>
                <c:pt idx="81">
                  <c:v>2.7658346298470495</c:v>
                </c:pt>
                <c:pt idx="82">
                  <c:v>2.7500235888457043</c:v>
                </c:pt>
                <c:pt idx="83">
                  <c:v>2.7332220678120547</c:v>
                </c:pt>
                <c:pt idx="84">
                  <c:v>2.7167022112240291</c:v>
                </c:pt>
                <c:pt idx="85">
                  <c:v>2.6997484413007622</c:v>
                </c:pt>
                <c:pt idx="86">
                  <c:v>2.6848458951784195</c:v>
                </c:pt>
                <c:pt idx="87">
                  <c:v>2.6693219270586055</c:v>
                </c:pt>
                <c:pt idx="88">
                  <c:v>2.6524890428307444</c:v>
                </c:pt>
                <c:pt idx="89">
                  <c:v>2.6366308822009552</c:v>
                </c:pt>
                <c:pt idx="90">
                  <c:v>2.6219039647030242</c:v>
                </c:pt>
                <c:pt idx="91">
                  <c:v>2.6053701006355121</c:v>
                </c:pt>
                <c:pt idx="92">
                  <c:v>2.589622993611866</c:v>
                </c:pt>
                <c:pt idx="93">
                  <c:v>2.5731231308368123</c:v>
                </c:pt>
                <c:pt idx="94">
                  <c:v>2.5590881815825992</c:v>
                </c:pt>
                <c:pt idx="95">
                  <c:v>2.5387646269801252</c:v>
                </c:pt>
                <c:pt idx="96">
                  <c:v>2.527414048497409</c:v>
                </c:pt>
                <c:pt idx="97">
                  <c:v>2.5144567439716545</c:v>
                </c:pt>
                <c:pt idx="98">
                  <c:v>2.499588530258388</c:v>
                </c:pt>
                <c:pt idx="99">
                  <c:v>2.4834986667289933</c:v>
                </c:pt>
                <c:pt idx="100">
                  <c:v>2.4693016143012385</c:v>
                </c:pt>
                <c:pt idx="101">
                  <c:v>2.4547004070178096</c:v>
                </c:pt>
                <c:pt idx="102">
                  <c:v>2.4403463418712614</c:v>
                </c:pt>
                <c:pt idx="103">
                  <c:v>2.4235196603240206</c:v>
                </c:pt>
                <c:pt idx="104">
                  <c:v>2.4056990639193021</c:v>
                </c:pt>
                <c:pt idx="105">
                  <c:v>2.3963641858860809</c:v>
                </c:pt>
                <c:pt idx="106">
                  <c:v>2.3803112829379223</c:v>
                </c:pt>
                <c:pt idx="107">
                  <c:v>2.3657685531049388</c:v>
                </c:pt>
                <c:pt idx="108">
                  <c:v>2.3508498923916501</c:v>
                </c:pt>
                <c:pt idx="109">
                  <c:v>2.3408021660868501</c:v>
                </c:pt>
                <c:pt idx="110">
                  <c:v>2.3084807233557374</c:v>
                </c:pt>
                <c:pt idx="111">
                  <c:v>2.2856245451377371</c:v>
                </c:pt>
                <c:pt idx="112">
                  <c:v>2.2582277764926637</c:v>
                </c:pt>
                <c:pt idx="113">
                  <c:v>2.2323359073710258</c:v>
                </c:pt>
                <c:pt idx="114">
                  <c:v>2.2048513114965309</c:v>
                </c:pt>
                <c:pt idx="116">
                  <c:v>4</c:v>
                </c:pt>
                <c:pt idx="117">
                  <c:v>3.9304975268385105</c:v>
                </c:pt>
                <c:pt idx="118">
                  <c:v>3.8882495328811038</c:v>
                </c:pt>
                <c:pt idx="119">
                  <c:v>3.8206887931800422</c:v>
                </c:pt>
                <c:pt idx="120">
                  <c:v>3.7771313073585366</c:v>
                </c:pt>
                <c:pt idx="121">
                  <c:v>3.7311188372953006</c:v>
                </c:pt>
                <c:pt idx="122">
                  <c:v>3.6868814388203064</c:v>
                </c:pt>
                <c:pt idx="123">
                  <c:v>3.6429284713417753</c:v>
                </c:pt>
                <c:pt idx="124">
                  <c:v>3.6009229248114947</c:v>
                </c:pt>
                <c:pt idx="125">
                  <c:v>3.5570569999083488</c:v>
                </c:pt>
                <c:pt idx="126">
                  <c:v>3.5172002692134585</c:v>
                </c:pt>
                <c:pt idx="127">
                  <c:v>3.4743542416532551</c:v>
                </c:pt>
                <c:pt idx="128">
                  <c:v>3.432030158235317</c:v>
                </c:pt>
                <c:pt idx="129">
                  <c:v>3.3917858366651781</c:v>
                </c:pt>
              </c:numCache>
            </c:numRef>
          </c:val>
          <c:smooth val="0"/>
        </c:ser>
        <c:dLbls>
          <c:showLegendKey val="0"/>
          <c:showVal val="0"/>
          <c:showCatName val="0"/>
          <c:showSerName val="0"/>
          <c:showPercent val="0"/>
          <c:showBubbleSize val="0"/>
        </c:dLbls>
        <c:marker val="1"/>
        <c:smooth val="0"/>
        <c:axId val="52778112"/>
        <c:axId val="52779648"/>
      </c:lineChart>
      <c:dateAx>
        <c:axId val="52778112"/>
        <c:scaling>
          <c:orientation val="minMax"/>
          <c:min val="29677"/>
        </c:scaling>
        <c:delete val="0"/>
        <c:axPos val="b"/>
        <c:majorGridlines>
          <c:spPr>
            <a:ln w="3175">
              <a:solidFill>
                <a:schemeClr val="bg1">
                  <a:lumMod val="85000"/>
                </a:schemeClr>
              </a:solidFill>
              <a:prstDash val="solid"/>
            </a:ln>
          </c:spPr>
        </c:majorGridlines>
        <c:minorGridlines>
          <c:spPr>
            <a:ln w="3175">
              <a:pattFill prst="pct50">
                <a:fgClr>
                  <a:srgbClr val="000000"/>
                </a:fgClr>
                <a:bgClr>
                  <a:srgbClr val="FFFFFF"/>
                </a:bgClr>
              </a:pattFill>
              <a:prstDash val="solid"/>
            </a:ln>
          </c:spPr>
        </c:min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52779648"/>
        <c:crossesAt val="1.0000000000000003E-4"/>
        <c:auto val="0"/>
        <c:lblOffset val="100"/>
        <c:baseTimeUnit val="months"/>
        <c:majorUnit val="24"/>
        <c:majorTimeUnit val="months"/>
        <c:minorUnit val="24"/>
        <c:minorTimeUnit val="months"/>
      </c:dateAx>
      <c:valAx>
        <c:axId val="52779648"/>
        <c:scaling>
          <c:logBase val="10"/>
          <c:orientation val="minMax"/>
        </c:scaling>
        <c:delete val="0"/>
        <c:axPos val="l"/>
        <c:minorGridlines>
          <c:spPr>
            <a:ln>
              <a:solidFill>
                <a:schemeClr val="bg1">
                  <a:lumMod val="85000"/>
                </a:schemeClr>
              </a:solidFill>
            </a:ln>
          </c:spPr>
        </c:minorGridlines>
        <c:title>
          <c:tx>
            <c:rich>
              <a:bodyPr rot="0" vert="horz"/>
              <a:lstStyle/>
              <a:p>
                <a:pPr algn="ctr">
                  <a:defRPr sz="10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Bq/kg生</a:t>
                </a:r>
              </a:p>
            </c:rich>
          </c:tx>
          <c:layout>
            <c:manualLayout>
              <c:xMode val="edge"/>
              <c:yMode val="edge"/>
              <c:x val="2.7602683584485418E-2"/>
              <c:y val="0.3298527742171763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52778112"/>
        <c:crosses val="autoZero"/>
        <c:crossBetween val="midCat"/>
      </c:valAx>
      <c:spPr>
        <a:solidFill>
          <a:srgbClr val="FFFFFF"/>
        </a:solidFill>
        <a:ln w="12700">
          <a:solidFill>
            <a:srgbClr val="808080"/>
          </a:solidFill>
          <a:prstDash val="solid"/>
        </a:ln>
      </c:spPr>
    </c:plotArea>
    <c:legend>
      <c:legendPos val="r"/>
      <c:layout>
        <c:manualLayout>
          <c:xMode val="edge"/>
          <c:yMode val="edge"/>
          <c:x val="0.5717672043010753"/>
          <c:y val="0.45615267890433292"/>
          <c:w val="0.36020931899641578"/>
          <c:h val="0.17906439949014538"/>
        </c:manualLayout>
      </c:layout>
      <c:overlay val="0"/>
      <c:spPr>
        <a:noFill/>
        <a:ln w="25400">
          <a:noFill/>
        </a:ln>
      </c:spPr>
      <c:txPr>
        <a:bodyPr/>
        <a:lstStyle/>
        <a:p>
          <a:pPr>
            <a:defRPr sz="92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5</xdr:row>
      <xdr:rowOff>25400</xdr:rowOff>
    </xdr:from>
    <xdr:to>
      <xdr:col>16</xdr:col>
      <xdr:colOff>309500</xdr:colOff>
      <xdr:row>24</xdr:row>
      <xdr:rowOff>9800</xdr:rowOff>
    </xdr:to>
    <xdr:graphicFrame macro="">
      <xdr:nvGraphicFramePr>
        <xdr:cNvPr id="118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16</xdr:col>
      <xdr:colOff>298450</xdr:colOff>
      <xdr:row>5</xdr:row>
      <xdr:rowOff>15875</xdr:rowOff>
    </xdr:from>
    <xdr:to>
      <xdr:col>34</xdr:col>
      <xdr:colOff>49150</xdr:colOff>
      <xdr:row>24</xdr:row>
      <xdr:rowOff>275</xdr:rowOff>
    </xdr:to>
    <xdr:graphicFrame macro="">
      <xdr:nvGraphicFramePr>
        <xdr:cNvPr id="1185"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25400</xdr:colOff>
      <xdr:row>22</xdr:row>
      <xdr:rowOff>76199</xdr:rowOff>
    </xdr:from>
    <xdr:to>
      <xdr:col>16</xdr:col>
      <xdr:colOff>309500</xdr:colOff>
      <xdr:row>41</xdr:row>
      <xdr:rowOff>60599</xdr:rowOff>
    </xdr:to>
    <xdr:graphicFrame macro="">
      <xdr:nvGraphicFramePr>
        <xdr:cNvPr id="1186"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16</xdr:col>
      <xdr:colOff>301625</xdr:colOff>
      <xdr:row>22</xdr:row>
      <xdr:rowOff>57150</xdr:rowOff>
    </xdr:from>
    <xdr:to>
      <xdr:col>34</xdr:col>
      <xdr:colOff>52325</xdr:colOff>
      <xdr:row>41</xdr:row>
      <xdr:rowOff>41550</xdr:rowOff>
    </xdr:to>
    <xdr:graphicFrame macro="">
      <xdr:nvGraphicFramePr>
        <xdr:cNvPr id="1187"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34926</xdr:colOff>
      <xdr:row>39</xdr:row>
      <xdr:rowOff>15875</xdr:rowOff>
    </xdr:from>
    <xdr:to>
      <xdr:col>16</xdr:col>
      <xdr:colOff>319026</xdr:colOff>
      <xdr:row>58</xdr:row>
      <xdr:rowOff>275</xdr:rowOff>
    </xdr:to>
    <xdr:graphicFrame macro="">
      <xdr:nvGraphicFramePr>
        <xdr:cNvPr id="1188"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absolute">
    <xdr:from>
      <xdr:col>16</xdr:col>
      <xdr:colOff>301625</xdr:colOff>
      <xdr:row>39</xdr:row>
      <xdr:rowOff>57150</xdr:rowOff>
    </xdr:from>
    <xdr:to>
      <xdr:col>34</xdr:col>
      <xdr:colOff>52325</xdr:colOff>
      <xdr:row>58</xdr:row>
      <xdr:rowOff>41550</xdr:rowOff>
    </xdr:to>
    <xdr:graphicFrame macro="">
      <xdr:nvGraphicFramePr>
        <xdr:cNvPr id="1189"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34925</xdr:colOff>
      <xdr:row>56</xdr:row>
      <xdr:rowOff>22226</xdr:rowOff>
    </xdr:from>
    <xdr:to>
      <xdr:col>16</xdr:col>
      <xdr:colOff>319025</xdr:colOff>
      <xdr:row>75</xdr:row>
      <xdr:rowOff>9801</xdr:rowOff>
    </xdr:to>
    <xdr:graphicFrame macro="">
      <xdr:nvGraphicFramePr>
        <xdr:cNvPr id="1190"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miyagi-ermc.jp/"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www.pref.miyagi.jp/soshiki/gentai/" TargetMode="External"/><Relationship Id="rId5" Type="http://schemas.openxmlformats.org/officeDocument/2006/relationships/hyperlink" Target="http://www.r-info-miyagi.jp/r-info/" TargetMode="External"/><Relationship Id="rId4" Type="http://schemas.openxmlformats.org/officeDocument/2006/relationships/hyperlink" Target="http://www.kmdmyg.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1:BN269"/>
  <sheetViews>
    <sheetView tabSelected="1" zoomScale="75" zoomScaleNormal="75" workbookViewId="0"/>
  </sheetViews>
  <sheetFormatPr defaultColWidth="10.69921875" defaultRowHeight="12" customHeight="1" x14ac:dyDescent="0.2"/>
  <cols>
    <col min="1" max="1" width="1.296875" style="7" customWidth="1"/>
    <col min="2" max="2" width="5.796875" style="24" customWidth="1"/>
    <col min="3" max="3" width="3.296875" style="7" customWidth="1"/>
    <col min="4" max="4" width="3.3984375" style="7" customWidth="1"/>
    <col min="5" max="6" width="3.3984375" style="4" customWidth="1"/>
    <col min="7" max="7" width="3.3984375" style="5" customWidth="1"/>
    <col min="8" max="8" width="5.796875" style="6" customWidth="1"/>
    <col min="9" max="9" width="3.296875" style="24" customWidth="1"/>
    <col min="10" max="10" width="3.3984375" style="7" customWidth="1"/>
    <col min="11" max="12" width="3.3984375" style="4" customWidth="1"/>
    <col min="13" max="14" width="3.3984375" style="5" customWidth="1"/>
    <col min="15" max="15" width="3.3984375" style="6" customWidth="1"/>
    <col min="16" max="51" width="3.3984375" style="7" customWidth="1"/>
    <col min="52" max="60" width="6.69921875" style="7" customWidth="1"/>
    <col min="61" max="16384" width="10.69921875" style="7"/>
  </cols>
  <sheetData>
    <row r="1" spans="2:30" ht="9" customHeight="1" x14ac:dyDescent="0.2"/>
    <row r="2" spans="2:30" ht="18" customHeight="1" x14ac:dyDescent="0.2">
      <c r="B2" s="35" t="s">
        <v>0</v>
      </c>
      <c r="C2" s="2"/>
      <c r="D2" s="3"/>
      <c r="F2" s="32" t="s">
        <v>83</v>
      </c>
      <c r="P2" s="200" t="s">
        <v>138</v>
      </c>
      <c r="T2" s="24"/>
      <c r="V2" s="24"/>
      <c r="W2" s="5"/>
      <c r="X2" s="56"/>
      <c r="Y2" s="15"/>
      <c r="Z2" s="5"/>
      <c r="AA2" s="56"/>
      <c r="AB2" s="56"/>
      <c r="AC2" s="15"/>
      <c r="AD2" s="5"/>
    </row>
    <row r="3" spans="2:30" ht="12" customHeight="1" x14ac:dyDescent="0.2">
      <c r="B3" s="3"/>
      <c r="C3" s="202" t="s">
        <v>29</v>
      </c>
      <c r="D3" s="203"/>
      <c r="E3" s="203"/>
      <c r="F3" s="204"/>
      <c r="G3" s="202" t="s">
        <v>30</v>
      </c>
      <c r="H3" s="203"/>
      <c r="I3" s="203"/>
      <c r="J3" s="202" t="s">
        <v>31</v>
      </c>
      <c r="K3" s="203"/>
      <c r="L3" s="205"/>
      <c r="M3" s="204"/>
      <c r="N3" s="206" t="s">
        <v>33</v>
      </c>
      <c r="O3" s="206"/>
      <c r="P3" s="208" t="s">
        <v>139</v>
      </c>
      <c r="Q3" s="209"/>
      <c r="R3" s="209"/>
      <c r="S3" s="209"/>
      <c r="T3" s="209"/>
      <c r="U3" s="209"/>
      <c r="V3" s="209"/>
      <c r="W3" s="209"/>
      <c r="X3" s="209"/>
      <c r="Y3" s="209"/>
      <c r="Z3" s="209"/>
      <c r="AA3" s="209"/>
      <c r="AB3" s="209"/>
      <c r="AC3" s="209"/>
      <c r="AD3" s="209"/>
    </row>
    <row r="4" spans="2:30" ht="12" customHeight="1" x14ac:dyDescent="0.2">
      <c r="B4" s="3"/>
      <c r="C4" s="202"/>
      <c r="D4" s="203"/>
      <c r="E4" s="203"/>
      <c r="F4" s="204"/>
      <c r="G4" s="202"/>
      <c r="H4" s="203"/>
      <c r="I4" s="203"/>
      <c r="J4" s="202"/>
      <c r="K4" s="203"/>
      <c r="L4" s="205"/>
      <c r="M4" s="204"/>
      <c r="N4" s="206"/>
      <c r="O4" s="206"/>
      <c r="P4" s="209"/>
      <c r="Q4" s="209"/>
      <c r="R4" s="209"/>
      <c r="S4" s="209"/>
      <c r="T4" s="209"/>
      <c r="U4" s="209"/>
      <c r="V4" s="209"/>
      <c r="W4" s="209"/>
      <c r="X4" s="209"/>
      <c r="Y4" s="209"/>
      <c r="Z4" s="209"/>
      <c r="AA4" s="209"/>
      <c r="AB4" s="209"/>
      <c r="AC4" s="209"/>
      <c r="AD4" s="209"/>
    </row>
    <row r="5" spans="2:30" ht="12" customHeight="1" x14ac:dyDescent="0.2">
      <c r="B5" s="3"/>
      <c r="C5" s="202"/>
      <c r="D5" s="203"/>
      <c r="E5" s="203"/>
      <c r="F5" s="204"/>
      <c r="G5" s="202"/>
      <c r="H5" s="203"/>
      <c r="I5" s="203"/>
      <c r="J5" s="202"/>
      <c r="K5" s="203"/>
      <c r="L5" s="205"/>
      <c r="M5" s="204"/>
      <c r="N5" s="206"/>
      <c r="O5" s="206"/>
      <c r="P5" s="7" t="s">
        <v>140</v>
      </c>
      <c r="Q5" s="7" t="s">
        <v>141</v>
      </c>
      <c r="R5" s="3"/>
      <c r="V5" s="24"/>
      <c r="X5" s="5"/>
      <c r="Y5" s="5"/>
      <c r="Z5" s="5"/>
      <c r="AA5" s="5"/>
      <c r="AB5" s="56"/>
      <c r="AC5" s="15"/>
      <c r="AD5" s="56"/>
    </row>
    <row r="60" spans="19:22" ht="12" customHeight="1" x14ac:dyDescent="0.2">
      <c r="S60" s="9" t="s">
        <v>136</v>
      </c>
    </row>
    <row r="61" spans="19:22" ht="12" customHeight="1" x14ac:dyDescent="0.2">
      <c r="S61" s="58" t="s">
        <v>137</v>
      </c>
      <c r="T61" s="9"/>
      <c r="U61" s="5"/>
      <c r="V61" s="56"/>
    </row>
    <row r="62" spans="19:22" ht="12" customHeight="1" x14ac:dyDescent="0.2">
      <c r="S62" s="9" t="s">
        <v>37</v>
      </c>
      <c r="T62" s="9"/>
      <c r="U62" s="5"/>
      <c r="V62" s="56"/>
    </row>
    <row r="63" spans="19:22" ht="12" customHeight="1" x14ac:dyDescent="0.2">
      <c r="S63" s="58" t="s">
        <v>38</v>
      </c>
      <c r="T63" s="9"/>
      <c r="U63" s="5"/>
      <c r="V63" s="56"/>
    </row>
    <row r="64" spans="19:22" ht="12" customHeight="1" x14ac:dyDescent="0.2">
      <c r="S64" s="9" t="s">
        <v>39</v>
      </c>
      <c r="T64" s="9"/>
      <c r="U64" s="5"/>
      <c r="V64" s="56"/>
    </row>
    <row r="65" spans="2:25" ht="12" customHeight="1" x14ac:dyDescent="0.2">
      <c r="S65" s="9" t="s">
        <v>40</v>
      </c>
      <c r="T65" s="9"/>
      <c r="U65" s="5"/>
      <c r="V65" s="56"/>
    </row>
    <row r="66" spans="2:25" ht="12" customHeight="1" x14ac:dyDescent="0.2">
      <c r="S66" s="58" t="s">
        <v>41</v>
      </c>
      <c r="T66" s="9"/>
      <c r="U66" s="5"/>
      <c r="V66" s="56"/>
    </row>
    <row r="67" spans="2:25" ht="12" customHeight="1" x14ac:dyDescent="0.2">
      <c r="S67" s="9" t="s">
        <v>42</v>
      </c>
      <c r="T67" s="9"/>
      <c r="U67" s="5"/>
      <c r="V67" s="56"/>
    </row>
    <row r="68" spans="2:25" ht="12" customHeight="1" x14ac:dyDescent="0.2">
      <c r="S68" s="9" t="s">
        <v>43</v>
      </c>
      <c r="T68" s="9"/>
      <c r="U68" s="5"/>
      <c r="V68" s="56"/>
    </row>
    <row r="69" spans="2:25" ht="12" customHeight="1" x14ac:dyDescent="0.2">
      <c r="S69" s="9" t="s">
        <v>44</v>
      </c>
      <c r="T69" s="9"/>
      <c r="U69" s="5"/>
      <c r="V69" s="56"/>
    </row>
    <row r="70" spans="2:25" ht="12" customHeight="1" x14ac:dyDescent="0.2">
      <c r="S70" s="9" t="s">
        <v>45</v>
      </c>
      <c r="T70" s="9"/>
      <c r="U70" s="5"/>
      <c r="V70" s="56"/>
    </row>
    <row r="71" spans="2:25" ht="12" customHeight="1" x14ac:dyDescent="0.2">
      <c r="S71" s="9" t="s">
        <v>46</v>
      </c>
      <c r="T71" s="9"/>
      <c r="U71" s="5"/>
      <c r="V71" s="56"/>
    </row>
    <row r="72" spans="2:25" ht="12" customHeight="1" x14ac:dyDescent="0.2">
      <c r="S72" s="58" t="s">
        <v>47</v>
      </c>
      <c r="T72" s="9"/>
      <c r="U72" s="5"/>
      <c r="V72" s="56"/>
    </row>
    <row r="77" spans="2:25" ht="12" customHeight="1" x14ac:dyDescent="0.2">
      <c r="B77" s="1"/>
      <c r="C77" s="1"/>
      <c r="D77" s="207" t="s">
        <v>22</v>
      </c>
      <c r="E77" s="7"/>
      <c r="F77" s="7"/>
      <c r="I77" s="1"/>
      <c r="J77" s="3"/>
      <c r="U77" s="8"/>
      <c r="V77" s="9"/>
      <c r="W77" s="9"/>
      <c r="X77" s="9"/>
      <c r="Y77" s="9"/>
    </row>
    <row r="78" spans="2:25" ht="12" customHeight="1" x14ac:dyDescent="0.2">
      <c r="B78" s="28"/>
      <c r="C78" s="29"/>
      <c r="I78" s="11" t="s">
        <v>129</v>
      </c>
    </row>
    <row r="79" spans="2:25" ht="17.25" customHeight="1" x14ac:dyDescent="0.2">
      <c r="B79" s="35" t="s">
        <v>0</v>
      </c>
      <c r="C79" s="2"/>
      <c r="D79" s="3"/>
      <c r="F79" s="197">
        <v>1.95E-2</v>
      </c>
      <c r="G79" s="198" t="s">
        <v>35</v>
      </c>
      <c r="H79" s="198"/>
      <c r="I79" s="198"/>
      <c r="J79" s="198"/>
      <c r="K79" s="198"/>
      <c r="L79" s="199"/>
      <c r="M79" s="200"/>
      <c r="N79" s="200"/>
      <c r="O79" s="199"/>
      <c r="P79" s="201">
        <v>0.20370370370370369</v>
      </c>
      <c r="Q79" s="198" t="s">
        <v>36</v>
      </c>
      <c r="R79" s="199"/>
      <c r="Y79" s="9"/>
    </row>
    <row r="80" spans="2:25" ht="12" customHeight="1" x14ac:dyDescent="0.2">
      <c r="B80" s="108">
        <f>B85</f>
        <v>29902</v>
      </c>
      <c r="D80" s="4" t="s">
        <v>1</v>
      </c>
      <c r="F80" s="5"/>
      <c r="G80" s="6"/>
      <c r="H80" s="1"/>
      <c r="I80" s="3"/>
      <c r="J80" s="4" t="s">
        <v>2</v>
      </c>
      <c r="L80" s="5"/>
      <c r="N80" s="6"/>
      <c r="O80" s="7"/>
      <c r="P80" s="8" t="s">
        <v>1</v>
      </c>
      <c r="Q80" s="9"/>
      <c r="R80" s="9"/>
      <c r="S80" s="8" t="s">
        <v>2</v>
      </c>
      <c r="T80" s="9"/>
      <c r="U80" s="9"/>
    </row>
    <row r="81" spans="2:29" s="10" customFormat="1" ht="12" customHeight="1" x14ac:dyDescent="0.2">
      <c r="B81" s="36" t="s">
        <v>3</v>
      </c>
      <c r="C81" s="37" t="s">
        <v>4</v>
      </c>
      <c r="D81" s="38"/>
      <c r="E81" s="38"/>
      <c r="F81" s="39"/>
      <c r="G81" s="40"/>
      <c r="H81" s="36" t="s">
        <v>3</v>
      </c>
      <c r="I81" s="37" t="s">
        <v>4</v>
      </c>
      <c r="J81" s="38"/>
      <c r="K81" s="38"/>
      <c r="L81" s="39"/>
      <c r="M81" s="39"/>
      <c r="N81" s="41"/>
      <c r="P81" s="98" t="s">
        <v>4</v>
      </c>
      <c r="Q81" s="99"/>
      <c r="R81" s="100"/>
      <c r="S81" s="98" t="s">
        <v>4</v>
      </c>
      <c r="T81" s="102"/>
      <c r="U81" s="103"/>
      <c r="W81" s="213">
        <v>29902</v>
      </c>
      <c r="X81" s="214"/>
      <c r="Y81" s="215" t="s">
        <v>144</v>
      </c>
      <c r="Z81" s="198"/>
    </row>
    <row r="82" spans="2:29" s="10" customFormat="1" ht="12" customHeight="1" x14ac:dyDescent="0.2">
      <c r="B82" s="42" t="s">
        <v>5</v>
      </c>
      <c r="C82" s="47" t="s">
        <v>6</v>
      </c>
      <c r="D82" s="44"/>
      <c r="E82" s="44"/>
      <c r="F82" s="45"/>
      <c r="G82" s="46"/>
      <c r="H82" s="42" t="s">
        <v>5</v>
      </c>
      <c r="I82" s="47" t="s">
        <v>7</v>
      </c>
      <c r="J82" s="44"/>
      <c r="K82" s="44"/>
      <c r="L82" s="45"/>
      <c r="M82" s="45"/>
      <c r="N82" s="48"/>
      <c r="P82" s="101" t="s">
        <v>8</v>
      </c>
      <c r="Q82" s="99"/>
      <c r="R82" s="100"/>
      <c r="S82" s="98" t="s">
        <v>8</v>
      </c>
      <c r="T82" s="102"/>
      <c r="U82" s="103"/>
      <c r="W82" s="216">
        <v>31528</v>
      </c>
      <c r="X82" s="217"/>
      <c r="Y82" s="6" t="s">
        <v>142</v>
      </c>
      <c r="Z82" s="7"/>
    </row>
    <row r="83" spans="2:29" s="12" customFormat="1" ht="12" customHeight="1" x14ac:dyDescent="0.2">
      <c r="B83" s="143" t="s">
        <v>9</v>
      </c>
      <c r="C83" s="144" t="s">
        <v>10</v>
      </c>
      <c r="D83" s="145" t="s">
        <v>11</v>
      </c>
      <c r="E83" s="146" t="s">
        <v>26</v>
      </c>
      <c r="F83" s="147" t="s">
        <v>12</v>
      </c>
      <c r="G83" s="148" t="s">
        <v>13</v>
      </c>
      <c r="H83" s="143" t="s">
        <v>9</v>
      </c>
      <c r="I83" s="144" t="s">
        <v>10</v>
      </c>
      <c r="J83" s="145" t="s">
        <v>11</v>
      </c>
      <c r="K83" s="146" t="s">
        <v>26</v>
      </c>
      <c r="L83" s="147" t="s">
        <v>12</v>
      </c>
      <c r="M83" s="149" t="s">
        <v>14</v>
      </c>
      <c r="N83" s="148" t="s">
        <v>13</v>
      </c>
      <c r="O83" s="11"/>
      <c r="P83" s="96" t="s">
        <v>10</v>
      </c>
      <c r="Q83" s="96" t="s">
        <v>11</v>
      </c>
      <c r="R83" s="96" t="s">
        <v>12</v>
      </c>
      <c r="S83" s="96" t="s">
        <v>10</v>
      </c>
      <c r="T83" s="97" t="s">
        <v>11</v>
      </c>
      <c r="U83" s="97" t="s">
        <v>12</v>
      </c>
      <c r="W83" s="216">
        <v>40613</v>
      </c>
      <c r="X83" s="217"/>
      <c r="Y83" s="7" t="s">
        <v>143</v>
      </c>
      <c r="Z83" s="218"/>
      <c r="AB83" s="10"/>
      <c r="AC83" s="10"/>
    </row>
    <row r="84" spans="2:29" s="13" customFormat="1" ht="12" customHeight="1" x14ac:dyDescent="0.2">
      <c r="B84" s="14" t="s">
        <v>15</v>
      </c>
      <c r="C84" s="59" t="s">
        <v>16</v>
      </c>
      <c r="D84" s="60" t="s">
        <v>16</v>
      </c>
      <c r="E84" s="60" t="s">
        <v>16</v>
      </c>
      <c r="F84" s="60" t="s">
        <v>16</v>
      </c>
      <c r="G84" s="31" t="s">
        <v>17</v>
      </c>
      <c r="H84" s="14" t="s">
        <v>15</v>
      </c>
      <c r="I84" s="59" t="s">
        <v>16</v>
      </c>
      <c r="J84" s="60" t="s">
        <v>16</v>
      </c>
      <c r="K84" s="60" t="s">
        <v>16</v>
      </c>
      <c r="L84" s="60" t="s">
        <v>16</v>
      </c>
      <c r="M84" s="77" t="s">
        <v>16</v>
      </c>
      <c r="N84" s="31" t="s">
        <v>17</v>
      </c>
      <c r="O84" s="7"/>
      <c r="P84" s="86" t="s">
        <v>18</v>
      </c>
      <c r="Q84" s="86" t="s">
        <v>18</v>
      </c>
      <c r="R84" s="86" t="s">
        <v>18</v>
      </c>
      <c r="S84" s="86" t="s">
        <v>18</v>
      </c>
      <c r="T84" s="86" t="s">
        <v>18</v>
      </c>
      <c r="U84" s="86" t="s">
        <v>18</v>
      </c>
      <c r="W84" s="167" t="s">
        <v>92</v>
      </c>
      <c r="X84" s="167" t="s">
        <v>93</v>
      </c>
      <c r="Y84" s="167" t="s">
        <v>94</v>
      </c>
      <c r="Z84" s="167" t="s">
        <v>84</v>
      </c>
      <c r="AA84" s="167" t="s">
        <v>85</v>
      </c>
      <c r="AB84" s="10"/>
      <c r="AC84" s="10"/>
    </row>
    <row r="85" spans="2:29" ht="12" customHeight="1" x14ac:dyDescent="0.2">
      <c r="B85" s="111">
        <v>29902</v>
      </c>
      <c r="C85" s="112">
        <f>P85/27</f>
        <v>1.3333333333333333</v>
      </c>
      <c r="D85" s="171">
        <f t="shared" ref="D85:D100" si="0">Q85/27</f>
        <v>99.629629629629633</v>
      </c>
      <c r="E85" s="169">
        <f t="shared" ref="E85:E102" si="1">ND代替値*2.71828^(-(0.69315/2.06)*(B85-調査開始日)/365.25)</f>
        <v>8.0000000000000002E-3</v>
      </c>
      <c r="F85" s="113">
        <f t="shared" ref="F85:F112" si="2">(R85/27*1000)/1000</f>
        <v>7.407407407407407E-2</v>
      </c>
      <c r="G85" s="114"/>
      <c r="H85" s="111">
        <v>29903</v>
      </c>
      <c r="I85" s="112">
        <f>S85/27</f>
        <v>2.4814814814814814</v>
      </c>
      <c r="J85" s="171">
        <f t="shared" ref="J85:J100" si="3">T85/27</f>
        <v>72.222222222222229</v>
      </c>
      <c r="K85" s="169">
        <f t="shared" ref="K85:K102" si="4">ND代替値*2.71828^(-(0.69315/2.06)*(H85-調査開始日)/365.25)</f>
        <v>1.0989871103164859E-2</v>
      </c>
      <c r="L85" s="173">
        <f t="shared" ref="L85:L90" si="5">ND代替値*2.71828^(-(0.69315/30.07)*(H85-調査開始日)/365.25)</f>
        <v>1.0999305803749469E-2</v>
      </c>
      <c r="M85" s="115"/>
      <c r="N85" s="114"/>
      <c r="O85" s="7"/>
      <c r="P85" s="87">
        <v>36</v>
      </c>
      <c r="Q85" s="87">
        <v>2690</v>
      </c>
      <c r="R85" s="87">
        <v>2</v>
      </c>
      <c r="S85" s="88">
        <v>67</v>
      </c>
      <c r="T85" s="89">
        <v>1950</v>
      </c>
      <c r="U85" s="90" t="s">
        <v>19</v>
      </c>
      <c r="W85" s="57">
        <f t="shared" ref="W85:W102" si="6">0.4*2.71828^(-(0.69315/30.07)*(B85-調査開始日)/365.25)</f>
        <v>0.4</v>
      </c>
      <c r="X85" s="57">
        <f t="shared" ref="X85:X102" si="7">0.4*2.71828^(-(0.69315/2.06)*(H85-調査開始日)/365.25)</f>
        <v>0.39963167647872216</v>
      </c>
      <c r="Y85" s="34">
        <f t="shared" ref="Y85:Y102" si="8">4*2.71828^(-(0.69315/28.799)*(H85-調査開始日)/365.25)</f>
        <v>3.9997364245326326</v>
      </c>
      <c r="Z85" s="109">
        <f t="shared" ref="Z85:Z102" si="9">16*2.71828^(-(0.69315/0.1459)*(B85-調査開始日)/365.25)</f>
        <v>16</v>
      </c>
      <c r="AA85" s="110">
        <f t="shared" ref="AA85:AA102" si="10">200*2.71828^(-(0.69315/(1.277*10^9))*(B85-調査開始日)/365.25)</f>
        <v>200</v>
      </c>
      <c r="AB85" s="10"/>
      <c r="AC85" s="10"/>
    </row>
    <row r="86" spans="2:29" ht="12" customHeight="1" x14ac:dyDescent="0.2">
      <c r="B86" s="116">
        <v>29991</v>
      </c>
      <c r="C86" s="117">
        <f t="shared" ref="C86:C100" si="11">P86/27</f>
        <v>1.8518518518518519</v>
      </c>
      <c r="D86" s="88">
        <f t="shared" si="0"/>
        <v>84.81481481481481</v>
      </c>
      <c r="E86" s="168">
        <f t="shared" si="1"/>
        <v>7.3702513047924408E-3</v>
      </c>
      <c r="F86" s="119">
        <f t="shared" si="2"/>
        <v>3.3333333333333333E-2</v>
      </c>
      <c r="G86" s="120"/>
      <c r="H86" s="116">
        <v>30014</v>
      </c>
      <c r="I86" s="117">
        <f t="shared" ref="I86:I100" si="12">S86/27</f>
        <v>2.1481481481481484</v>
      </c>
      <c r="J86" s="88">
        <f t="shared" si="3"/>
        <v>74.81481481481481</v>
      </c>
      <c r="K86" s="168">
        <f t="shared" si="4"/>
        <v>9.9216295394596345E-3</v>
      </c>
      <c r="L86" s="175">
        <f t="shared" si="5"/>
        <v>1.092252171294811E-2</v>
      </c>
      <c r="M86" s="121"/>
      <c r="N86" s="120"/>
      <c r="O86" s="7"/>
      <c r="P86" s="87">
        <v>50</v>
      </c>
      <c r="Q86" s="87">
        <v>2290</v>
      </c>
      <c r="R86" s="87">
        <v>0.9</v>
      </c>
      <c r="S86" s="88">
        <v>58</v>
      </c>
      <c r="T86" s="89">
        <v>2020</v>
      </c>
      <c r="U86" s="90" t="s">
        <v>19</v>
      </c>
      <c r="W86" s="57">
        <f t="shared" si="6"/>
        <v>0.39775955562003107</v>
      </c>
      <c r="X86" s="57">
        <f t="shared" si="7"/>
        <v>0.36078652870762312</v>
      </c>
      <c r="Y86" s="34">
        <f t="shared" si="8"/>
        <v>3.9705872468105565</v>
      </c>
      <c r="Z86" s="109">
        <f t="shared" si="9"/>
        <v>5.0276582407063906</v>
      </c>
      <c r="AA86" s="110">
        <f t="shared" si="10"/>
        <v>199.99999997354757</v>
      </c>
    </row>
    <row r="87" spans="2:29" ht="12" customHeight="1" x14ac:dyDescent="0.2">
      <c r="B87" s="116">
        <v>30049</v>
      </c>
      <c r="C87" s="117">
        <f t="shared" si="11"/>
        <v>4.2592592592592595</v>
      </c>
      <c r="D87" s="88">
        <f t="shared" si="0"/>
        <v>101.48148148148148</v>
      </c>
      <c r="E87" s="168">
        <f t="shared" si="1"/>
        <v>6.9867834757108352E-3</v>
      </c>
      <c r="F87" s="119">
        <f t="shared" si="2"/>
        <v>7.0370370370370361E-2</v>
      </c>
      <c r="G87" s="120">
        <v>0.4</v>
      </c>
      <c r="H87" s="116">
        <v>30084</v>
      </c>
      <c r="I87" s="117">
        <f t="shared" si="12"/>
        <v>7.5555555555555554</v>
      </c>
      <c r="J87" s="88">
        <f t="shared" si="3"/>
        <v>93.703703703703709</v>
      </c>
      <c r="K87" s="168">
        <f t="shared" si="4"/>
        <v>9.3020133440229677E-3</v>
      </c>
      <c r="L87" s="175">
        <f t="shared" si="5"/>
        <v>1.0874375149941268E-2</v>
      </c>
      <c r="M87" s="121"/>
      <c r="N87" s="120"/>
      <c r="O87" s="7"/>
      <c r="P87" s="91">
        <v>115</v>
      </c>
      <c r="Q87" s="91">
        <v>2740</v>
      </c>
      <c r="R87" s="91">
        <v>1.9</v>
      </c>
      <c r="S87" s="92">
        <v>204</v>
      </c>
      <c r="T87" s="93">
        <v>2530</v>
      </c>
      <c r="U87" s="94" t="s">
        <v>19</v>
      </c>
      <c r="W87" s="57">
        <f t="shared" si="6"/>
        <v>0.39630624887306176</v>
      </c>
      <c r="X87" s="57">
        <f t="shared" si="7"/>
        <v>0.33825503069174434</v>
      </c>
      <c r="Y87" s="34">
        <f t="shared" si="8"/>
        <v>3.952314205696188</v>
      </c>
      <c r="Z87" s="109">
        <f t="shared" si="9"/>
        <v>2.3644392369068821</v>
      </c>
      <c r="AA87" s="110">
        <f t="shared" si="10"/>
        <v>199.9999999563089</v>
      </c>
    </row>
    <row r="88" spans="2:29" ht="12" customHeight="1" x14ac:dyDescent="0.2">
      <c r="B88" s="116">
        <v>30147</v>
      </c>
      <c r="C88" s="117">
        <f t="shared" si="11"/>
        <v>5.4074074074074074</v>
      </c>
      <c r="D88" s="88">
        <f t="shared" si="0"/>
        <v>87.777777777777771</v>
      </c>
      <c r="E88" s="168">
        <f t="shared" si="1"/>
        <v>6.3836463014724778E-3</v>
      </c>
      <c r="F88" s="119">
        <f t="shared" si="2"/>
        <v>5.9259259259259262E-2</v>
      </c>
      <c r="G88" s="120"/>
      <c r="H88" s="116">
        <v>30184</v>
      </c>
      <c r="I88" s="117">
        <f t="shared" si="12"/>
        <v>2.074074074074074</v>
      </c>
      <c r="J88" s="88">
        <f t="shared" si="3"/>
        <v>71.111111111111114</v>
      </c>
      <c r="K88" s="168">
        <f t="shared" si="4"/>
        <v>8.4833682016040995E-3</v>
      </c>
      <c r="L88" s="175">
        <f t="shared" si="5"/>
        <v>1.0805962268502233E-2</v>
      </c>
      <c r="M88" s="121"/>
      <c r="N88" s="120"/>
      <c r="O88" s="7"/>
      <c r="P88" s="91">
        <v>146</v>
      </c>
      <c r="Q88" s="91">
        <v>2370</v>
      </c>
      <c r="R88" s="91">
        <v>1.6</v>
      </c>
      <c r="S88" s="92">
        <v>56</v>
      </c>
      <c r="T88" s="93">
        <v>1920</v>
      </c>
      <c r="U88" s="94" t="s">
        <v>19</v>
      </c>
      <c r="W88" s="57">
        <f t="shared" si="6"/>
        <v>0.39386271734367839</v>
      </c>
      <c r="X88" s="57">
        <f t="shared" si="7"/>
        <v>0.30848611642196727</v>
      </c>
      <c r="Y88" s="34">
        <f t="shared" si="8"/>
        <v>3.9263556432656244</v>
      </c>
      <c r="Z88" s="137">
        <f t="shared" si="9"/>
        <v>0.66089673704157215</v>
      </c>
      <c r="AA88" s="110">
        <f t="shared" si="10"/>
        <v>199.99999992718151</v>
      </c>
    </row>
    <row r="89" spans="2:29" ht="12" customHeight="1" x14ac:dyDescent="0.2">
      <c r="B89" s="116">
        <v>30272</v>
      </c>
      <c r="C89" s="117">
        <f t="shared" si="11"/>
        <v>1.6666666666666667</v>
      </c>
      <c r="D89" s="88">
        <f t="shared" si="0"/>
        <v>85.925925925925924</v>
      </c>
      <c r="E89" s="168">
        <f t="shared" si="1"/>
        <v>5.6892892528012922E-3</v>
      </c>
      <c r="F89" s="119">
        <f t="shared" si="2"/>
        <v>7.0370370370370361E-2</v>
      </c>
      <c r="G89" s="120">
        <v>1.1000000000000001</v>
      </c>
      <c r="H89" s="116">
        <v>30272</v>
      </c>
      <c r="I89" s="117">
        <f t="shared" si="12"/>
        <v>1.1111111111111112</v>
      </c>
      <c r="J89" s="88">
        <f t="shared" si="3"/>
        <v>63.703703703703702</v>
      </c>
      <c r="K89" s="168">
        <f t="shared" si="4"/>
        <v>7.8227727226017774E-3</v>
      </c>
      <c r="L89" s="175">
        <f t="shared" si="5"/>
        <v>1.0746115048804281E-2</v>
      </c>
      <c r="M89" s="121"/>
      <c r="N89" s="120"/>
      <c r="O89" s="7"/>
      <c r="P89" s="91">
        <v>45</v>
      </c>
      <c r="Q89" s="91">
        <v>2320</v>
      </c>
      <c r="R89" s="91">
        <v>1.9</v>
      </c>
      <c r="S89" s="92">
        <v>30</v>
      </c>
      <c r="T89" s="93">
        <v>1720</v>
      </c>
      <c r="U89" s="94" t="s">
        <v>19</v>
      </c>
      <c r="W89" s="57">
        <f t="shared" si="6"/>
        <v>0.39076781995651938</v>
      </c>
      <c r="X89" s="57">
        <f t="shared" si="7"/>
        <v>0.28446446264006464</v>
      </c>
      <c r="Y89" s="34">
        <f t="shared" si="8"/>
        <v>3.903653178315003</v>
      </c>
      <c r="Z89" s="137">
        <f t="shared" si="9"/>
        <v>0.13002237967730493</v>
      </c>
      <c r="AA89" s="110">
        <f t="shared" si="10"/>
        <v>199.99999989002916</v>
      </c>
    </row>
    <row r="90" spans="2:29" ht="12" customHeight="1" x14ac:dyDescent="0.2">
      <c r="B90" s="116">
        <v>30356</v>
      </c>
      <c r="C90" s="117">
        <f t="shared" si="11"/>
        <v>2.1111111111111112</v>
      </c>
      <c r="D90" s="88">
        <f t="shared" si="0"/>
        <v>88.518518518518519</v>
      </c>
      <c r="E90" s="168">
        <f t="shared" si="1"/>
        <v>5.2656350522622937E-3</v>
      </c>
      <c r="F90" s="119">
        <f t="shared" si="2"/>
        <v>7.407407407407407E-2</v>
      </c>
      <c r="G90" s="120"/>
      <c r="H90" s="116">
        <v>30355</v>
      </c>
      <c r="I90" s="117">
        <f t="shared" si="12"/>
        <v>2.3703703703703702</v>
      </c>
      <c r="J90" s="88">
        <f t="shared" si="3"/>
        <v>74.81481481481481</v>
      </c>
      <c r="K90" s="168">
        <f t="shared" si="4"/>
        <v>7.2469212257213556E-3</v>
      </c>
      <c r="L90" s="175">
        <f t="shared" si="5"/>
        <v>1.06899720121929E-2</v>
      </c>
      <c r="M90" s="121"/>
      <c r="N90" s="120"/>
      <c r="O90" s="7"/>
      <c r="P90" s="91">
        <v>57</v>
      </c>
      <c r="Q90" s="91">
        <v>2390</v>
      </c>
      <c r="R90" s="91">
        <v>2</v>
      </c>
      <c r="S90" s="92">
        <v>64</v>
      </c>
      <c r="T90" s="93">
        <v>2020</v>
      </c>
      <c r="U90" s="94" t="s">
        <v>19</v>
      </c>
      <c r="W90" s="57">
        <f t="shared" si="6"/>
        <v>0.38870172296076944</v>
      </c>
      <c r="X90" s="57">
        <f t="shared" si="7"/>
        <v>0.26352440820804934</v>
      </c>
      <c r="Y90" s="34">
        <f t="shared" si="8"/>
        <v>3.8823609309261733</v>
      </c>
      <c r="Z90" s="138">
        <f t="shared" si="9"/>
        <v>4.3602209369956894E-2</v>
      </c>
      <c r="AA90" s="110">
        <f t="shared" si="10"/>
        <v>199.99999986506282</v>
      </c>
    </row>
    <row r="91" spans="2:29" ht="12" customHeight="1" x14ac:dyDescent="0.2">
      <c r="B91" s="116">
        <v>30420</v>
      </c>
      <c r="C91" s="117">
        <f t="shared" si="11"/>
        <v>3.1111111111111112</v>
      </c>
      <c r="D91" s="88">
        <f t="shared" si="0"/>
        <v>101.11111111111111</v>
      </c>
      <c r="E91" s="168">
        <f t="shared" si="1"/>
        <v>4.9641537680814099E-3</v>
      </c>
      <c r="F91" s="119">
        <f t="shared" si="2"/>
        <v>5.9259259259259262E-2</v>
      </c>
      <c r="G91" s="120">
        <v>0.6</v>
      </c>
      <c r="H91" s="116">
        <v>30448</v>
      </c>
      <c r="I91" s="117">
        <f t="shared" si="12"/>
        <v>3.1481481481481484</v>
      </c>
      <c r="J91" s="88">
        <f t="shared" si="3"/>
        <v>55.925925925925924</v>
      </c>
      <c r="K91" s="168">
        <f t="shared" si="4"/>
        <v>6.6518968221153853E-3</v>
      </c>
      <c r="L91" s="122">
        <f>(U91/27*1000)/1000</f>
        <v>8.8888888888888892E-2</v>
      </c>
      <c r="M91" s="123"/>
      <c r="N91" s="120"/>
      <c r="O91" s="7"/>
      <c r="P91" s="91">
        <v>84</v>
      </c>
      <c r="Q91" s="91">
        <v>2730</v>
      </c>
      <c r="R91" s="91">
        <v>1.6</v>
      </c>
      <c r="S91" s="92">
        <v>85</v>
      </c>
      <c r="T91" s="93">
        <v>1510</v>
      </c>
      <c r="U91" s="95">
        <v>2.4</v>
      </c>
      <c r="W91" s="57">
        <f t="shared" si="6"/>
        <v>0.3871348891272825</v>
      </c>
      <c r="X91" s="57">
        <f t="shared" si="7"/>
        <v>0.24188715716783224</v>
      </c>
      <c r="Y91" s="34">
        <f t="shared" si="8"/>
        <v>3.858641291172626</v>
      </c>
      <c r="Z91" s="138">
        <f t="shared" si="9"/>
        <v>1.8966070531917355E-2</v>
      </c>
      <c r="AA91" s="110">
        <f t="shared" si="10"/>
        <v>199.99999984604085</v>
      </c>
    </row>
    <row r="92" spans="2:29" ht="12" customHeight="1" x14ac:dyDescent="0.2">
      <c r="B92" s="116">
        <v>30515</v>
      </c>
      <c r="C92" s="117">
        <f t="shared" si="11"/>
        <v>4.8888888888888893</v>
      </c>
      <c r="D92" s="88">
        <f t="shared" si="0"/>
        <v>88.888888888888886</v>
      </c>
      <c r="E92" s="168">
        <f t="shared" si="1"/>
        <v>4.5481734269960331E-3</v>
      </c>
      <c r="F92" s="119">
        <f t="shared" si="2"/>
        <v>6.6666666666666666E-2</v>
      </c>
      <c r="G92" s="120"/>
      <c r="H92" s="116">
        <v>30543</v>
      </c>
      <c r="I92" s="117">
        <f t="shared" si="12"/>
        <v>4.8148148148148149</v>
      </c>
      <c r="J92" s="88">
        <f t="shared" si="3"/>
        <v>80.740740740740748</v>
      </c>
      <c r="K92" s="168">
        <f t="shared" si="4"/>
        <v>6.0944889660735444E-3</v>
      </c>
      <c r="L92" s="119">
        <f>(U92/27*1000)/1000</f>
        <v>7.0370370370370361E-2</v>
      </c>
      <c r="M92" s="123"/>
      <c r="N92" s="120"/>
      <c r="O92" s="7"/>
      <c r="P92" s="91">
        <v>132</v>
      </c>
      <c r="Q92" s="91">
        <v>2400</v>
      </c>
      <c r="R92" s="91">
        <v>1.8</v>
      </c>
      <c r="S92" s="92">
        <v>130</v>
      </c>
      <c r="T92" s="93">
        <v>2180</v>
      </c>
      <c r="U92" s="95">
        <v>1.9</v>
      </c>
      <c r="W92" s="57">
        <f t="shared" si="6"/>
        <v>0.38482075812779493</v>
      </c>
      <c r="X92" s="57">
        <f t="shared" si="7"/>
        <v>0.22161778058449255</v>
      </c>
      <c r="Y92" s="34">
        <f t="shared" si="8"/>
        <v>3.8345611706512512</v>
      </c>
      <c r="Z92" s="138">
        <f t="shared" si="9"/>
        <v>5.5122585942875713E-3</v>
      </c>
      <c r="AA92" s="110">
        <f t="shared" si="10"/>
        <v>199.99999981780508</v>
      </c>
    </row>
    <row r="93" spans="2:29" ht="12" customHeight="1" x14ac:dyDescent="0.2">
      <c r="B93" s="116">
        <v>30656</v>
      </c>
      <c r="C93" s="117">
        <f t="shared" si="11"/>
        <v>2.1481481481481484</v>
      </c>
      <c r="D93" s="88">
        <f t="shared" si="0"/>
        <v>87.777777777777771</v>
      </c>
      <c r="E93" s="168">
        <f t="shared" si="1"/>
        <v>3.9941542457374015E-3</v>
      </c>
      <c r="F93" s="119">
        <f t="shared" si="2"/>
        <v>7.0370370370370361E-2</v>
      </c>
      <c r="G93" s="120">
        <v>0.5</v>
      </c>
      <c r="H93" s="116">
        <v>30631</v>
      </c>
      <c r="I93" s="117">
        <f t="shared" si="12"/>
        <v>1.8148148148148149</v>
      </c>
      <c r="J93" s="88">
        <f t="shared" si="3"/>
        <v>62.592592592592595</v>
      </c>
      <c r="K93" s="168">
        <f t="shared" si="4"/>
        <v>5.619914273316904E-3</v>
      </c>
      <c r="L93" s="175">
        <f>ND代替値*2.71828^(-(0.69315/30.07)*(H93-調査開始日)/365.25)</f>
        <v>1.0505380371461778E-2</v>
      </c>
      <c r="M93" s="121"/>
      <c r="N93" s="120"/>
      <c r="O93" s="7"/>
      <c r="P93" s="91">
        <v>58</v>
      </c>
      <c r="Q93" s="91">
        <v>2370</v>
      </c>
      <c r="R93" s="91">
        <v>1.9</v>
      </c>
      <c r="S93" s="92">
        <v>49</v>
      </c>
      <c r="T93" s="93">
        <v>1690</v>
      </c>
      <c r="U93" s="94" t="s">
        <v>19</v>
      </c>
      <c r="W93" s="57">
        <f t="shared" si="6"/>
        <v>0.38141157751886923</v>
      </c>
      <c r="X93" s="57">
        <f t="shared" si="7"/>
        <v>0.20436051902970565</v>
      </c>
      <c r="Y93" s="34">
        <f t="shared" si="8"/>
        <v>3.8123894678084298</v>
      </c>
      <c r="Z93" s="138">
        <f t="shared" si="9"/>
        <v>8.8070670382894812E-4</v>
      </c>
      <c r="AA93" s="110">
        <f t="shared" si="10"/>
        <v>199.99999977589727</v>
      </c>
    </row>
    <row r="94" spans="2:29" ht="12" customHeight="1" x14ac:dyDescent="0.2">
      <c r="B94" s="116">
        <v>30782</v>
      </c>
      <c r="C94" s="117">
        <f t="shared" si="11"/>
        <v>2.5925925925925926</v>
      </c>
      <c r="D94" s="88">
        <f t="shared" si="0"/>
        <v>90.740740740740748</v>
      </c>
      <c r="E94" s="168">
        <f t="shared" si="1"/>
        <v>3.5564273748981625E-3</v>
      </c>
      <c r="F94" s="119">
        <f t="shared" si="2"/>
        <v>6.6666666666666666E-2</v>
      </c>
      <c r="G94" s="120"/>
      <c r="H94" s="116">
        <v>30727</v>
      </c>
      <c r="I94" s="117">
        <f t="shared" si="12"/>
        <v>0.92592592592592593</v>
      </c>
      <c r="J94" s="88">
        <f t="shared" si="3"/>
        <v>42.962962962962962</v>
      </c>
      <c r="K94" s="168">
        <f t="shared" si="4"/>
        <v>5.1442420526183162E-3</v>
      </c>
      <c r="L94" s="175">
        <f>ND代替値*2.71828^(-(0.69315/30.07)*(H94-調査開始日)/365.25)</f>
        <v>1.0441924568114774E-2</v>
      </c>
      <c r="M94" s="121"/>
      <c r="N94" s="120"/>
      <c r="O94" s="7"/>
      <c r="P94" s="91">
        <v>70</v>
      </c>
      <c r="Q94" s="91">
        <v>2450</v>
      </c>
      <c r="R94" s="91">
        <v>1.8</v>
      </c>
      <c r="S94" s="92">
        <v>25</v>
      </c>
      <c r="T94" s="93">
        <v>1160</v>
      </c>
      <c r="U94" s="94" t="s">
        <v>19</v>
      </c>
      <c r="W94" s="57">
        <f t="shared" si="6"/>
        <v>0.37839063752346969</v>
      </c>
      <c r="X94" s="57">
        <f t="shared" si="7"/>
        <v>0.18706334736793881</v>
      </c>
      <c r="Y94" s="34">
        <f t="shared" si="8"/>
        <v>3.7883483396505189</v>
      </c>
      <c r="Z94" s="138">
        <f t="shared" si="9"/>
        <v>1.7102786753251899E-4</v>
      </c>
      <c r="AA94" s="110">
        <f t="shared" si="10"/>
        <v>199.99999973844774</v>
      </c>
    </row>
    <row r="95" spans="2:29" ht="12" customHeight="1" x14ac:dyDescent="0.2">
      <c r="B95" s="116">
        <v>30838</v>
      </c>
      <c r="C95" s="117">
        <f t="shared" si="11"/>
        <v>8.1111111111111107</v>
      </c>
      <c r="D95" s="88">
        <f t="shared" si="0"/>
        <v>87.777777777777771</v>
      </c>
      <c r="E95" s="168">
        <f t="shared" si="1"/>
        <v>3.3776069174486639E-3</v>
      </c>
      <c r="F95" s="119">
        <f t="shared" si="2"/>
        <v>4.8148148148148148E-2</v>
      </c>
      <c r="G95" s="120"/>
      <c r="H95" s="116">
        <v>30809</v>
      </c>
      <c r="I95" s="117">
        <f t="shared" si="12"/>
        <v>1.9259259259259258</v>
      </c>
      <c r="J95" s="88">
        <f t="shared" si="3"/>
        <v>48.888888888888886</v>
      </c>
      <c r="K95" s="168">
        <f t="shared" si="4"/>
        <v>4.7699553033927486E-3</v>
      </c>
      <c r="L95" s="175">
        <f>ND代替値*2.71828^(-(0.69315/30.07)*(H95-調査開始日)/365.25)</f>
        <v>1.0388026348854459E-2</v>
      </c>
      <c r="M95" s="121"/>
      <c r="N95" s="120"/>
      <c r="O95" s="7"/>
      <c r="P95" s="91">
        <v>219</v>
      </c>
      <c r="Q95" s="91">
        <v>2370</v>
      </c>
      <c r="R95" s="91">
        <v>1.3</v>
      </c>
      <c r="S95" s="92">
        <v>52</v>
      </c>
      <c r="T95" s="93">
        <v>1320</v>
      </c>
      <c r="U95" s="94" t="s">
        <v>19</v>
      </c>
      <c r="W95" s="57">
        <f t="shared" si="6"/>
        <v>0.37705568913373544</v>
      </c>
      <c r="X95" s="57">
        <f t="shared" si="7"/>
        <v>0.17345292012337268</v>
      </c>
      <c r="Y95" s="34">
        <f t="shared" si="8"/>
        <v>3.7679332994389316</v>
      </c>
      <c r="Z95" s="138">
        <f t="shared" si="9"/>
        <v>8.2551912266401055E-5</v>
      </c>
      <c r="AA95" s="110">
        <f t="shared" si="10"/>
        <v>199.9999997218035</v>
      </c>
    </row>
    <row r="96" spans="2:29" ht="12" customHeight="1" x14ac:dyDescent="0.2">
      <c r="B96" s="116">
        <v>30938</v>
      </c>
      <c r="C96" s="117">
        <f t="shared" si="11"/>
        <v>2.8148148148148149</v>
      </c>
      <c r="D96" s="88">
        <f t="shared" si="0"/>
        <v>78.148148148148152</v>
      </c>
      <c r="E96" s="168">
        <f t="shared" si="1"/>
        <v>3.0803528291446073E-3</v>
      </c>
      <c r="F96" s="119">
        <f t="shared" si="2"/>
        <v>4.8148148148148148E-2</v>
      </c>
      <c r="G96" s="120"/>
      <c r="H96" s="116">
        <v>30903</v>
      </c>
      <c r="I96" s="117">
        <f t="shared" si="12"/>
        <v>4.5185185185185182</v>
      </c>
      <c r="J96" s="88">
        <f t="shared" si="3"/>
        <v>68.148148148148152</v>
      </c>
      <c r="K96" s="168">
        <f t="shared" si="4"/>
        <v>4.3742760496080502E-3</v>
      </c>
      <c r="L96" s="175">
        <f>ND代替値*2.71828^(-(0.69315/30.07)*(H96-調査開始日)/365.25)</f>
        <v>1.0326582755065804E-2</v>
      </c>
      <c r="M96" s="121"/>
      <c r="N96" s="120"/>
      <c r="O96" s="7"/>
      <c r="P96" s="91">
        <v>76</v>
      </c>
      <c r="Q96" s="91">
        <v>2110</v>
      </c>
      <c r="R96" s="91">
        <v>1.3</v>
      </c>
      <c r="S96" s="92">
        <v>122</v>
      </c>
      <c r="T96" s="93">
        <v>1840</v>
      </c>
      <c r="U96" s="94" t="s">
        <v>19</v>
      </c>
      <c r="W96" s="57">
        <f t="shared" si="6"/>
        <v>0.37468355594898323</v>
      </c>
      <c r="X96" s="57">
        <f t="shared" si="7"/>
        <v>0.15906458362211096</v>
      </c>
      <c r="Y96" s="34">
        <f t="shared" si="8"/>
        <v>3.7446659989990465</v>
      </c>
      <c r="Z96" s="138">
        <f t="shared" si="9"/>
        <v>2.2481989463853991E-5</v>
      </c>
      <c r="AA96" s="110">
        <f t="shared" si="10"/>
        <v>199.99999969208164</v>
      </c>
    </row>
    <row r="97" spans="1:28" ht="12" customHeight="1" x14ac:dyDescent="0.2">
      <c r="B97" s="116">
        <v>31034</v>
      </c>
      <c r="C97" s="117">
        <f t="shared" si="11"/>
        <v>1.6666666666666667</v>
      </c>
      <c r="D97" s="88">
        <f t="shared" si="0"/>
        <v>75.925925925925924</v>
      </c>
      <c r="E97" s="168">
        <f t="shared" si="1"/>
        <v>2.8196302986015212E-3</v>
      </c>
      <c r="F97" s="119">
        <f t="shared" si="2"/>
        <v>5.185185185185185E-2</v>
      </c>
      <c r="G97" s="120"/>
      <c r="H97" s="116">
        <v>31007</v>
      </c>
      <c r="I97" s="117">
        <f t="shared" si="12"/>
        <v>2.1481481481481484</v>
      </c>
      <c r="J97" s="88">
        <f t="shared" si="3"/>
        <v>85.555555555555557</v>
      </c>
      <c r="K97" s="168">
        <f t="shared" si="4"/>
        <v>3.9746345187273366E-3</v>
      </c>
      <c r="L97" s="175">
        <f>ND代替値*2.71828^(-(0.69315/30.07)*(H97-調査開始日)/365.25)</f>
        <v>1.0259025999901337E-2</v>
      </c>
      <c r="M97" s="121"/>
      <c r="N97" s="120"/>
      <c r="O97" s="7"/>
      <c r="P97" s="91">
        <v>45</v>
      </c>
      <c r="Q97" s="91">
        <v>2050</v>
      </c>
      <c r="R97" s="91">
        <v>1.4</v>
      </c>
      <c r="S97" s="92">
        <v>58</v>
      </c>
      <c r="T97" s="93">
        <v>2310</v>
      </c>
      <c r="U97" s="94" t="s">
        <v>19</v>
      </c>
      <c r="W97" s="57">
        <f t="shared" si="6"/>
        <v>0.3724203493631234</v>
      </c>
      <c r="X97" s="57">
        <f t="shared" si="7"/>
        <v>0.14453216431735771</v>
      </c>
      <c r="Y97" s="34">
        <f t="shared" si="8"/>
        <v>3.7190908349148919</v>
      </c>
      <c r="Z97" s="138">
        <f t="shared" si="9"/>
        <v>6.4496780725134175E-6</v>
      </c>
      <c r="AA97" s="110">
        <f t="shared" si="10"/>
        <v>199.99999966354869</v>
      </c>
    </row>
    <row r="98" spans="1:28" ht="12" customHeight="1" x14ac:dyDescent="0.2">
      <c r="B98" s="116">
        <v>31146</v>
      </c>
      <c r="C98" s="117">
        <f t="shared" si="11"/>
        <v>3.925925925925926</v>
      </c>
      <c r="D98" s="88">
        <f t="shared" si="0"/>
        <v>85.18518518518519</v>
      </c>
      <c r="E98" s="168">
        <f t="shared" si="1"/>
        <v>2.5432115691782047E-3</v>
      </c>
      <c r="F98" s="119">
        <f t="shared" si="2"/>
        <v>4.0740740740740751E-2</v>
      </c>
      <c r="G98" s="120"/>
      <c r="H98" s="116">
        <v>31089</v>
      </c>
      <c r="I98" s="117">
        <f t="shared" si="12"/>
        <v>1.8148148148148149</v>
      </c>
      <c r="J98" s="88">
        <f t="shared" si="3"/>
        <v>75.18518518518519</v>
      </c>
      <c r="K98" s="168">
        <f t="shared" si="4"/>
        <v>3.6854465259856272E-3</v>
      </c>
      <c r="L98" s="122">
        <f t="shared" ref="L98:L112" si="13">(U98/27*1000)/1000</f>
        <v>0.11481481481481481</v>
      </c>
      <c r="M98" s="123"/>
      <c r="N98" s="120"/>
      <c r="O98" s="7"/>
      <c r="P98" s="91">
        <v>106</v>
      </c>
      <c r="Q98" s="91">
        <v>2300</v>
      </c>
      <c r="R98" s="91">
        <v>1.1000000000000001</v>
      </c>
      <c r="S98" s="92">
        <v>49</v>
      </c>
      <c r="T98" s="93">
        <v>2030</v>
      </c>
      <c r="U98" s="95">
        <v>3.1</v>
      </c>
      <c r="W98" s="57">
        <f t="shared" si="6"/>
        <v>0.36979721384203962</v>
      </c>
      <c r="X98" s="57">
        <f t="shared" si="7"/>
        <v>0.13401623730856826</v>
      </c>
      <c r="Y98" s="34">
        <f t="shared" si="8"/>
        <v>3.6990490166505405</v>
      </c>
      <c r="Z98" s="138">
        <f t="shared" si="9"/>
        <v>1.502652479159417E-6</v>
      </c>
      <c r="AA98" s="110">
        <f t="shared" si="10"/>
        <v>199.99999963026022</v>
      </c>
    </row>
    <row r="99" spans="1:28" ht="12" customHeight="1" x14ac:dyDescent="0.2">
      <c r="B99" s="116">
        <v>31210</v>
      </c>
      <c r="C99" s="117">
        <f t="shared" si="11"/>
        <v>10.185185185185185</v>
      </c>
      <c r="D99" s="88">
        <f t="shared" si="0"/>
        <v>87.037037037037038</v>
      </c>
      <c r="E99" s="168">
        <f t="shared" si="1"/>
        <v>2.3976012710451968E-3</v>
      </c>
      <c r="F99" s="119">
        <f t="shared" si="2"/>
        <v>5.5555555555555552E-2</v>
      </c>
      <c r="G99" s="120"/>
      <c r="H99" s="116">
        <v>31181</v>
      </c>
      <c r="I99" s="117">
        <f t="shared" si="12"/>
        <v>6.0740740740740744</v>
      </c>
      <c r="J99" s="88">
        <f t="shared" si="3"/>
        <v>77.407407407407405</v>
      </c>
      <c r="K99" s="168">
        <f t="shared" si="4"/>
        <v>3.3859626586985919E-3</v>
      </c>
      <c r="L99" s="122">
        <f t="shared" si="13"/>
        <v>5.185185185185185E-2</v>
      </c>
      <c r="M99" s="123"/>
      <c r="N99" s="120"/>
      <c r="O99" s="7"/>
      <c r="P99" s="91">
        <v>275</v>
      </c>
      <c r="Q99" s="91">
        <v>2350</v>
      </c>
      <c r="R99" s="91">
        <v>1.5</v>
      </c>
      <c r="S99" s="92">
        <v>164</v>
      </c>
      <c r="T99" s="93">
        <v>2090</v>
      </c>
      <c r="U99" s="95">
        <v>1.4</v>
      </c>
      <c r="W99" s="57">
        <f t="shared" si="6"/>
        <v>0.36830658297535984</v>
      </c>
      <c r="X99" s="57">
        <f t="shared" si="7"/>
        <v>0.12312591486176699</v>
      </c>
      <c r="Y99" s="34">
        <f t="shared" si="8"/>
        <v>3.6766916092569799</v>
      </c>
      <c r="Z99" s="138">
        <f t="shared" si="9"/>
        <v>6.5362313782968121E-7</v>
      </c>
      <c r="AA99" s="110">
        <f t="shared" si="10"/>
        <v>199.99999961123822</v>
      </c>
    </row>
    <row r="100" spans="1:28" ht="12" customHeight="1" x14ac:dyDescent="0.2">
      <c r="B100" s="116">
        <v>31296</v>
      </c>
      <c r="C100" s="117">
        <f t="shared" si="11"/>
        <v>2.6296296296296298</v>
      </c>
      <c r="D100" s="88">
        <f t="shared" si="0"/>
        <v>81.851851851851848</v>
      </c>
      <c r="E100" s="168">
        <f t="shared" si="1"/>
        <v>2.2149785698971762E-3</v>
      </c>
      <c r="F100" s="119">
        <f t="shared" si="2"/>
        <v>3.3333333333333333E-2</v>
      </c>
      <c r="G100" s="120"/>
      <c r="H100" s="116">
        <v>31272</v>
      </c>
      <c r="I100" s="117">
        <f t="shared" si="12"/>
        <v>4.2222222222222223</v>
      </c>
      <c r="J100" s="88">
        <f t="shared" si="3"/>
        <v>71.851851851851848</v>
      </c>
      <c r="K100" s="168">
        <f t="shared" si="4"/>
        <v>3.1136823208190072E-3</v>
      </c>
      <c r="L100" s="122">
        <f t="shared" si="13"/>
        <v>4.0740740740740751E-2</v>
      </c>
      <c r="M100" s="174">
        <f>ND代替値*2.71828^(-(0.69315/28.799)*(B100-調査開始日)/365.25)</f>
        <v>9.1223369530062451E-3</v>
      </c>
      <c r="N100" s="120">
        <v>0.84</v>
      </c>
      <c r="O100" s="7"/>
      <c r="P100" s="91">
        <v>71</v>
      </c>
      <c r="Q100" s="91">
        <v>2210</v>
      </c>
      <c r="R100" s="91">
        <v>0.9</v>
      </c>
      <c r="S100" s="92">
        <v>114</v>
      </c>
      <c r="T100" s="93">
        <v>1940</v>
      </c>
      <c r="U100" s="95">
        <v>1.1000000000000001</v>
      </c>
      <c r="W100" s="57">
        <f t="shared" si="6"/>
        <v>0.36631300523151961</v>
      </c>
      <c r="X100" s="57">
        <f t="shared" si="7"/>
        <v>0.11322481166614573</v>
      </c>
      <c r="Y100" s="34">
        <f t="shared" si="8"/>
        <v>3.6547101551644987</v>
      </c>
      <c r="Z100" s="138">
        <f t="shared" si="9"/>
        <v>2.1356002120249859E-7</v>
      </c>
      <c r="AA100" s="110">
        <f t="shared" si="10"/>
        <v>199.99999958567741</v>
      </c>
    </row>
    <row r="101" spans="1:28" ht="12" customHeight="1" x14ac:dyDescent="0.2">
      <c r="B101" s="116">
        <v>31390</v>
      </c>
      <c r="C101" s="117">
        <f>P101/27</f>
        <v>2.2962962962962963</v>
      </c>
      <c r="D101" s="88">
        <f>Q101/27</f>
        <v>79.259259259259252</v>
      </c>
      <c r="E101" s="168">
        <f t="shared" si="1"/>
        <v>2.0312407753181288E-3</v>
      </c>
      <c r="F101" s="119">
        <f t="shared" si="2"/>
        <v>5.185185185185185E-2</v>
      </c>
      <c r="G101" s="120"/>
      <c r="H101" s="116">
        <v>31371</v>
      </c>
      <c r="I101" s="117">
        <f>S101/27</f>
        <v>3</v>
      </c>
      <c r="J101" s="88">
        <f>T101/27</f>
        <v>84.074074074074076</v>
      </c>
      <c r="K101" s="168">
        <f t="shared" si="4"/>
        <v>2.8422727152053419E-3</v>
      </c>
      <c r="L101" s="119">
        <f t="shared" si="13"/>
        <v>6.2962962962962957E-2</v>
      </c>
      <c r="M101" s="123"/>
      <c r="N101" s="120"/>
      <c r="O101" s="7"/>
      <c r="P101" s="91">
        <v>62</v>
      </c>
      <c r="Q101" s="91">
        <v>2140</v>
      </c>
      <c r="R101" s="91">
        <v>1.4</v>
      </c>
      <c r="S101" s="92">
        <v>81</v>
      </c>
      <c r="T101" s="93">
        <v>2270</v>
      </c>
      <c r="U101" s="95">
        <v>1.7</v>
      </c>
      <c r="W101" s="57">
        <f t="shared" si="6"/>
        <v>0.36414631959393184</v>
      </c>
      <c r="X101" s="57">
        <f t="shared" si="7"/>
        <v>0.10335537146201244</v>
      </c>
      <c r="Y101" s="34">
        <f t="shared" si="8"/>
        <v>3.630945495310502</v>
      </c>
      <c r="Z101" s="138">
        <f t="shared" si="9"/>
        <v>6.2881240572874087E-8</v>
      </c>
      <c r="AA101" s="110">
        <f t="shared" si="10"/>
        <v>199.99999955773887</v>
      </c>
    </row>
    <row r="102" spans="1:28" s="16" customFormat="1" ht="12" customHeight="1" x14ac:dyDescent="0.2">
      <c r="B102" s="179">
        <v>31524</v>
      </c>
      <c r="C102" s="180">
        <f t="shared" ref="C102:D112" si="14">P102/27</f>
        <v>4.4444444444444446</v>
      </c>
      <c r="D102" s="181">
        <f t="shared" si="14"/>
        <v>79.629629629629633</v>
      </c>
      <c r="E102" s="186">
        <f t="shared" si="1"/>
        <v>1.7953528970148435E-3</v>
      </c>
      <c r="F102" s="182">
        <f t="shared" si="2"/>
        <v>5.9259259259259262E-2</v>
      </c>
      <c r="G102" s="183"/>
      <c r="H102" s="179">
        <v>31468</v>
      </c>
      <c r="I102" s="180">
        <f t="shared" ref="I102:J112" si="15">S102/27</f>
        <v>3.4074074074074074</v>
      </c>
      <c r="J102" s="181">
        <f t="shared" si="15"/>
        <v>67.037037037037038</v>
      </c>
      <c r="K102" s="186">
        <f t="shared" si="4"/>
        <v>2.5993057293454617E-3</v>
      </c>
      <c r="L102" s="184">
        <f t="shared" si="13"/>
        <v>5.5555555555555552E-2</v>
      </c>
      <c r="M102" s="185"/>
      <c r="N102" s="183"/>
      <c r="P102" s="187">
        <v>120</v>
      </c>
      <c r="Q102" s="187">
        <v>2150</v>
      </c>
      <c r="R102" s="187">
        <v>1.6</v>
      </c>
      <c r="S102" s="188">
        <v>92</v>
      </c>
      <c r="T102" s="189">
        <v>1810</v>
      </c>
      <c r="U102" s="190">
        <v>1.5</v>
      </c>
      <c r="W102" s="191">
        <f t="shared" si="6"/>
        <v>0.36107977756849485</v>
      </c>
      <c r="X102" s="191">
        <f t="shared" si="7"/>
        <v>9.4520208339834988E-2</v>
      </c>
      <c r="Y102" s="192">
        <f t="shared" si="8"/>
        <v>3.6078108140985607</v>
      </c>
      <c r="Z102" s="193">
        <f t="shared" si="9"/>
        <v>1.1004372628602969E-8</v>
      </c>
      <c r="AA102" s="194">
        <f t="shared" si="10"/>
        <v>199.99999951791162</v>
      </c>
    </row>
    <row r="103" spans="1:28" ht="12" customHeight="1" x14ac:dyDescent="0.2">
      <c r="A103" s="16"/>
      <c r="B103" s="179">
        <v>31527</v>
      </c>
      <c r="C103" s="180"/>
      <c r="D103" s="181"/>
      <c r="E103" s="181"/>
      <c r="F103" s="182"/>
      <c r="G103" s="183"/>
      <c r="H103" s="179">
        <v>31527</v>
      </c>
      <c r="I103" s="180"/>
      <c r="J103" s="181"/>
      <c r="K103" s="181"/>
      <c r="L103" s="181"/>
      <c r="M103" s="185"/>
      <c r="N103" s="183"/>
      <c r="O103" s="16"/>
      <c r="P103" s="150"/>
      <c r="Q103" s="150"/>
      <c r="R103" s="150"/>
      <c r="S103" s="151"/>
      <c r="T103" s="152"/>
      <c r="U103" s="153"/>
      <c r="V103" s="16"/>
      <c r="W103" s="57"/>
      <c r="X103" s="57"/>
      <c r="Y103" s="34"/>
      <c r="Z103" s="138"/>
      <c r="AA103" s="110"/>
      <c r="AB103" s="16"/>
    </row>
    <row r="104" spans="1:28" ht="12" customHeight="1" x14ac:dyDescent="0.2">
      <c r="A104" s="16"/>
      <c r="B104" s="176">
        <v>31528</v>
      </c>
      <c r="C104" s="132"/>
      <c r="D104" s="172"/>
      <c r="E104" s="133"/>
      <c r="F104" s="134"/>
      <c r="G104" s="135"/>
      <c r="H104" s="176">
        <v>31528</v>
      </c>
      <c r="I104" s="132"/>
      <c r="J104" s="172"/>
      <c r="K104" s="172"/>
      <c r="L104" s="172"/>
      <c r="M104" s="136"/>
      <c r="N104" s="135"/>
      <c r="O104" s="16"/>
      <c r="P104" s="150"/>
      <c r="Q104" s="150"/>
      <c r="R104" s="150"/>
      <c r="S104" s="151"/>
      <c r="T104" s="152"/>
      <c r="U104" s="153"/>
      <c r="V104" s="16"/>
      <c r="W104" s="191">
        <f t="shared" ref="W104:W135" si="16">0.4*2.71828^(-(0.69315/30.07)*(B104-事故日Cb)/365.25)</f>
        <v>0.4</v>
      </c>
      <c r="X104" s="191">
        <f t="shared" ref="X104:X135" si="17">0.4*2.71828^(-(0.69315/2.06)*(H104-事故日Cb)/365.25)</f>
        <v>0.4</v>
      </c>
      <c r="Y104" s="192">
        <f t="shared" ref="Y104:Y135" si="18">4*2.71828^(-(0.69315/28.799)*(H104-事故日Cb)/365.25)</f>
        <v>4</v>
      </c>
      <c r="Z104" s="193">
        <f t="shared" ref="Z104:Z135" si="19">16*2.71828^(-(0.69315/0.1459)*(B104-事故日Cb)/365.25)</f>
        <v>16</v>
      </c>
      <c r="AA104" s="194">
        <f t="shared" ref="AA104:AA135" si="20">200*2.71828^(-(0.69315/(1.277*10^9))*(B104-事故日Cb)/365.25)</f>
        <v>200</v>
      </c>
    </row>
    <row r="105" spans="1:28" ht="12" customHeight="1" x14ac:dyDescent="0.2">
      <c r="B105" s="116">
        <v>31553</v>
      </c>
      <c r="C105" s="117">
        <f t="shared" si="14"/>
        <v>7.7777777777777777</v>
      </c>
      <c r="D105" s="88">
        <f t="shared" si="14"/>
        <v>94.074074074074076</v>
      </c>
      <c r="E105" s="168">
        <f t="shared" ref="E105:E136" si="21">ND代替値*2.71828^(-(0.69315/2.06)*(B105-事故日Cb)/365.25)</f>
        <v>7.8178588793989447E-3</v>
      </c>
      <c r="F105" s="119">
        <f t="shared" si="2"/>
        <v>0.39629629629629626</v>
      </c>
      <c r="G105" s="120"/>
      <c r="H105" s="116">
        <v>31544</v>
      </c>
      <c r="I105" s="117">
        <f t="shared" si="15"/>
        <v>5.4814814814814818</v>
      </c>
      <c r="J105" s="88">
        <f t="shared" si="15"/>
        <v>70.740740740740748</v>
      </c>
      <c r="K105" s="168">
        <f t="shared" ref="K105:K136" si="22">ND代替値*2.71828^(-(0.69315/2.06)*(H105-事故日Cb)/365.25)</f>
        <v>1.0839052068903279E-2</v>
      </c>
      <c r="L105" s="119">
        <f t="shared" si="13"/>
        <v>0.11481481481481481</v>
      </c>
      <c r="M105" s="123"/>
      <c r="N105" s="120"/>
      <c r="O105" s="7"/>
      <c r="P105" s="104">
        <v>210</v>
      </c>
      <c r="Q105" s="104">
        <v>2540</v>
      </c>
      <c r="R105" s="104">
        <v>10.7</v>
      </c>
      <c r="S105" s="105">
        <v>148</v>
      </c>
      <c r="T105" s="106">
        <v>1910</v>
      </c>
      <c r="U105" s="107">
        <v>3.1</v>
      </c>
      <c r="W105" s="191">
        <f t="shared" si="16"/>
        <v>0.39936939019408119</v>
      </c>
      <c r="X105" s="191">
        <f t="shared" si="17"/>
        <v>0.3941473479601193</v>
      </c>
      <c r="Y105" s="192">
        <f t="shared" si="18"/>
        <v>3.9957848760421761</v>
      </c>
      <c r="Z105" s="193">
        <f t="shared" si="19"/>
        <v>11.55837772948045</v>
      </c>
      <c r="AA105" s="194">
        <f t="shared" si="20"/>
        <v>199.99999999256954</v>
      </c>
    </row>
    <row r="106" spans="1:28" ht="12" customHeight="1" x14ac:dyDescent="0.2">
      <c r="B106" s="116">
        <v>31576</v>
      </c>
      <c r="C106" s="117">
        <f t="shared" si="14"/>
        <v>8.8888888888888893</v>
      </c>
      <c r="D106" s="88">
        <f t="shared" si="14"/>
        <v>88.148148148148152</v>
      </c>
      <c r="E106" s="168">
        <f t="shared" si="21"/>
        <v>7.6539538487388004E-3</v>
      </c>
      <c r="F106" s="119">
        <f t="shared" si="2"/>
        <v>0.1037037037037037</v>
      </c>
      <c r="G106" s="120"/>
      <c r="H106" s="116">
        <v>31636</v>
      </c>
      <c r="I106" s="117">
        <f t="shared" si="15"/>
        <v>5.7407407407407405</v>
      </c>
      <c r="J106" s="88">
        <f t="shared" si="15"/>
        <v>74.81481481481481</v>
      </c>
      <c r="K106" s="168">
        <f t="shared" si="22"/>
        <v>9.9582575143133019E-3</v>
      </c>
      <c r="L106" s="122">
        <f t="shared" si="13"/>
        <v>0.1111111111111111</v>
      </c>
      <c r="M106" s="174">
        <f>ND代替値*2.71828^(-(0.69315/28.799)*(B106-調査開始日)/365.25)</f>
        <v>8.9555649885302707E-3</v>
      </c>
      <c r="N106" s="120">
        <v>0.88</v>
      </c>
      <c r="O106" s="7"/>
      <c r="P106" s="91">
        <v>240</v>
      </c>
      <c r="Q106" s="91">
        <v>2380</v>
      </c>
      <c r="R106" s="91">
        <v>2.8</v>
      </c>
      <c r="S106" s="92">
        <v>155</v>
      </c>
      <c r="T106" s="93">
        <v>2020</v>
      </c>
      <c r="U106" s="95">
        <v>3</v>
      </c>
      <c r="W106" s="191">
        <f t="shared" si="16"/>
        <v>0.3987901072621155</v>
      </c>
      <c r="X106" s="191">
        <f t="shared" si="17"/>
        <v>0.36211845506593832</v>
      </c>
      <c r="Y106" s="192">
        <f t="shared" si="18"/>
        <v>3.9716339686255466</v>
      </c>
      <c r="Z106" s="193">
        <f t="shared" si="19"/>
        <v>8.5698186486891466</v>
      </c>
      <c r="AA106" s="194">
        <f t="shared" si="20"/>
        <v>199.9999999857335</v>
      </c>
    </row>
    <row r="107" spans="1:28" ht="12" customHeight="1" x14ac:dyDescent="0.2">
      <c r="B107" s="116">
        <v>31665</v>
      </c>
      <c r="C107" s="117">
        <f t="shared" si="14"/>
        <v>3.3333333333333335</v>
      </c>
      <c r="D107" s="88">
        <f t="shared" si="14"/>
        <v>88.888888888888886</v>
      </c>
      <c r="E107" s="168">
        <f t="shared" si="21"/>
        <v>7.0514454175610343E-3</v>
      </c>
      <c r="F107" s="119">
        <f t="shared" si="2"/>
        <v>8.1481481481481502E-2</v>
      </c>
      <c r="G107" s="120"/>
      <c r="H107" s="116">
        <v>31726</v>
      </c>
      <c r="I107" s="117">
        <f t="shared" si="15"/>
        <v>1.8518518518518519</v>
      </c>
      <c r="J107" s="88">
        <f t="shared" si="15"/>
        <v>76.666666666666671</v>
      </c>
      <c r="K107" s="168">
        <f t="shared" si="22"/>
        <v>9.1659097255907332E-3</v>
      </c>
      <c r="L107" s="119">
        <f t="shared" si="13"/>
        <v>6.2962962962962957E-2</v>
      </c>
      <c r="M107" s="123"/>
      <c r="N107" s="120"/>
      <c r="O107" s="7"/>
      <c r="P107" s="91">
        <v>90</v>
      </c>
      <c r="Q107" s="91">
        <v>2400</v>
      </c>
      <c r="R107" s="91">
        <v>2.2000000000000002</v>
      </c>
      <c r="S107" s="92">
        <v>50</v>
      </c>
      <c r="T107" s="93">
        <v>2070</v>
      </c>
      <c r="U107" s="95">
        <v>1.7</v>
      </c>
      <c r="W107" s="191">
        <f t="shared" si="16"/>
        <v>0.39655643962560888</v>
      </c>
      <c r="X107" s="191">
        <f t="shared" si="17"/>
        <v>0.33330580820329941</v>
      </c>
      <c r="Y107" s="192">
        <f t="shared" si="18"/>
        <v>3.948149332121869</v>
      </c>
      <c r="Z107" s="193">
        <f t="shared" si="19"/>
        <v>2.6928824594025809</v>
      </c>
      <c r="AA107" s="194">
        <f t="shared" si="20"/>
        <v>199.99999995928107</v>
      </c>
    </row>
    <row r="108" spans="1:28" ht="12" customHeight="1" x14ac:dyDescent="0.2">
      <c r="B108" s="116">
        <v>31763</v>
      </c>
      <c r="C108" s="117">
        <f t="shared" si="14"/>
        <v>1.7777777777777777</v>
      </c>
      <c r="D108" s="88">
        <f t="shared" si="14"/>
        <v>87.777777777777771</v>
      </c>
      <c r="E108" s="168">
        <f t="shared" si="21"/>
        <v>6.4427262725883791E-3</v>
      </c>
      <c r="F108" s="119">
        <f t="shared" si="2"/>
        <v>5.5555555555555552E-2</v>
      </c>
      <c r="G108" s="120"/>
      <c r="H108" s="116">
        <v>31830</v>
      </c>
      <c r="I108" s="117">
        <f t="shared" si="15"/>
        <v>1.8888888888888888</v>
      </c>
      <c r="J108" s="88">
        <f t="shared" si="15"/>
        <v>56.666666666666664</v>
      </c>
      <c r="K108" s="168">
        <f t="shared" si="22"/>
        <v>8.3284961391807653E-3</v>
      </c>
      <c r="L108" s="119">
        <f t="shared" si="13"/>
        <v>8.5185185185185169E-2</v>
      </c>
      <c r="M108" s="123"/>
      <c r="N108" s="120"/>
      <c r="O108" s="7"/>
      <c r="P108" s="91">
        <v>48</v>
      </c>
      <c r="Q108" s="91">
        <v>2370</v>
      </c>
      <c r="R108" s="91">
        <v>1.5</v>
      </c>
      <c r="S108" s="92">
        <v>51</v>
      </c>
      <c r="T108" s="93">
        <v>1530</v>
      </c>
      <c r="U108" s="95">
        <v>2.2999999999999998</v>
      </c>
      <c r="W108" s="191">
        <f t="shared" si="16"/>
        <v>0.39411136547863135</v>
      </c>
      <c r="X108" s="191">
        <f t="shared" si="17"/>
        <v>0.30285440506111883</v>
      </c>
      <c r="Y108" s="192">
        <f t="shared" si="18"/>
        <v>3.921184426032847</v>
      </c>
      <c r="Z108" s="193">
        <f t="shared" si="19"/>
        <v>0.75270161435141958</v>
      </c>
      <c r="AA108" s="194">
        <f t="shared" si="20"/>
        <v>199.99999993015365</v>
      </c>
    </row>
    <row r="109" spans="1:28" ht="12" customHeight="1" x14ac:dyDescent="0.2">
      <c r="B109" s="116">
        <v>31884</v>
      </c>
      <c r="C109" s="117">
        <f t="shared" si="14"/>
        <v>2.7407407407407409</v>
      </c>
      <c r="D109" s="88">
        <f t="shared" si="14"/>
        <v>75.925925925925924</v>
      </c>
      <c r="E109" s="168">
        <f t="shared" si="21"/>
        <v>5.7631407247271593E-3</v>
      </c>
      <c r="F109" s="119">
        <f t="shared" si="2"/>
        <v>5.5555555555555552E-2</v>
      </c>
      <c r="G109" s="120"/>
      <c r="H109" s="116">
        <v>31919</v>
      </c>
      <c r="I109" s="117">
        <f t="shared" si="15"/>
        <v>1.6296296296296295</v>
      </c>
      <c r="J109" s="88">
        <f t="shared" si="15"/>
        <v>78.888888888888886</v>
      </c>
      <c r="K109" s="168">
        <f t="shared" si="22"/>
        <v>7.6728886920944799E-3</v>
      </c>
      <c r="L109" s="122">
        <f t="shared" si="13"/>
        <v>5.185185185185185E-2</v>
      </c>
      <c r="M109" s="123"/>
      <c r="N109" s="120"/>
      <c r="O109" s="7"/>
      <c r="P109" s="91">
        <v>74</v>
      </c>
      <c r="Q109" s="91">
        <v>2050</v>
      </c>
      <c r="R109" s="91">
        <v>1.5</v>
      </c>
      <c r="S109" s="92">
        <v>44</v>
      </c>
      <c r="T109" s="93">
        <v>2130</v>
      </c>
      <c r="U109" s="95">
        <v>1.4</v>
      </c>
      <c r="W109" s="191">
        <f t="shared" si="16"/>
        <v>0.39111323558624989</v>
      </c>
      <c r="X109" s="191">
        <f t="shared" si="17"/>
        <v>0.27901413425798111</v>
      </c>
      <c r="Y109" s="192">
        <f t="shared" si="18"/>
        <v>3.8982549734031124</v>
      </c>
      <c r="Z109" s="193">
        <f t="shared" si="19"/>
        <v>0.15599225850568857</v>
      </c>
      <c r="AA109" s="194">
        <f t="shared" si="20"/>
        <v>199.99999989419024</v>
      </c>
    </row>
    <row r="110" spans="1:28" ht="12" customHeight="1" x14ac:dyDescent="0.2">
      <c r="B110" s="116">
        <v>31945</v>
      </c>
      <c r="C110" s="117">
        <f t="shared" si="14"/>
        <v>4.1851851851851851</v>
      </c>
      <c r="D110" s="88">
        <f t="shared" si="14"/>
        <v>74.444444444444443</v>
      </c>
      <c r="E110" s="168">
        <f t="shared" si="21"/>
        <v>5.4482114326822231E-3</v>
      </c>
      <c r="F110" s="119">
        <f t="shared" si="2"/>
        <v>4.0740740740740751E-2</v>
      </c>
      <c r="G110" s="120"/>
      <c r="H110" s="116">
        <v>32000</v>
      </c>
      <c r="I110" s="117">
        <f t="shared" si="15"/>
        <v>5.1481481481481479</v>
      </c>
      <c r="J110" s="88">
        <f t="shared" si="15"/>
        <v>65.925925925925924</v>
      </c>
      <c r="K110" s="168">
        <f t="shared" si="22"/>
        <v>7.1211789387327458E-3</v>
      </c>
      <c r="L110" s="119">
        <f t="shared" si="13"/>
        <v>5.9259259259259262E-2</v>
      </c>
      <c r="M110" s="174">
        <f>ND代替値*2.71828^(-(0.69315/28.799)*(B110-調査開始日)/365.25)</f>
        <v>8.7404308735588108E-3</v>
      </c>
      <c r="N110" s="120">
        <v>0.6</v>
      </c>
      <c r="O110" s="7"/>
      <c r="P110" s="91">
        <v>113</v>
      </c>
      <c r="Q110" s="91">
        <v>2010</v>
      </c>
      <c r="R110" s="91">
        <v>1.1000000000000001</v>
      </c>
      <c r="S110" s="92">
        <v>139</v>
      </c>
      <c r="T110" s="93">
        <v>1780</v>
      </c>
      <c r="U110" s="95">
        <v>1.6</v>
      </c>
      <c r="W110" s="191">
        <f t="shared" si="16"/>
        <v>0.38961043991547728</v>
      </c>
      <c r="X110" s="191">
        <f t="shared" si="17"/>
        <v>0.25895196140846349</v>
      </c>
      <c r="Y110" s="192">
        <f t="shared" si="18"/>
        <v>3.8775031607242547</v>
      </c>
      <c r="Z110" s="193">
        <f t="shared" si="19"/>
        <v>7.0553519532179115E-2</v>
      </c>
      <c r="AA110" s="194">
        <f t="shared" si="20"/>
        <v>199.99999987605989</v>
      </c>
    </row>
    <row r="111" spans="1:28" ht="12" customHeight="1" x14ac:dyDescent="0.2">
      <c r="B111" s="116">
        <v>32023</v>
      </c>
      <c r="C111" s="117">
        <f t="shared" si="14"/>
        <v>4.1851851851851851</v>
      </c>
      <c r="D111" s="88">
        <f t="shared" si="14"/>
        <v>73.333333333333329</v>
      </c>
      <c r="E111" s="168">
        <f t="shared" si="21"/>
        <v>5.0704582731305381E-3</v>
      </c>
      <c r="F111" s="119">
        <f t="shared" si="2"/>
        <v>6.2962962962962957E-2</v>
      </c>
      <c r="G111" s="120"/>
      <c r="H111" s="116">
        <v>32099</v>
      </c>
      <c r="I111" s="117">
        <f t="shared" si="15"/>
        <v>2.6296296296296298</v>
      </c>
      <c r="J111" s="88">
        <f t="shared" si="15"/>
        <v>75.925925925925924</v>
      </c>
      <c r="K111" s="168">
        <f t="shared" si="22"/>
        <v>6.5004488294525481E-3</v>
      </c>
      <c r="L111" s="119">
        <f t="shared" si="13"/>
        <v>5.9259259259259262E-2</v>
      </c>
      <c r="M111" s="123"/>
      <c r="N111" s="120"/>
      <c r="O111" s="7"/>
      <c r="P111" s="91">
        <v>113</v>
      </c>
      <c r="Q111" s="91">
        <v>1980</v>
      </c>
      <c r="R111" s="91">
        <v>1.7</v>
      </c>
      <c r="S111" s="92">
        <v>71</v>
      </c>
      <c r="T111" s="93">
        <v>2050</v>
      </c>
      <c r="U111" s="95">
        <v>1.6</v>
      </c>
      <c r="W111" s="191">
        <f t="shared" si="16"/>
        <v>0.38769724167704739</v>
      </c>
      <c r="X111" s="191">
        <f t="shared" si="17"/>
        <v>0.23637995743463813</v>
      </c>
      <c r="Y111" s="192">
        <f t="shared" si="18"/>
        <v>3.8522897950166644</v>
      </c>
      <c r="Z111" s="193">
        <f t="shared" si="19"/>
        <v>2.5580122081743342E-2</v>
      </c>
      <c r="AA111" s="194">
        <f t="shared" si="20"/>
        <v>199.99999985287684</v>
      </c>
    </row>
    <row r="112" spans="1:28" ht="12" customHeight="1" x14ac:dyDescent="0.2">
      <c r="B112" s="116">
        <v>32120</v>
      </c>
      <c r="C112" s="117">
        <f t="shared" si="14"/>
        <v>1.962962962962963</v>
      </c>
      <c r="D112" s="88">
        <f t="shared" si="14"/>
        <v>75.925925925925924</v>
      </c>
      <c r="E112" s="168">
        <f t="shared" si="21"/>
        <v>4.6370185271975665E-3</v>
      </c>
      <c r="F112" s="119">
        <f t="shared" si="2"/>
        <v>4.4444444444444446E-2</v>
      </c>
      <c r="G112" s="120"/>
      <c r="H112" s="116">
        <v>32181</v>
      </c>
      <c r="I112" s="117">
        <f t="shared" si="15"/>
        <v>1.5555555555555556</v>
      </c>
      <c r="J112" s="88">
        <f t="shared" si="15"/>
        <v>74.81481481481481</v>
      </c>
      <c r="K112" s="168">
        <f t="shared" si="22"/>
        <v>6.0274866639874573E-3</v>
      </c>
      <c r="L112" s="119">
        <f t="shared" si="13"/>
        <v>7.7777777777777779E-2</v>
      </c>
      <c r="M112" s="123"/>
      <c r="N112" s="120"/>
      <c r="O112" s="7"/>
      <c r="P112" s="91">
        <v>53</v>
      </c>
      <c r="Q112" s="91">
        <v>2050</v>
      </c>
      <c r="R112" s="91">
        <v>1.2</v>
      </c>
      <c r="S112" s="92">
        <v>42</v>
      </c>
      <c r="T112" s="93">
        <v>2020</v>
      </c>
      <c r="U112" s="95">
        <v>2.1</v>
      </c>
      <c r="W112" s="191">
        <f t="shared" si="16"/>
        <v>0.38533110903474987</v>
      </c>
      <c r="X112" s="191">
        <f t="shared" si="17"/>
        <v>0.21918133323590758</v>
      </c>
      <c r="Y112" s="192">
        <f t="shared" si="18"/>
        <v>3.8315301805301023</v>
      </c>
      <c r="Z112" s="193">
        <f t="shared" si="19"/>
        <v>7.2436421440160888E-3</v>
      </c>
      <c r="AA112" s="194">
        <f t="shared" si="20"/>
        <v>199.99999982404665</v>
      </c>
    </row>
    <row r="113" spans="2:27" ht="12" customHeight="1" x14ac:dyDescent="0.2">
      <c r="B113" s="116">
        <v>32259</v>
      </c>
      <c r="C113" s="117">
        <v>4.5</v>
      </c>
      <c r="D113" s="88">
        <v>73</v>
      </c>
      <c r="E113" s="168">
        <f t="shared" si="21"/>
        <v>4.0796867674963095E-3</v>
      </c>
      <c r="F113" s="119">
        <v>4.4999999999999998E-2</v>
      </c>
      <c r="G113" s="120"/>
      <c r="H113" s="116">
        <v>32280</v>
      </c>
      <c r="I113" s="117">
        <v>5.7</v>
      </c>
      <c r="J113" s="88">
        <v>72.099999999999994</v>
      </c>
      <c r="K113" s="168">
        <f t="shared" si="22"/>
        <v>5.5020901688549147E-3</v>
      </c>
      <c r="L113" s="119">
        <v>5.5E-2</v>
      </c>
      <c r="M113" s="123"/>
      <c r="N113" s="120"/>
      <c r="O113" s="7"/>
      <c r="P113" s="33" t="s">
        <v>23</v>
      </c>
      <c r="W113" s="191">
        <f t="shared" si="16"/>
        <v>0.3819656163801331</v>
      </c>
      <c r="X113" s="191">
        <f t="shared" si="17"/>
        <v>0.20007600614017873</v>
      </c>
      <c r="Y113" s="192">
        <f t="shared" si="18"/>
        <v>3.806615752957248</v>
      </c>
      <c r="Z113" s="193">
        <f t="shared" si="19"/>
        <v>1.1878361922276772E-3</v>
      </c>
      <c r="AA113" s="194">
        <f t="shared" si="20"/>
        <v>199.99999978273331</v>
      </c>
    </row>
    <row r="114" spans="2:27" ht="12" customHeight="1" x14ac:dyDescent="0.2">
      <c r="B114" s="116">
        <v>32303</v>
      </c>
      <c r="C114" s="117">
        <v>6.8</v>
      </c>
      <c r="D114" s="88">
        <v>83.9</v>
      </c>
      <c r="E114" s="168">
        <f t="shared" si="21"/>
        <v>3.9176264009376559E-3</v>
      </c>
      <c r="F114" s="119">
        <v>5.1999999999999998E-2</v>
      </c>
      <c r="G114" s="120"/>
      <c r="H114" s="116">
        <v>32386</v>
      </c>
      <c r="I114" s="117">
        <v>4.0999999999999996</v>
      </c>
      <c r="J114" s="88">
        <v>54.4</v>
      </c>
      <c r="K114" s="168">
        <f t="shared" si="22"/>
        <v>4.9902068005107034E-3</v>
      </c>
      <c r="L114" s="175">
        <f>ND代替値*2.71828^(-(0.69315/30.07)*(H114-事故日Cb)/365.25)</f>
        <v>1.0420200277194655E-2</v>
      </c>
      <c r="M114" s="174">
        <f>ND代替値*2.71828^(-(0.69315/28.799)*(B114-調査開始日)/365.25)</f>
        <v>8.5366503988798491E-3</v>
      </c>
      <c r="N114" s="120">
        <v>0.3</v>
      </c>
      <c r="O114" s="7"/>
      <c r="W114" s="191">
        <f t="shared" si="16"/>
        <v>0.38090641782647511</v>
      </c>
      <c r="X114" s="191">
        <f t="shared" si="17"/>
        <v>0.1814620654731165</v>
      </c>
      <c r="Y114" s="192">
        <f t="shared" si="18"/>
        <v>3.7801192644251587</v>
      </c>
      <c r="Z114" s="193">
        <f t="shared" si="19"/>
        <v>6.7019918995283483E-4</v>
      </c>
      <c r="AA114" s="194">
        <f t="shared" si="20"/>
        <v>199.99999976965569</v>
      </c>
    </row>
    <row r="115" spans="2:27" ht="12" customHeight="1" x14ac:dyDescent="0.2">
      <c r="B115" s="116">
        <v>32427</v>
      </c>
      <c r="C115" s="117">
        <v>2.6</v>
      </c>
      <c r="D115" s="88">
        <v>82.1</v>
      </c>
      <c r="E115" s="168">
        <f t="shared" si="21"/>
        <v>3.4947193339660513E-3</v>
      </c>
      <c r="F115" s="119">
        <v>3.6999999999999998E-2</v>
      </c>
      <c r="G115" s="120"/>
      <c r="H115" s="116">
        <v>32456</v>
      </c>
      <c r="I115" s="117">
        <v>2.4</v>
      </c>
      <c r="J115" s="88">
        <v>84.2</v>
      </c>
      <c r="K115" s="168">
        <f t="shared" si="22"/>
        <v>4.6785631395699998E-3</v>
      </c>
      <c r="L115" s="122">
        <v>0.05</v>
      </c>
      <c r="M115" s="123"/>
      <c r="N115" s="120"/>
      <c r="O115" s="16"/>
      <c r="P115" s="16"/>
      <c r="Q115" s="16"/>
      <c r="R115" s="16"/>
      <c r="W115" s="191">
        <f t="shared" si="16"/>
        <v>0.3779371796889483</v>
      </c>
      <c r="X115" s="191">
        <f t="shared" si="17"/>
        <v>0.17012956871163637</v>
      </c>
      <c r="Y115" s="192">
        <f t="shared" si="18"/>
        <v>3.7627227760866786</v>
      </c>
      <c r="Z115" s="193">
        <f t="shared" si="19"/>
        <v>1.3357873462530078E-4</v>
      </c>
      <c r="AA115" s="194">
        <f t="shared" si="20"/>
        <v>199.99999973280057</v>
      </c>
    </row>
    <row r="116" spans="2:27" ht="12" customHeight="1" x14ac:dyDescent="0.2">
      <c r="B116" s="116">
        <v>32485</v>
      </c>
      <c r="C116" s="117">
        <v>1.4</v>
      </c>
      <c r="D116" s="88">
        <v>85.2</v>
      </c>
      <c r="E116" s="168">
        <f t="shared" si="21"/>
        <v>3.3128920962198871E-3</v>
      </c>
      <c r="F116" s="119">
        <v>5.8000000000000003E-2</v>
      </c>
      <c r="G116" s="120"/>
      <c r="H116" s="116">
        <v>32552</v>
      </c>
      <c r="I116" s="117">
        <v>1.5</v>
      </c>
      <c r="J116" s="88">
        <v>63</v>
      </c>
      <c r="K116" s="168">
        <f t="shared" si="22"/>
        <v>4.282567327170474E-3</v>
      </c>
      <c r="L116" s="119">
        <v>4.9000000000000002E-2</v>
      </c>
      <c r="M116" s="123"/>
      <c r="N116" s="120"/>
      <c r="O116" s="16"/>
      <c r="W116" s="191">
        <f t="shared" si="16"/>
        <v>0.37655629858776074</v>
      </c>
      <c r="X116" s="191">
        <f t="shared" si="17"/>
        <v>0.15572972098801727</v>
      </c>
      <c r="Y116" s="192">
        <f t="shared" si="18"/>
        <v>3.7389948486945732</v>
      </c>
      <c r="Z116" s="193">
        <f t="shared" si="19"/>
        <v>6.2820260694580789E-5</v>
      </c>
      <c r="AA116" s="194">
        <f t="shared" si="20"/>
        <v>199.99999971556193</v>
      </c>
    </row>
    <row r="117" spans="2:27" ht="12" customHeight="1" x14ac:dyDescent="0.2">
      <c r="B117" s="116">
        <v>32616</v>
      </c>
      <c r="C117" s="117">
        <v>2.9</v>
      </c>
      <c r="D117" s="88">
        <v>69.3</v>
      </c>
      <c r="E117" s="168">
        <f t="shared" si="21"/>
        <v>2.9362698841530893E-3</v>
      </c>
      <c r="F117" s="119">
        <v>4.2000000000000003E-2</v>
      </c>
      <c r="G117" s="120"/>
      <c r="H117" s="116">
        <v>32644</v>
      </c>
      <c r="I117" s="117">
        <v>4.9000000000000004</v>
      </c>
      <c r="J117" s="88">
        <v>75.599999999999994</v>
      </c>
      <c r="K117" s="168">
        <f t="shared" si="22"/>
        <v>3.9345606973048815E-3</v>
      </c>
      <c r="L117" s="119">
        <v>4.2000000000000003E-2</v>
      </c>
      <c r="M117" s="123"/>
      <c r="N117" s="120"/>
      <c r="O117" s="16"/>
      <c r="W117" s="191">
        <f t="shared" si="16"/>
        <v>0.37345595043713292</v>
      </c>
      <c r="X117" s="191">
        <f t="shared" si="17"/>
        <v>0.14307493444745023</v>
      </c>
      <c r="Y117" s="192">
        <f t="shared" si="18"/>
        <v>3.7163960048570339</v>
      </c>
      <c r="Z117" s="193">
        <f t="shared" si="19"/>
        <v>1.1431170251470797E-5</v>
      </c>
      <c r="AA117" s="194">
        <f t="shared" si="20"/>
        <v>199.99999967662626</v>
      </c>
    </row>
    <row r="118" spans="2:27" ht="12" customHeight="1" x14ac:dyDescent="0.2">
      <c r="B118" s="116">
        <v>32666</v>
      </c>
      <c r="C118" s="117">
        <v>4.4000000000000004</v>
      </c>
      <c r="D118" s="88">
        <v>70</v>
      </c>
      <c r="E118" s="168">
        <f t="shared" si="21"/>
        <v>2.8040880731959694E-3</v>
      </c>
      <c r="F118" s="119">
        <v>3.2000000000000001E-2</v>
      </c>
      <c r="G118" s="120"/>
      <c r="H118" s="116">
        <v>32737</v>
      </c>
      <c r="I118" s="117">
        <v>2.8</v>
      </c>
      <c r="J118" s="88">
        <v>75.400000000000006</v>
      </c>
      <c r="K118" s="168">
        <f t="shared" si="22"/>
        <v>3.6115049389428477E-3</v>
      </c>
      <c r="L118" s="119">
        <v>5.0999999999999997E-2</v>
      </c>
      <c r="M118" s="174">
        <f>ND代替値*2.71828^(-(0.69315/28.799)*(B118-調査開始日)/365.25)</f>
        <v>8.3348743752460729E-3</v>
      </c>
      <c r="N118" s="120">
        <v>0.5</v>
      </c>
      <c r="O118" s="16"/>
      <c r="W118" s="191">
        <f t="shared" si="16"/>
        <v>0.37227935371346432</v>
      </c>
      <c r="X118" s="191">
        <f t="shared" si="17"/>
        <v>0.13132745232519447</v>
      </c>
      <c r="Y118" s="192">
        <f t="shared" si="18"/>
        <v>3.6936903430226251</v>
      </c>
      <c r="Z118" s="193">
        <f t="shared" si="19"/>
        <v>5.9654676379118497E-6</v>
      </c>
      <c r="AA118" s="194">
        <f t="shared" si="20"/>
        <v>199.99999966176537</v>
      </c>
    </row>
    <row r="119" spans="2:27" ht="12" customHeight="1" x14ac:dyDescent="0.2">
      <c r="B119" s="116">
        <v>32756</v>
      </c>
      <c r="C119" s="117">
        <v>2.06</v>
      </c>
      <c r="D119" s="88">
        <v>66.900000000000006</v>
      </c>
      <c r="E119" s="168">
        <f t="shared" si="21"/>
        <v>2.5809754472183146E-3</v>
      </c>
      <c r="F119" s="119">
        <v>3.6999999999999998E-2</v>
      </c>
      <c r="G119" s="120"/>
      <c r="H119" s="116">
        <v>32825</v>
      </c>
      <c r="I119" s="117">
        <v>2</v>
      </c>
      <c r="J119" s="88">
        <v>79.400000000000006</v>
      </c>
      <c r="K119" s="168">
        <f t="shared" si="22"/>
        <v>3.3302789237135322E-3</v>
      </c>
      <c r="L119" s="122">
        <v>5.0999999999999997E-2</v>
      </c>
      <c r="M119" s="123"/>
      <c r="N119" s="120"/>
      <c r="O119" s="16"/>
      <c r="W119" s="191">
        <f t="shared" si="16"/>
        <v>0.37017081325724316</v>
      </c>
      <c r="X119" s="191">
        <f t="shared" si="17"/>
        <v>0.12110105177140118</v>
      </c>
      <c r="Y119" s="192">
        <f t="shared" si="18"/>
        <v>3.6723331652298423</v>
      </c>
      <c r="Z119" s="193">
        <f t="shared" si="19"/>
        <v>1.8502965365205371E-6</v>
      </c>
      <c r="AA119" s="194">
        <f t="shared" si="20"/>
        <v>199.99999963501568</v>
      </c>
    </row>
    <row r="120" spans="2:27" ht="12" customHeight="1" x14ac:dyDescent="0.2">
      <c r="B120" s="116">
        <v>32864</v>
      </c>
      <c r="C120" s="117">
        <v>2</v>
      </c>
      <c r="D120" s="88">
        <v>68.8</v>
      </c>
      <c r="E120" s="168">
        <f t="shared" si="21"/>
        <v>2.336547103774538E-3</v>
      </c>
      <c r="F120" s="119">
        <v>6.3E-2</v>
      </c>
      <c r="G120" s="120"/>
      <c r="H120" s="116">
        <v>32913</v>
      </c>
      <c r="I120" s="117">
        <v>1.8</v>
      </c>
      <c r="J120" s="88">
        <v>81.099999999999994</v>
      </c>
      <c r="K120" s="168">
        <f t="shared" si="22"/>
        <v>3.070951832334203E-3</v>
      </c>
      <c r="L120" s="175">
        <f>ND代替値*2.71828^(-(0.69315/30.07)*(H120-事故日Cb)/365.25)</f>
        <v>1.0079331044780135E-2</v>
      </c>
      <c r="M120" s="121"/>
      <c r="N120" s="120"/>
      <c r="O120" s="16"/>
      <c r="W120" s="191">
        <f t="shared" si="16"/>
        <v>0.36765632283884825</v>
      </c>
      <c r="X120" s="191">
        <f t="shared" si="17"/>
        <v>0.11167097572124376</v>
      </c>
      <c r="Y120" s="192">
        <f t="shared" si="18"/>
        <v>3.6510994761437221</v>
      </c>
      <c r="Z120" s="193">
        <f t="shared" si="19"/>
        <v>4.5410631989375308E-7</v>
      </c>
      <c r="AA120" s="194">
        <f t="shared" si="20"/>
        <v>199.99999960291612</v>
      </c>
    </row>
    <row r="121" spans="2:27" ht="12" customHeight="1" x14ac:dyDescent="0.2">
      <c r="B121" s="116">
        <v>32988</v>
      </c>
      <c r="C121" s="117">
        <v>4.3</v>
      </c>
      <c r="D121" s="88">
        <v>77.900000000000006</v>
      </c>
      <c r="E121" s="168">
        <f t="shared" si="21"/>
        <v>2.0843172632104192E-3</v>
      </c>
      <c r="F121" s="119">
        <v>0.04</v>
      </c>
      <c r="G121" s="120"/>
      <c r="H121" s="116">
        <v>33014</v>
      </c>
      <c r="I121" s="117">
        <v>3.4</v>
      </c>
      <c r="J121" s="88">
        <v>72.599999999999994</v>
      </c>
      <c r="K121" s="168">
        <f t="shared" si="22"/>
        <v>2.7981067362088771E-3</v>
      </c>
      <c r="L121" s="119">
        <v>9.6000000000000002E-2</v>
      </c>
      <c r="M121" s="123"/>
      <c r="N121" s="120"/>
      <c r="O121" s="16"/>
      <c r="W121" s="191">
        <f t="shared" si="16"/>
        <v>0.36479037171755913</v>
      </c>
      <c r="X121" s="191">
        <f t="shared" si="17"/>
        <v>0.10174933586214099</v>
      </c>
      <c r="Y121" s="192">
        <f t="shared" si="18"/>
        <v>3.6268802690593347</v>
      </c>
      <c r="Z121" s="193">
        <f t="shared" si="19"/>
        <v>9.0508834546679074E-8</v>
      </c>
      <c r="AA121" s="194">
        <f t="shared" si="20"/>
        <v>199.99999956606104</v>
      </c>
    </row>
    <row r="122" spans="2:27" ht="12" customHeight="1" x14ac:dyDescent="0.2">
      <c r="B122" s="116">
        <v>33050</v>
      </c>
      <c r="C122" s="117">
        <v>2.0299999999999998</v>
      </c>
      <c r="D122" s="88">
        <v>76.900000000000006</v>
      </c>
      <c r="E122" s="168">
        <f t="shared" si="21"/>
        <v>1.9686044750603341E-3</v>
      </c>
      <c r="F122" s="119">
        <v>3.2000000000000001E-2</v>
      </c>
      <c r="G122" s="120"/>
      <c r="H122" s="116">
        <v>33093</v>
      </c>
      <c r="I122" s="117">
        <v>2.4</v>
      </c>
      <c r="J122" s="88">
        <v>65.3</v>
      </c>
      <c r="K122" s="168">
        <f t="shared" si="22"/>
        <v>2.6017013988968505E-3</v>
      </c>
      <c r="L122" s="122">
        <v>3.5999999999999997E-2</v>
      </c>
      <c r="M122" s="174">
        <f>ND代替値*2.71828^(-(0.69315/28.799)*(B122-調査開始日)/365.25)</f>
        <v>8.1266140887649354E-3</v>
      </c>
      <c r="N122" s="120">
        <v>4</v>
      </c>
      <c r="O122" s="16"/>
      <c r="W122" s="191">
        <f t="shared" si="16"/>
        <v>0.3633657848114436</v>
      </c>
      <c r="X122" s="191">
        <f t="shared" si="17"/>
        <v>9.4607323596249127E-2</v>
      </c>
      <c r="Y122" s="192">
        <f t="shared" si="18"/>
        <v>3.6080485623700889</v>
      </c>
      <c r="Z122" s="193">
        <f t="shared" si="19"/>
        <v>4.0407100325519292E-8</v>
      </c>
      <c r="AA122" s="194">
        <f t="shared" si="20"/>
        <v>199.99999954763345</v>
      </c>
    </row>
    <row r="123" spans="2:27" ht="12" customHeight="1" x14ac:dyDescent="0.2">
      <c r="B123" s="116">
        <v>33121</v>
      </c>
      <c r="C123" s="117">
        <v>1.9</v>
      </c>
      <c r="D123" s="88">
        <v>67.7</v>
      </c>
      <c r="E123" s="168">
        <f t="shared" si="21"/>
        <v>1.8439635531917378E-3</v>
      </c>
      <c r="F123" s="119">
        <v>2.1999999999999999E-2</v>
      </c>
      <c r="G123" s="120"/>
      <c r="H123" s="116">
        <v>33190</v>
      </c>
      <c r="I123" s="117">
        <v>3</v>
      </c>
      <c r="J123" s="88">
        <v>73.400000000000006</v>
      </c>
      <c r="K123" s="168">
        <f t="shared" si="22"/>
        <v>2.3792992544384032E-3</v>
      </c>
      <c r="L123" s="122">
        <v>5.3999999999999999E-2</v>
      </c>
      <c r="M123" s="123"/>
      <c r="N123" s="120"/>
      <c r="O123" s="16"/>
      <c r="W123" s="191">
        <f t="shared" si="16"/>
        <v>0.36174123504987543</v>
      </c>
      <c r="X123" s="191">
        <f t="shared" si="17"/>
        <v>8.6519972888669222E-2</v>
      </c>
      <c r="Y123" s="192">
        <f t="shared" si="18"/>
        <v>3.5850597696725837</v>
      </c>
      <c r="Z123" s="193">
        <f t="shared" si="19"/>
        <v>1.6046639035381038E-8</v>
      </c>
      <c r="AA123" s="194">
        <f t="shared" si="20"/>
        <v>199.99999952653096</v>
      </c>
    </row>
    <row r="124" spans="2:27" ht="12" customHeight="1" x14ac:dyDescent="0.2">
      <c r="B124" s="116">
        <v>33212</v>
      </c>
      <c r="C124" s="117">
        <v>1.9</v>
      </c>
      <c r="D124" s="88">
        <v>68</v>
      </c>
      <c r="E124" s="168">
        <f t="shared" si="21"/>
        <v>1.6956822311839932E-3</v>
      </c>
      <c r="F124" s="119">
        <v>4.1000000000000002E-2</v>
      </c>
      <c r="G124" s="120"/>
      <c r="H124" s="116">
        <v>33323</v>
      </c>
      <c r="I124" s="117">
        <v>4.2</v>
      </c>
      <c r="J124" s="88">
        <v>83.4</v>
      </c>
      <c r="K124" s="168">
        <f t="shared" si="22"/>
        <v>2.1049296020141306E-3</v>
      </c>
      <c r="L124" s="119">
        <v>6.7000000000000004E-2</v>
      </c>
      <c r="M124" s="123"/>
      <c r="N124" s="120"/>
      <c r="O124" s="16"/>
      <c r="W124" s="191">
        <f t="shared" si="16"/>
        <v>0.35966968135141197</v>
      </c>
      <c r="X124" s="191">
        <f t="shared" si="17"/>
        <v>7.6542894618695678E-2</v>
      </c>
      <c r="Y124" s="192">
        <f t="shared" si="18"/>
        <v>3.5537769696457757</v>
      </c>
      <c r="Z124" s="193">
        <f t="shared" si="19"/>
        <v>4.912832996363803E-9</v>
      </c>
      <c r="AA124" s="194">
        <f t="shared" si="20"/>
        <v>199.99999949948406</v>
      </c>
    </row>
    <row r="125" spans="2:27" ht="12" customHeight="1" x14ac:dyDescent="0.2">
      <c r="B125" s="116">
        <v>33340</v>
      </c>
      <c r="C125" s="117">
        <v>2.6</v>
      </c>
      <c r="D125" s="88">
        <v>79.5</v>
      </c>
      <c r="E125" s="168">
        <f t="shared" si="21"/>
        <v>1.5070699436807939E-3</v>
      </c>
      <c r="F125" s="119">
        <v>3.3000000000000002E-2</v>
      </c>
      <c r="G125" s="120"/>
      <c r="H125" s="116">
        <v>33373</v>
      </c>
      <c r="I125" s="117">
        <v>4.5999999999999996</v>
      </c>
      <c r="J125" s="88">
        <v>81.599999999999994</v>
      </c>
      <c r="K125" s="168">
        <f t="shared" si="22"/>
        <v>2.0101721656377645E-3</v>
      </c>
      <c r="L125" s="175">
        <f>ND代替値*2.71828^(-(0.69315/30.07)*(H125-事故日Cb)/365.25)</f>
        <v>9.7909251811735803E-3</v>
      </c>
      <c r="M125" s="121"/>
      <c r="N125" s="120"/>
      <c r="O125" s="16"/>
      <c r="W125" s="191">
        <f t="shared" si="16"/>
        <v>0.35677591068473541</v>
      </c>
      <c r="X125" s="191">
        <f t="shared" si="17"/>
        <v>7.3097169659555081E-2</v>
      </c>
      <c r="Y125" s="192">
        <f t="shared" si="18"/>
        <v>3.5420872467805702</v>
      </c>
      <c r="Z125" s="193">
        <f t="shared" si="19"/>
        <v>9.2954352902204368E-10</v>
      </c>
      <c r="AA125" s="194">
        <f t="shared" si="20"/>
        <v>199.9999994614401</v>
      </c>
    </row>
    <row r="126" spans="2:27" ht="12" customHeight="1" x14ac:dyDescent="0.2">
      <c r="B126" s="116">
        <v>33396</v>
      </c>
      <c r="C126" s="117">
        <v>3.7</v>
      </c>
      <c r="D126" s="88">
        <v>72.599999999999994</v>
      </c>
      <c r="E126" s="168">
        <f t="shared" si="21"/>
        <v>1.4312930731506864E-3</v>
      </c>
      <c r="F126" s="119">
        <v>2.5000000000000001E-2</v>
      </c>
      <c r="G126" s="120"/>
      <c r="H126" s="116">
        <v>33477</v>
      </c>
      <c r="I126" s="117">
        <v>4.9000000000000004</v>
      </c>
      <c r="J126" s="88">
        <v>66.7</v>
      </c>
      <c r="K126" s="168">
        <f t="shared" si="22"/>
        <v>1.8265193114286073E-3</v>
      </c>
      <c r="L126" s="175">
        <f>ND代替値*2.71828^(-(0.69315/30.07)*(H126-事故日Cb)/365.25)</f>
        <v>9.726872710865947E-3</v>
      </c>
      <c r="M126" s="174">
        <f>ND代替値*2.71828^(-(0.69315/28.799)*(B126-調査開始日)/365.25)</f>
        <v>7.9434233635496052E-3</v>
      </c>
      <c r="N126" s="120">
        <v>0.47</v>
      </c>
      <c r="O126" s="16"/>
      <c r="W126" s="191">
        <f t="shared" si="16"/>
        <v>0.35551721826416777</v>
      </c>
      <c r="X126" s="191">
        <f t="shared" si="17"/>
        <v>6.6418884051949359E-2</v>
      </c>
      <c r="Y126" s="192">
        <f t="shared" si="18"/>
        <v>3.5178956466322471</v>
      </c>
      <c r="Z126" s="193">
        <f t="shared" si="19"/>
        <v>4.486730552319986E-10</v>
      </c>
      <c r="AA126" s="194">
        <f t="shared" si="20"/>
        <v>199.99999944479589</v>
      </c>
    </row>
    <row r="127" spans="2:27" ht="12" customHeight="1" x14ac:dyDescent="0.2">
      <c r="B127" s="116">
        <v>33486</v>
      </c>
      <c r="C127" s="117">
        <v>2.1</v>
      </c>
      <c r="D127" s="88">
        <v>63.6</v>
      </c>
      <c r="E127" s="168">
        <f t="shared" si="21"/>
        <v>1.3174095046754961E-3</v>
      </c>
      <c r="F127" s="124">
        <v>1.6E-2</v>
      </c>
      <c r="G127" s="120"/>
      <c r="H127" s="116">
        <v>33582</v>
      </c>
      <c r="I127" s="117">
        <v>2.1</v>
      </c>
      <c r="J127" s="88">
        <v>79</v>
      </c>
      <c r="K127" s="168">
        <f t="shared" si="22"/>
        <v>1.6581170880383329E-3</v>
      </c>
      <c r="L127" s="125">
        <v>5.2999999999999999E-2</v>
      </c>
      <c r="M127" s="126"/>
      <c r="N127" s="120"/>
      <c r="O127" s="16"/>
      <c r="W127" s="191">
        <f t="shared" si="16"/>
        <v>0.35350361630070726</v>
      </c>
      <c r="X127" s="191">
        <f t="shared" si="17"/>
        <v>6.0295166837757569E-2</v>
      </c>
      <c r="Y127" s="192">
        <f t="shared" si="18"/>
        <v>3.4936390447119994</v>
      </c>
      <c r="Z127" s="193">
        <f t="shared" si="19"/>
        <v>1.3916397682721244E-10</v>
      </c>
      <c r="AA127" s="194">
        <f t="shared" si="20"/>
        <v>199.99999941804623</v>
      </c>
    </row>
    <row r="128" spans="2:27" ht="12" customHeight="1" x14ac:dyDescent="0.2">
      <c r="B128" s="116">
        <v>33581</v>
      </c>
      <c r="C128" s="117">
        <v>1.8</v>
      </c>
      <c r="D128" s="88">
        <v>74.8</v>
      </c>
      <c r="E128" s="168">
        <f t="shared" si="21"/>
        <v>1.2070147665778023E-3</v>
      </c>
      <c r="F128" s="119">
        <v>3.5000000000000003E-2</v>
      </c>
      <c r="G128" s="120"/>
      <c r="H128" s="116">
        <v>33661</v>
      </c>
      <c r="I128" s="117">
        <v>1.7</v>
      </c>
      <c r="J128" s="88">
        <v>66.3</v>
      </c>
      <c r="K128" s="168">
        <f t="shared" si="22"/>
        <v>1.5417301604902286E-3</v>
      </c>
      <c r="L128" s="175">
        <f>ND代替値*2.71828^(-(0.69315/30.07)*(H128-事故日Cb)/365.25)</f>
        <v>9.6145738934220321E-3</v>
      </c>
      <c r="M128" s="121"/>
      <c r="N128" s="120"/>
      <c r="O128" s="16"/>
      <c r="W128" s="191">
        <f t="shared" si="16"/>
        <v>0.35139051903180296</v>
      </c>
      <c r="X128" s="191">
        <f t="shared" si="17"/>
        <v>5.6062914926917409E-2</v>
      </c>
      <c r="Y128" s="192">
        <f t="shared" si="18"/>
        <v>3.4754991611516366</v>
      </c>
      <c r="Z128" s="193">
        <f t="shared" si="19"/>
        <v>4.0446323659405169E-11</v>
      </c>
      <c r="AA128" s="194">
        <f t="shared" si="20"/>
        <v>199.99999938981045</v>
      </c>
    </row>
    <row r="129" spans="2:27" ht="12" customHeight="1" x14ac:dyDescent="0.2">
      <c r="B129" s="116">
        <v>33715</v>
      </c>
      <c r="C129" s="117">
        <v>3.5</v>
      </c>
      <c r="D129" s="88">
        <v>73.2</v>
      </c>
      <c r="E129" s="168">
        <f t="shared" si="21"/>
        <v>1.0668442088436114E-3</v>
      </c>
      <c r="F129" s="124">
        <v>2.1999999999999999E-2</v>
      </c>
      <c r="G129" s="120"/>
      <c r="H129" s="116">
        <v>33743</v>
      </c>
      <c r="I129" s="117">
        <v>5.5</v>
      </c>
      <c r="J129" s="88">
        <v>78.900000000000006</v>
      </c>
      <c r="K129" s="168">
        <f t="shared" si="22"/>
        <v>1.4295563622804038E-3</v>
      </c>
      <c r="L129" s="124">
        <v>6.2E-2</v>
      </c>
      <c r="M129" s="126"/>
      <c r="N129" s="120"/>
      <c r="O129" s="16"/>
      <c r="W129" s="191">
        <f t="shared" si="16"/>
        <v>0.34843139591021616</v>
      </c>
      <c r="X129" s="191">
        <f t="shared" si="17"/>
        <v>5.1983867719287417E-2</v>
      </c>
      <c r="Y129" s="192">
        <f t="shared" si="18"/>
        <v>3.4567700346910026</v>
      </c>
      <c r="Z129" s="193">
        <f t="shared" si="19"/>
        <v>7.0782066789753792E-12</v>
      </c>
      <c r="AA129" s="194">
        <f t="shared" si="20"/>
        <v>199.9999993499832</v>
      </c>
    </row>
    <row r="130" spans="2:27" ht="12" customHeight="1" x14ac:dyDescent="0.2">
      <c r="B130" s="116">
        <v>33765</v>
      </c>
      <c r="C130" s="117">
        <v>10</v>
      </c>
      <c r="D130" s="88">
        <v>70.8</v>
      </c>
      <c r="E130" s="168">
        <f t="shared" si="21"/>
        <v>1.0188181740791887E-3</v>
      </c>
      <c r="F130" s="119">
        <v>2.9000000000000001E-2</v>
      </c>
      <c r="G130" s="120"/>
      <c r="H130" s="116">
        <v>33835</v>
      </c>
      <c r="I130" s="117">
        <v>5.0999999999999996</v>
      </c>
      <c r="J130" s="88">
        <v>78.599999999999994</v>
      </c>
      <c r="K130" s="168">
        <f t="shared" si="22"/>
        <v>1.3133888735210814E-3</v>
      </c>
      <c r="L130" s="122">
        <v>5.0999999999999997E-2</v>
      </c>
      <c r="M130" s="174">
        <f>ND代替値*2.71828^(-(0.69315/28.799)*(B130-調査開始日)/365.25)</f>
        <v>7.7526033139659646E-3</v>
      </c>
      <c r="N130" s="120">
        <v>0.31</v>
      </c>
      <c r="O130" s="16"/>
      <c r="W130" s="191">
        <f t="shared" si="16"/>
        <v>0.3473336406371475</v>
      </c>
      <c r="X130" s="191">
        <f t="shared" si="17"/>
        <v>4.7759595400766602E-2</v>
      </c>
      <c r="Y130" s="192">
        <f t="shared" si="18"/>
        <v>3.4358769847250361</v>
      </c>
      <c r="Z130" s="193">
        <f t="shared" si="19"/>
        <v>3.6938311606763657E-12</v>
      </c>
      <c r="AA130" s="194">
        <f t="shared" si="20"/>
        <v>199.99999933512225</v>
      </c>
    </row>
    <row r="131" spans="2:27" ht="12" customHeight="1" x14ac:dyDescent="0.2">
      <c r="B131" s="116">
        <v>33849</v>
      </c>
      <c r="C131" s="117">
        <v>2.9</v>
      </c>
      <c r="D131" s="88">
        <v>72.400000000000006</v>
      </c>
      <c r="E131" s="168">
        <f t="shared" si="21"/>
        <v>9.4295165018578697E-4</v>
      </c>
      <c r="F131" s="119">
        <v>1.9E-2</v>
      </c>
      <c r="G131" s="120"/>
      <c r="H131" s="116">
        <v>33917</v>
      </c>
      <c r="I131" s="117">
        <v>1.8</v>
      </c>
      <c r="J131" s="88">
        <v>86.5</v>
      </c>
      <c r="K131" s="168">
        <f t="shared" si="22"/>
        <v>1.2178288188208891E-3</v>
      </c>
      <c r="L131" s="119">
        <v>0.05</v>
      </c>
      <c r="M131" s="123"/>
      <c r="N131" s="120"/>
      <c r="O131" s="16"/>
      <c r="W131" s="191">
        <f t="shared" si="16"/>
        <v>0.34549719209969343</v>
      </c>
      <c r="X131" s="191">
        <f t="shared" si="17"/>
        <v>4.4284684320759604E-2</v>
      </c>
      <c r="Y131" s="192">
        <f t="shared" si="18"/>
        <v>3.4173613783139052</v>
      </c>
      <c r="Z131" s="193">
        <f t="shared" si="19"/>
        <v>1.2387036758195359E-12</v>
      </c>
      <c r="AA131" s="194">
        <f t="shared" si="20"/>
        <v>199.99999931015591</v>
      </c>
    </row>
    <row r="132" spans="2:27" ht="12" customHeight="1" x14ac:dyDescent="0.2">
      <c r="B132" s="116">
        <v>33952</v>
      </c>
      <c r="C132" s="117">
        <v>1.9</v>
      </c>
      <c r="D132" s="88">
        <v>65.400000000000006</v>
      </c>
      <c r="E132" s="168">
        <f t="shared" si="21"/>
        <v>8.5759161171478722E-4</v>
      </c>
      <c r="F132" s="119">
        <v>3.6999999999999998E-2</v>
      </c>
      <c r="G132" s="120"/>
      <c r="H132" s="116">
        <v>34008</v>
      </c>
      <c r="I132" s="117">
        <v>2.9</v>
      </c>
      <c r="J132" s="88">
        <v>69.400000000000006</v>
      </c>
      <c r="K132" s="168">
        <f t="shared" si="22"/>
        <v>1.1198977795000081E-3</v>
      </c>
      <c r="L132" s="175">
        <f>ND代替値*2.71828^(-(0.69315/30.07)*(H132-事故日Cb)/365.25)</f>
        <v>9.4063089957715351E-3</v>
      </c>
      <c r="M132" s="121"/>
      <c r="N132" s="120"/>
      <c r="O132" s="16"/>
      <c r="W132" s="191">
        <f t="shared" si="16"/>
        <v>0.3432586037000086</v>
      </c>
      <c r="X132" s="191">
        <f t="shared" si="17"/>
        <v>4.0723555618182118E-2</v>
      </c>
      <c r="Y132" s="192">
        <f t="shared" si="18"/>
        <v>3.3969303549270928</v>
      </c>
      <c r="Z132" s="193">
        <f t="shared" si="19"/>
        <v>3.2443541593589693E-13</v>
      </c>
      <c r="AA132" s="194">
        <f t="shared" si="20"/>
        <v>199.99999927954241</v>
      </c>
    </row>
    <row r="133" spans="2:27" ht="12" customHeight="1" x14ac:dyDescent="0.2">
      <c r="B133" s="116">
        <v>34078</v>
      </c>
      <c r="C133" s="117">
        <v>3</v>
      </c>
      <c r="D133" s="88">
        <v>75.7</v>
      </c>
      <c r="E133" s="168">
        <f t="shared" si="21"/>
        <v>7.6360653513580558E-4</v>
      </c>
      <c r="F133" s="119">
        <v>4.8000000000000001E-2</v>
      </c>
      <c r="G133" s="120"/>
      <c r="H133" s="116">
        <v>34101</v>
      </c>
      <c r="I133" s="117">
        <v>7.1</v>
      </c>
      <c r="J133" s="88">
        <v>61.7</v>
      </c>
      <c r="K133" s="168">
        <f t="shared" si="22"/>
        <v>1.0279461095989305E-3</v>
      </c>
      <c r="L133" s="119">
        <v>2.8000000000000001E-2</v>
      </c>
      <c r="M133" s="123"/>
      <c r="N133" s="120"/>
      <c r="O133" s="16"/>
      <c r="W133" s="191">
        <f t="shared" si="16"/>
        <v>0.34053985129236553</v>
      </c>
      <c r="X133" s="191">
        <f t="shared" si="17"/>
        <v>3.7379858530870204E-2</v>
      </c>
      <c r="Y133" s="192">
        <f t="shared" si="18"/>
        <v>3.376176497745778</v>
      </c>
      <c r="Z133" s="193">
        <f t="shared" si="19"/>
        <v>6.3003377967154704E-14</v>
      </c>
      <c r="AA133" s="194">
        <f t="shared" si="20"/>
        <v>199.99999924209288</v>
      </c>
    </row>
    <row r="134" spans="2:27" ht="12" customHeight="1" x14ac:dyDescent="0.2">
      <c r="B134" s="116">
        <v>34137</v>
      </c>
      <c r="C134" s="117">
        <v>6.2</v>
      </c>
      <c r="D134" s="88">
        <v>68.7</v>
      </c>
      <c r="E134" s="168">
        <f t="shared" si="21"/>
        <v>7.2321019255294533E-4</v>
      </c>
      <c r="F134" s="124">
        <v>1.7999999999999999E-2</v>
      </c>
      <c r="G134" s="120"/>
      <c r="H134" s="116">
        <v>34186</v>
      </c>
      <c r="I134" s="117">
        <v>4.3</v>
      </c>
      <c r="J134" s="88">
        <v>57.8</v>
      </c>
      <c r="K134" s="168">
        <f t="shared" si="22"/>
        <v>9.505238145618598E-4</v>
      </c>
      <c r="L134" s="125">
        <v>3.1E-2</v>
      </c>
      <c r="M134" s="174">
        <f>ND代替値*2.71828^(-(0.69315/28.799)*(B134-調査開始日)/365.25)</f>
        <v>7.564871585864043E-3</v>
      </c>
      <c r="N134" s="120">
        <v>0.4</v>
      </c>
      <c r="O134" s="16"/>
      <c r="W134" s="191">
        <f t="shared" si="16"/>
        <v>0.33927419747825738</v>
      </c>
      <c r="X134" s="191">
        <f t="shared" si="17"/>
        <v>3.4564502347703994E-2</v>
      </c>
      <c r="Y134" s="192">
        <f t="shared" si="18"/>
        <v>3.3573188438070316</v>
      </c>
      <c r="Z134" s="193">
        <f t="shared" si="19"/>
        <v>2.924673030060144E-14</v>
      </c>
      <c r="AA134" s="194">
        <f t="shared" si="20"/>
        <v>199.999999224557</v>
      </c>
    </row>
    <row r="135" spans="2:27" ht="12" customHeight="1" x14ac:dyDescent="0.2">
      <c r="B135" s="116">
        <v>34214</v>
      </c>
      <c r="C135" s="117">
        <v>4.0999999999999996</v>
      </c>
      <c r="D135" s="88">
        <v>68</v>
      </c>
      <c r="E135" s="168">
        <f t="shared" si="21"/>
        <v>6.7368656189216382E-4</v>
      </c>
      <c r="F135" s="124">
        <v>1.2999999999999999E-2</v>
      </c>
      <c r="G135" s="120"/>
      <c r="H135" s="116">
        <v>34282</v>
      </c>
      <c r="I135" s="117">
        <v>2.1</v>
      </c>
      <c r="J135" s="88">
        <v>74.2</v>
      </c>
      <c r="K135" s="168">
        <f t="shared" si="22"/>
        <v>8.7007102618993383E-4</v>
      </c>
      <c r="L135" s="125">
        <v>4.4999999999999998E-2</v>
      </c>
      <c r="M135" s="126"/>
      <c r="N135" s="120"/>
      <c r="O135" s="16"/>
      <c r="W135" s="191">
        <f t="shared" si="16"/>
        <v>0.33762948482260358</v>
      </c>
      <c r="X135" s="191">
        <f t="shared" si="17"/>
        <v>3.163894640690669E-2</v>
      </c>
      <c r="Y135" s="192">
        <f t="shared" si="18"/>
        <v>3.3361474148980825</v>
      </c>
      <c r="Z135" s="193">
        <f t="shared" si="19"/>
        <v>1.0742619015573773E-14</v>
      </c>
      <c r="AA135" s="194">
        <f t="shared" si="20"/>
        <v>199.99999920167119</v>
      </c>
    </row>
    <row r="136" spans="2:27" ht="12" customHeight="1" x14ac:dyDescent="0.2">
      <c r="B136" s="116">
        <v>34318</v>
      </c>
      <c r="C136" s="117">
        <v>1.3</v>
      </c>
      <c r="D136" s="88">
        <v>71.099999999999994</v>
      </c>
      <c r="E136" s="168">
        <f t="shared" si="21"/>
        <v>6.1213737618119959E-4</v>
      </c>
      <c r="F136" s="119">
        <v>2.3E-2</v>
      </c>
      <c r="G136" s="120"/>
      <c r="H136" s="116">
        <v>34366</v>
      </c>
      <c r="I136" s="117">
        <v>1.9</v>
      </c>
      <c r="J136" s="88">
        <v>64.599999999999994</v>
      </c>
      <c r="K136" s="168">
        <f t="shared" si="22"/>
        <v>8.052809920338842E-4</v>
      </c>
      <c r="L136" s="175">
        <f>ND代替値*2.71828^(-(0.69315/30.07)*(H136-事故日Cb)/365.25)</f>
        <v>9.1961690382977648E-3</v>
      </c>
      <c r="M136" s="121"/>
      <c r="N136" s="120"/>
      <c r="O136" s="16"/>
      <c r="W136" s="191">
        <f t="shared" ref="W136:W167" si="23">0.4*2.71828^(-(0.69315/30.07)*(B136-事故日Cb)/365.25)</f>
        <v>0.3354207045335697</v>
      </c>
      <c r="X136" s="191">
        <f t="shared" ref="X136:X167" si="24">0.4*2.71828^(-(0.69315/2.06)*(H136-事故日Cb)/365.25)</f>
        <v>2.9282945164868519E-2</v>
      </c>
      <c r="Y136" s="192">
        <f t="shared" ref="Y136:Y167" si="25">4*2.71828^(-(0.69315/28.799)*(H136-事故日Cb)/365.25)</f>
        <v>3.3177319618281298</v>
      </c>
      <c r="Z136" s="193">
        <f t="shared" ref="Z136:Z167" si="26">16*2.71828^(-(0.69315/0.1459)*(B136-事故日Cb)/365.25)</f>
        <v>2.7772954329370254E-15</v>
      </c>
      <c r="AA136" s="194">
        <f t="shared" ref="AA136:AA167" si="27">200*2.71828^(-(0.69315/(1.277*10^9))*(B136-事故日Cb)/365.25)</f>
        <v>199.99999917076045</v>
      </c>
    </row>
    <row r="137" spans="2:27" ht="12" customHeight="1" x14ac:dyDescent="0.2">
      <c r="B137" s="116">
        <v>34435</v>
      </c>
      <c r="C137" s="117">
        <v>3.3</v>
      </c>
      <c r="D137" s="88">
        <v>76.7</v>
      </c>
      <c r="E137" s="168">
        <f t="shared" ref="E137:E168" si="28">ND代替値*2.71828^(-(0.69315/2.06)*(B137-事故日Cb)/365.25)</f>
        <v>5.4958995634798611E-4</v>
      </c>
      <c r="F137" s="119">
        <v>3.5999999999999997E-2</v>
      </c>
      <c r="G137" s="120"/>
      <c r="H137" s="116">
        <v>34474</v>
      </c>
      <c r="I137" s="117">
        <v>6.6</v>
      </c>
      <c r="J137" s="88">
        <v>74.5</v>
      </c>
      <c r="K137" s="168">
        <f t="shared" ref="K137:K168" si="29">ND代替値*2.71828^(-(0.69315/2.06)*(H137-事故日Cb)/365.25)</f>
        <v>7.2901777182319085E-4</v>
      </c>
      <c r="L137" s="119">
        <v>2.1000000000000001E-2</v>
      </c>
      <c r="M137" s="123"/>
      <c r="N137" s="120"/>
      <c r="O137" s="16"/>
      <c r="W137" s="191">
        <f t="shared" si="23"/>
        <v>0.33295309413280738</v>
      </c>
      <c r="X137" s="191">
        <f t="shared" si="24"/>
        <v>2.6509737157206944E-2</v>
      </c>
      <c r="Y137" s="192">
        <f t="shared" si="25"/>
        <v>3.2942042395978195</v>
      </c>
      <c r="Z137" s="193">
        <f t="shared" si="26"/>
        <v>6.0631452777140509E-16</v>
      </c>
      <c r="AA137" s="194">
        <f t="shared" si="27"/>
        <v>199.99999913598589</v>
      </c>
    </row>
    <row r="138" spans="2:27" ht="12" customHeight="1" x14ac:dyDescent="0.2">
      <c r="B138" s="116">
        <v>34495</v>
      </c>
      <c r="C138" s="117">
        <v>8</v>
      </c>
      <c r="D138" s="88">
        <v>76.400000000000006</v>
      </c>
      <c r="E138" s="168">
        <f t="shared" si="28"/>
        <v>5.2003623184971974E-4</v>
      </c>
      <c r="F138" s="119">
        <v>2.4E-2</v>
      </c>
      <c r="G138" s="120"/>
      <c r="H138" s="116">
        <v>34554</v>
      </c>
      <c r="I138" s="117">
        <v>3.8</v>
      </c>
      <c r="J138" s="88">
        <v>61.8</v>
      </c>
      <c r="K138" s="168">
        <f t="shared" si="29"/>
        <v>6.7722222550456218E-4</v>
      </c>
      <c r="L138" s="122">
        <v>2.3E-2</v>
      </c>
      <c r="M138" s="174">
        <f>ND代替値*2.71828^(-(0.69315/28.799)*(B138-調査開始日)/365.25)</f>
        <v>7.3884989167183751E-3</v>
      </c>
      <c r="N138" s="120">
        <v>0.5</v>
      </c>
      <c r="O138" s="16"/>
      <c r="W138" s="191">
        <f t="shared" si="23"/>
        <v>0.33169470317692434</v>
      </c>
      <c r="X138" s="191">
        <f t="shared" si="24"/>
        <v>2.4626262745620447E-2</v>
      </c>
      <c r="Y138" s="192">
        <f t="shared" si="25"/>
        <v>3.2768839326898407</v>
      </c>
      <c r="Z138" s="193">
        <f t="shared" si="26"/>
        <v>2.7781937862493178E-16</v>
      </c>
      <c r="AA138" s="194">
        <f t="shared" si="27"/>
        <v>199.99999911815277</v>
      </c>
    </row>
    <row r="139" spans="2:27" ht="12" customHeight="1" x14ac:dyDescent="0.2">
      <c r="B139" s="116">
        <v>34582</v>
      </c>
      <c r="C139" s="117">
        <v>2.5</v>
      </c>
      <c r="D139" s="88">
        <v>75.099999999999994</v>
      </c>
      <c r="E139" s="168">
        <f t="shared" si="28"/>
        <v>4.7998325317859356E-4</v>
      </c>
      <c r="F139" s="119">
        <v>2.3E-2</v>
      </c>
      <c r="G139" s="120"/>
      <c r="H139" s="116">
        <v>34652</v>
      </c>
      <c r="I139" s="117">
        <v>2.2000000000000002</v>
      </c>
      <c r="J139" s="88">
        <v>64.7</v>
      </c>
      <c r="K139" s="168">
        <f t="shared" si="29"/>
        <v>6.1876071730952264E-4</v>
      </c>
      <c r="L139" s="119">
        <v>3.1E-2</v>
      </c>
      <c r="M139" s="123"/>
      <c r="N139" s="120"/>
      <c r="O139" s="16"/>
      <c r="W139" s="191">
        <f t="shared" si="23"/>
        <v>0.32987847946613091</v>
      </c>
      <c r="X139" s="191">
        <f t="shared" si="24"/>
        <v>2.2500389720346282E-2</v>
      </c>
      <c r="Y139" s="192">
        <f t="shared" si="25"/>
        <v>3.2557906148735705</v>
      </c>
      <c r="Z139" s="193">
        <f t="shared" si="26"/>
        <v>8.9599616210586709E-17</v>
      </c>
      <c r="AA139" s="194">
        <f t="shared" si="27"/>
        <v>199.99999909229476</v>
      </c>
    </row>
    <row r="140" spans="2:27" ht="12" customHeight="1" x14ac:dyDescent="0.2">
      <c r="B140" s="116">
        <v>34681</v>
      </c>
      <c r="C140" s="117">
        <v>0.96</v>
      </c>
      <c r="D140" s="88">
        <v>79.400000000000006</v>
      </c>
      <c r="E140" s="168">
        <f t="shared" si="28"/>
        <v>4.3814466721388908E-4</v>
      </c>
      <c r="F140" s="119">
        <v>3.1E-2</v>
      </c>
      <c r="G140" s="120"/>
      <c r="H140" s="116">
        <v>34737</v>
      </c>
      <c r="I140" s="117">
        <v>1.1000000000000001</v>
      </c>
      <c r="J140" s="88">
        <v>50.3</v>
      </c>
      <c r="K140" s="168">
        <f t="shared" si="29"/>
        <v>5.7215722869709078E-4</v>
      </c>
      <c r="L140" s="175">
        <f>ND代替値*2.71828^(-(0.69315/30.07)*(H140-事故日Cb)/365.25)</f>
        <v>8.9833503538256955E-3</v>
      </c>
      <c r="M140" s="121"/>
      <c r="N140" s="120"/>
      <c r="O140" s="16"/>
      <c r="W140" s="191">
        <f t="shared" si="23"/>
        <v>0.32782383614958621</v>
      </c>
      <c r="X140" s="191">
        <f t="shared" si="24"/>
        <v>2.080571740716694E-2</v>
      </c>
      <c r="Y140" s="192">
        <f t="shared" si="25"/>
        <v>3.2376053770006994</v>
      </c>
      <c r="Z140" s="193">
        <f t="shared" si="26"/>
        <v>2.4720808790103424E-17</v>
      </c>
      <c r="AA140" s="194">
        <f t="shared" si="27"/>
        <v>199.9999990628701</v>
      </c>
    </row>
    <row r="141" spans="2:27" ht="12" customHeight="1" x14ac:dyDescent="0.2">
      <c r="B141" s="116">
        <v>34813</v>
      </c>
      <c r="C141" s="117">
        <v>3.8</v>
      </c>
      <c r="D141" s="88">
        <v>78.2</v>
      </c>
      <c r="E141" s="168">
        <f t="shared" si="28"/>
        <v>3.8797712791879802E-4</v>
      </c>
      <c r="F141" s="170">
        <f>0.008*2.71828^(-(0.69315/30.07)*(B141-事故日Cb)/365.25)</f>
        <v>6.5020840974518443E-3</v>
      </c>
      <c r="G141" s="120"/>
      <c r="H141" s="116">
        <v>34834</v>
      </c>
      <c r="I141" s="117">
        <v>5.0999999999999996</v>
      </c>
      <c r="J141" s="88">
        <v>70</v>
      </c>
      <c r="K141" s="168">
        <f t="shared" si="29"/>
        <v>5.2324731356094567E-4</v>
      </c>
      <c r="L141" s="127">
        <v>6.0999999999999999E-2</v>
      </c>
      <c r="M141" s="121"/>
      <c r="N141" s="120"/>
      <c r="O141" s="16"/>
      <c r="W141" s="191">
        <f t="shared" si="23"/>
        <v>0.32510420487259223</v>
      </c>
      <c r="X141" s="191">
        <f t="shared" si="24"/>
        <v>1.9027175038579845E-2</v>
      </c>
      <c r="Y141" s="192">
        <f t="shared" si="25"/>
        <v>3.2169768744842844</v>
      </c>
      <c r="Z141" s="193">
        <f t="shared" si="26"/>
        <v>4.4402222644748565E-18</v>
      </c>
      <c r="AA141" s="194">
        <f t="shared" si="27"/>
        <v>199.99999902363729</v>
      </c>
    </row>
    <row r="142" spans="2:27" ht="12" customHeight="1" x14ac:dyDescent="0.2">
      <c r="B142" s="116">
        <v>34858</v>
      </c>
      <c r="C142" s="117">
        <v>13.3</v>
      </c>
      <c r="D142" s="88">
        <v>69.7</v>
      </c>
      <c r="E142" s="168">
        <f t="shared" si="28"/>
        <v>3.7222216876283949E-4</v>
      </c>
      <c r="F142" s="119">
        <v>3.2000000000000001E-2</v>
      </c>
      <c r="G142" s="120"/>
      <c r="H142" s="116">
        <v>34913</v>
      </c>
      <c r="I142" s="117">
        <v>8.1999999999999993</v>
      </c>
      <c r="J142" s="88">
        <v>69.8</v>
      </c>
      <c r="K142" s="168">
        <f t="shared" si="29"/>
        <v>4.8651942045105362E-4</v>
      </c>
      <c r="L142" s="175">
        <f>ND代替値*2.71828^(-(0.69315/30.07)*(H142-事故日Cb)/365.25)</f>
        <v>8.8841199954463289E-3</v>
      </c>
      <c r="M142" s="174">
        <f>ND代替値*2.71828^(-(0.69315/28.799)*(B142-調査開始日)/365.25)</f>
        <v>7.2138611065260408E-3</v>
      </c>
      <c r="N142" s="120">
        <v>0.5</v>
      </c>
      <c r="O142" s="16"/>
      <c r="W142" s="191">
        <f t="shared" si="23"/>
        <v>0.32418222416283476</v>
      </c>
      <c r="X142" s="191">
        <f t="shared" si="24"/>
        <v>1.7691615289129225E-2</v>
      </c>
      <c r="Y142" s="192">
        <f t="shared" si="25"/>
        <v>3.2002734929463861</v>
      </c>
      <c r="Z142" s="193">
        <f t="shared" si="26"/>
        <v>2.4728805065975184E-18</v>
      </c>
      <c r="AA142" s="194">
        <f t="shared" si="27"/>
        <v>199.99999901026246</v>
      </c>
    </row>
    <row r="143" spans="2:27" ht="12" customHeight="1" x14ac:dyDescent="0.2">
      <c r="B143" s="116">
        <v>34968</v>
      </c>
      <c r="C143" s="117">
        <v>4</v>
      </c>
      <c r="D143" s="88">
        <v>76.3</v>
      </c>
      <c r="E143" s="168">
        <f t="shared" si="28"/>
        <v>3.363510051847273E-4</v>
      </c>
      <c r="F143" s="119">
        <v>4.2999999999999997E-2</v>
      </c>
      <c r="G143" s="120"/>
      <c r="H143" s="116">
        <v>35016</v>
      </c>
      <c r="I143" s="117">
        <v>2.2000000000000002</v>
      </c>
      <c r="J143" s="88">
        <v>75.3</v>
      </c>
      <c r="K143" s="168">
        <f t="shared" si="29"/>
        <v>4.4247759026982628E-4</v>
      </c>
      <c r="L143" s="122">
        <v>2.9000000000000001E-2</v>
      </c>
      <c r="M143" s="123"/>
      <c r="N143" s="120"/>
      <c r="O143" s="16"/>
      <c r="W143" s="191">
        <f t="shared" si="23"/>
        <v>0.3219394860576808</v>
      </c>
      <c r="X143" s="191">
        <f t="shared" si="24"/>
        <v>1.6090094191630048E-2</v>
      </c>
      <c r="Y143" s="192">
        <f t="shared" si="25"/>
        <v>3.1786258501050901</v>
      </c>
      <c r="Z143" s="193">
        <f t="shared" si="26"/>
        <v>5.9131853648101191E-19</v>
      </c>
      <c r="AA143" s="194">
        <f t="shared" si="27"/>
        <v>199.99999897756845</v>
      </c>
    </row>
    <row r="144" spans="2:27" ht="12" customHeight="1" x14ac:dyDescent="0.2">
      <c r="B144" s="116">
        <v>35046</v>
      </c>
      <c r="C144" s="117">
        <v>2</v>
      </c>
      <c r="D144" s="88">
        <v>80.599999999999994</v>
      </c>
      <c r="E144" s="168">
        <f t="shared" si="28"/>
        <v>3.1303002058329749E-4</v>
      </c>
      <c r="F144" s="119">
        <v>2.3E-2</v>
      </c>
      <c r="G144" s="120"/>
      <c r="H144" s="116">
        <v>35114</v>
      </c>
      <c r="I144" s="117">
        <v>2.1</v>
      </c>
      <c r="J144" s="88">
        <v>68.900000000000006</v>
      </c>
      <c r="K144" s="168">
        <f t="shared" si="29"/>
        <v>4.0428051655387159E-4</v>
      </c>
      <c r="L144" s="119">
        <v>3.3000000000000002E-2</v>
      </c>
      <c r="M144" s="123"/>
      <c r="N144" s="120"/>
      <c r="O144" s="16"/>
      <c r="W144" s="191">
        <f t="shared" si="23"/>
        <v>0.32035858884727703</v>
      </c>
      <c r="X144" s="191">
        <f t="shared" si="24"/>
        <v>1.4701109692868058E-2</v>
      </c>
      <c r="Y144" s="192">
        <f t="shared" si="25"/>
        <v>3.1581650200444287</v>
      </c>
      <c r="Z144" s="193">
        <f t="shared" si="26"/>
        <v>2.1439044363312284E-19</v>
      </c>
      <c r="AA144" s="194">
        <f t="shared" si="27"/>
        <v>199.99999895438538</v>
      </c>
    </row>
    <row r="145" spans="2:27" ht="12" customHeight="1" x14ac:dyDescent="0.2">
      <c r="B145" s="116">
        <v>35177</v>
      </c>
      <c r="C145" s="117">
        <v>7.1</v>
      </c>
      <c r="D145" s="88">
        <v>76.7</v>
      </c>
      <c r="E145" s="168">
        <f t="shared" si="28"/>
        <v>2.7744357364470947E-4</v>
      </c>
      <c r="F145" s="119">
        <v>0.03</v>
      </c>
      <c r="G145" s="120"/>
      <c r="H145" s="116">
        <v>35207</v>
      </c>
      <c r="I145" s="117">
        <v>4.8</v>
      </c>
      <c r="J145" s="88">
        <v>73.099999999999994</v>
      </c>
      <c r="K145" s="168">
        <f t="shared" si="29"/>
        <v>3.7108617570769581E-4</v>
      </c>
      <c r="L145" s="119">
        <v>2.7E-2</v>
      </c>
      <c r="M145" s="123"/>
      <c r="N145" s="120"/>
      <c r="O145" s="16"/>
      <c r="W145" s="191">
        <f t="shared" si="23"/>
        <v>0.31772094034107656</v>
      </c>
      <c r="X145" s="191">
        <f t="shared" si="24"/>
        <v>1.3494042753007121E-2</v>
      </c>
      <c r="Y145" s="192">
        <f t="shared" si="25"/>
        <v>3.138869921548824</v>
      </c>
      <c r="Z145" s="193">
        <f t="shared" si="26"/>
        <v>3.901183526400074E-20</v>
      </c>
      <c r="AA145" s="194">
        <f t="shared" si="27"/>
        <v>199.99999891544977</v>
      </c>
    </row>
    <row r="146" spans="2:27" ht="12" customHeight="1" x14ac:dyDescent="0.2">
      <c r="B146" s="116">
        <v>35223</v>
      </c>
      <c r="C146" s="117">
        <v>5.4</v>
      </c>
      <c r="D146" s="88">
        <v>74.7</v>
      </c>
      <c r="E146" s="168">
        <f t="shared" si="28"/>
        <v>2.6593205821791115E-4</v>
      </c>
      <c r="F146" s="119">
        <v>2.9000000000000001E-2</v>
      </c>
      <c r="G146" s="120"/>
      <c r="H146" s="116">
        <v>35296</v>
      </c>
      <c r="I146" s="117">
        <v>5</v>
      </c>
      <c r="J146" s="88">
        <v>70.900000000000006</v>
      </c>
      <c r="K146" s="168">
        <f t="shared" si="29"/>
        <v>3.4187479633751046E-4</v>
      </c>
      <c r="L146" s="122">
        <v>2.9000000000000001E-2</v>
      </c>
      <c r="M146" s="174">
        <f>ND代替値*2.71828^(-(0.69315/28.799)*(B146-調査開始日)/365.25)</f>
        <v>7.0424229157306333E-3</v>
      </c>
      <c r="N146" s="120">
        <v>0.4</v>
      </c>
      <c r="O146" s="16"/>
      <c r="W146" s="191">
        <f t="shared" si="23"/>
        <v>0.31679990412530135</v>
      </c>
      <c r="X146" s="191">
        <f t="shared" si="24"/>
        <v>1.2431810775909472E-2</v>
      </c>
      <c r="Y146" s="192">
        <f t="shared" si="25"/>
        <v>3.1205151181635955</v>
      </c>
      <c r="Z146" s="193">
        <f t="shared" si="26"/>
        <v>2.1445979108635706E-20</v>
      </c>
      <c r="AA146" s="194">
        <f t="shared" si="27"/>
        <v>199.99999890177773</v>
      </c>
    </row>
    <row r="147" spans="2:27" ht="12" customHeight="1" x14ac:dyDescent="0.2">
      <c r="B147" s="128">
        <v>35320</v>
      </c>
      <c r="C147" s="117">
        <v>4</v>
      </c>
      <c r="D147" s="88">
        <v>73.8</v>
      </c>
      <c r="E147" s="168">
        <f t="shared" si="28"/>
        <v>2.4319929570604498E-4</v>
      </c>
      <c r="F147" s="119">
        <v>2.9000000000000001E-2</v>
      </c>
      <c r="G147" s="120"/>
      <c r="H147" s="116">
        <v>35383</v>
      </c>
      <c r="I147" s="117">
        <v>2.1</v>
      </c>
      <c r="J147" s="88">
        <v>75.7</v>
      </c>
      <c r="K147" s="168">
        <f t="shared" si="29"/>
        <v>3.155437388317731E-4</v>
      </c>
      <c r="L147" s="175">
        <f>ND代替値*2.71828^(-(0.69315/30.07)*(H147-事故日Cb)/365.25)</f>
        <v>8.6244687287841387E-3</v>
      </c>
      <c r="M147" s="121"/>
      <c r="N147" s="120"/>
      <c r="O147" s="16"/>
      <c r="W147" s="191">
        <f t="shared" si="23"/>
        <v>0.31486646092878767</v>
      </c>
      <c r="X147" s="191">
        <f t="shared" si="24"/>
        <v>1.1474317775700842E-2</v>
      </c>
      <c r="Y147" s="192">
        <f t="shared" si="25"/>
        <v>3.1026765272564698</v>
      </c>
      <c r="Z147" s="193">
        <f t="shared" si="26"/>
        <v>6.0729576502637406E-21</v>
      </c>
      <c r="AA147" s="194">
        <f t="shared" si="27"/>
        <v>199.99999887294751</v>
      </c>
    </row>
    <row r="148" spans="2:27" ht="12" customHeight="1" x14ac:dyDescent="0.2">
      <c r="B148" s="128">
        <v>35409</v>
      </c>
      <c r="C148" s="117">
        <v>1.4</v>
      </c>
      <c r="D148" s="88">
        <v>77</v>
      </c>
      <c r="E148" s="168">
        <f t="shared" si="28"/>
        <v>2.2405499081276013E-4</v>
      </c>
      <c r="F148" s="119">
        <v>2.7E-2</v>
      </c>
      <c r="G148" s="120"/>
      <c r="H148" s="116">
        <v>35487</v>
      </c>
      <c r="I148" s="117">
        <v>1.2</v>
      </c>
      <c r="J148" s="88">
        <v>58.8</v>
      </c>
      <c r="K148" s="168">
        <f t="shared" si="29"/>
        <v>2.8671510949598774E-4</v>
      </c>
      <c r="L148" s="119">
        <v>3.5999999999999997E-2</v>
      </c>
      <c r="M148" s="123"/>
      <c r="N148" s="120"/>
      <c r="O148" s="16"/>
      <c r="W148" s="191">
        <f t="shared" si="23"/>
        <v>0.31310285894671602</v>
      </c>
      <c r="X148" s="191">
        <f t="shared" si="24"/>
        <v>1.0426003981672283E-2</v>
      </c>
      <c r="Y148" s="192">
        <f t="shared" si="25"/>
        <v>3.0814859961634835</v>
      </c>
      <c r="Z148" s="193">
        <f t="shared" si="26"/>
        <v>1.9082972234881024E-21</v>
      </c>
      <c r="AA148" s="194">
        <f t="shared" si="27"/>
        <v>199.99999884649506</v>
      </c>
    </row>
    <row r="149" spans="2:27" ht="12" customHeight="1" x14ac:dyDescent="0.2">
      <c r="B149" s="128">
        <v>35530</v>
      </c>
      <c r="C149" s="117">
        <v>4.9000000000000004</v>
      </c>
      <c r="D149" s="88">
        <v>87.6</v>
      </c>
      <c r="E149" s="168">
        <f t="shared" si="28"/>
        <v>2.0042143457580435E-4</v>
      </c>
      <c r="F149" s="122">
        <v>2.5000000000000001E-2</v>
      </c>
      <c r="G149" s="120"/>
      <c r="H149" s="116">
        <v>35578</v>
      </c>
      <c r="I149" s="117">
        <v>7</v>
      </c>
      <c r="J149" s="88">
        <v>67.400000000000006</v>
      </c>
      <c r="K149" s="168">
        <f t="shared" si="29"/>
        <v>2.6365907056177378E-4</v>
      </c>
      <c r="L149" s="119">
        <v>2.5000000000000001E-2</v>
      </c>
      <c r="M149" s="123"/>
      <c r="N149" s="120"/>
      <c r="O149" s="16"/>
      <c r="W149" s="191">
        <f t="shared" si="23"/>
        <v>0.3107209864024969</v>
      </c>
      <c r="X149" s="191">
        <f t="shared" si="24"/>
        <v>9.5876025658826834E-3</v>
      </c>
      <c r="Y149" s="192">
        <f t="shared" si="25"/>
        <v>3.0630630360243321</v>
      </c>
      <c r="Z149" s="193">
        <f t="shared" si="26"/>
        <v>3.9548154024957487E-22</v>
      </c>
      <c r="AA149" s="194">
        <f t="shared" si="27"/>
        <v>199.99999881053165</v>
      </c>
    </row>
    <row r="150" spans="2:27" ht="12" customHeight="1" x14ac:dyDescent="0.2">
      <c r="B150" s="128">
        <v>35594</v>
      </c>
      <c r="C150" s="117">
        <v>13.6</v>
      </c>
      <c r="D150" s="88">
        <v>93.2</v>
      </c>
      <c r="E150" s="168">
        <f t="shared" si="28"/>
        <v>1.8894640623191473E-4</v>
      </c>
      <c r="F150" s="119">
        <v>4.3999999999999997E-2</v>
      </c>
      <c r="G150" s="120"/>
      <c r="H150" s="116">
        <v>35663</v>
      </c>
      <c r="I150" s="117">
        <v>4.8</v>
      </c>
      <c r="J150" s="88">
        <v>65.8</v>
      </c>
      <c r="K150" s="168">
        <f t="shared" si="29"/>
        <v>2.438009377670518E-4</v>
      </c>
      <c r="L150" s="175">
        <f>ND代替値*2.71828^(-(0.69315/30.07)*(H150-事故日Cb)/365.25)</f>
        <v>8.4734043371764E-3</v>
      </c>
      <c r="M150" s="174">
        <f>ND代替値*2.71828^(-(0.69315/28.799)*(B150-調査開始日)/365.25)</f>
        <v>6.8723412745250543E-3</v>
      </c>
      <c r="N150" s="120">
        <v>0.6</v>
      </c>
      <c r="O150" s="16"/>
      <c r="W150" s="191">
        <f t="shared" si="23"/>
        <v>0.30946848834161489</v>
      </c>
      <c r="X150" s="191">
        <f t="shared" si="24"/>
        <v>8.8654886460746117E-3</v>
      </c>
      <c r="Y150" s="192">
        <f t="shared" si="25"/>
        <v>3.045954279191128</v>
      </c>
      <c r="Z150" s="193">
        <f t="shared" si="26"/>
        <v>1.7202639258030298E-22</v>
      </c>
      <c r="AA150" s="194">
        <f t="shared" si="27"/>
        <v>199.99999879150968</v>
      </c>
    </row>
    <row r="151" spans="2:27" ht="12" customHeight="1" x14ac:dyDescent="0.2">
      <c r="B151" s="128">
        <v>35676</v>
      </c>
      <c r="C151" s="117">
        <v>4.4000000000000004</v>
      </c>
      <c r="D151" s="88">
        <v>71.400000000000006</v>
      </c>
      <c r="E151" s="168">
        <f t="shared" si="28"/>
        <v>1.7519897066355897E-4</v>
      </c>
      <c r="F151" s="122">
        <v>2.5000000000000001E-2</v>
      </c>
      <c r="G151" s="120"/>
      <c r="H151" s="128">
        <v>35745</v>
      </c>
      <c r="I151" s="117">
        <v>2</v>
      </c>
      <c r="J151" s="88">
        <v>62</v>
      </c>
      <c r="K151" s="168">
        <f t="shared" si="29"/>
        <v>2.2606237501638765E-4</v>
      </c>
      <c r="L151" s="119">
        <v>2.4E-2</v>
      </c>
      <c r="M151" s="123"/>
      <c r="N151" s="120"/>
      <c r="O151" s="16"/>
      <c r="W151" s="191">
        <f t="shared" si="23"/>
        <v>0.30787110077862412</v>
      </c>
      <c r="X151" s="191">
        <f t="shared" si="24"/>
        <v>8.2204500005959146E-3</v>
      </c>
      <c r="Y151" s="192">
        <f t="shared" si="25"/>
        <v>3.0295399282610656</v>
      </c>
      <c r="Z151" s="193">
        <f t="shared" si="26"/>
        <v>5.9208398729627172E-23</v>
      </c>
      <c r="AA151" s="194">
        <f t="shared" si="27"/>
        <v>199.99999876713775</v>
      </c>
    </row>
    <row r="152" spans="2:27" ht="12" customHeight="1" x14ac:dyDescent="0.2">
      <c r="B152" s="128">
        <v>35776</v>
      </c>
      <c r="C152" s="117">
        <v>3.4</v>
      </c>
      <c r="D152" s="88">
        <v>76.900000000000006</v>
      </c>
      <c r="E152" s="168">
        <f t="shared" si="28"/>
        <v>1.5978018109767775E-4</v>
      </c>
      <c r="F152" s="119">
        <v>2.7E-2</v>
      </c>
      <c r="G152" s="120"/>
      <c r="H152" s="128">
        <v>35845</v>
      </c>
      <c r="I152" s="117">
        <v>1.8</v>
      </c>
      <c r="J152" s="88">
        <v>65.2</v>
      </c>
      <c r="K152" s="168">
        <f t="shared" si="29"/>
        <v>2.061672342176753E-4</v>
      </c>
      <c r="L152" s="119">
        <v>8.5000000000000006E-2</v>
      </c>
      <c r="M152" s="123"/>
      <c r="N152" s="120"/>
      <c r="O152" s="16"/>
      <c r="W152" s="191">
        <f t="shared" si="23"/>
        <v>0.30593422175563145</v>
      </c>
      <c r="X152" s="191">
        <f t="shared" si="24"/>
        <v>7.4969903351881934E-3</v>
      </c>
      <c r="Y152" s="192">
        <f t="shared" si="25"/>
        <v>3.0096420918870468</v>
      </c>
      <c r="Z152" s="193">
        <f t="shared" si="26"/>
        <v>1.6124673067723937E-23</v>
      </c>
      <c r="AA152" s="194">
        <f t="shared" si="27"/>
        <v>199.99999873741586</v>
      </c>
    </row>
    <row r="153" spans="2:27" ht="12" customHeight="1" x14ac:dyDescent="0.2">
      <c r="B153" s="128">
        <v>35905</v>
      </c>
      <c r="C153" s="117">
        <v>6</v>
      </c>
      <c r="D153" s="88">
        <v>84.1</v>
      </c>
      <c r="E153" s="168">
        <f t="shared" si="28"/>
        <v>1.4187692329866659E-4</v>
      </c>
      <c r="F153" s="119">
        <v>3.1E-2</v>
      </c>
      <c r="G153" s="120"/>
      <c r="H153" s="116">
        <v>35941</v>
      </c>
      <c r="I153" s="117">
        <v>7.8</v>
      </c>
      <c r="J153" s="88">
        <v>74.900000000000006</v>
      </c>
      <c r="K153" s="168">
        <f t="shared" si="29"/>
        <v>1.8871714132191183E-4</v>
      </c>
      <c r="L153" s="175">
        <f>ND代替値*2.71828^(-(0.69315/30.07)*(H153-事故日Cb)/365.25)</f>
        <v>8.3260368162697308E-3</v>
      </c>
      <c r="M153" s="121"/>
      <c r="N153" s="120"/>
      <c r="O153" s="16"/>
      <c r="W153" s="191">
        <f t="shared" si="23"/>
        <v>0.30345363514884138</v>
      </c>
      <c r="X153" s="191">
        <f t="shared" si="24"/>
        <v>6.8624415026149761E-3</v>
      </c>
      <c r="Y153" s="192">
        <f t="shared" si="25"/>
        <v>2.9906631308308746</v>
      </c>
      <c r="Z153" s="193">
        <f t="shared" si="26"/>
        <v>3.0114782064602457E-24</v>
      </c>
      <c r="AA153" s="194">
        <f t="shared" si="27"/>
        <v>199.99999869907472</v>
      </c>
    </row>
    <row r="154" spans="2:27" ht="12" customHeight="1" x14ac:dyDescent="0.2">
      <c r="B154" s="128">
        <v>35955</v>
      </c>
      <c r="C154" s="117">
        <v>7.9</v>
      </c>
      <c r="D154" s="88">
        <v>70.099999999999994</v>
      </c>
      <c r="E154" s="168">
        <f t="shared" si="28"/>
        <v>1.3549006194240831E-4</v>
      </c>
      <c r="F154" s="122">
        <v>0.02</v>
      </c>
      <c r="G154" s="120"/>
      <c r="H154" s="116">
        <v>36031</v>
      </c>
      <c r="I154" s="117">
        <v>4</v>
      </c>
      <c r="J154" s="88">
        <v>66.400000000000006</v>
      </c>
      <c r="K154" s="168">
        <f t="shared" si="29"/>
        <v>1.7370150134618943E-4</v>
      </c>
      <c r="L154" s="175">
        <f>ND代替値*2.71828^(-(0.69315/30.07)*(H154-事故日Cb)/365.25)</f>
        <v>8.278879257592426E-3</v>
      </c>
      <c r="M154" s="174">
        <f>ND代替値*2.71828^(-(0.69315/28.799)*(B154-調査開始日)/365.25)</f>
        <v>6.7107879637918599E-3</v>
      </c>
      <c r="N154" s="120">
        <v>0.61</v>
      </c>
      <c r="O154" s="16"/>
      <c r="W154" s="191">
        <f t="shared" si="23"/>
        <v>0.30249758517163916</v>
      </c>
      <c r="X154" s="191">
        <f t="shared" si="24"/>
        <v>6.3164182307705249E-3</v>
      </c>
      <c r="Y154" s="192">
        <f t="shared" si="25"/>
        <v>2.972979065006244</v>
      </c>
      <c r="Z154" s="193">
        <f t="shared" si="26"/>
        <v>1.5715692608640769E-24</v>
      </c>
      <c r="AA154" s="194">
        <f t="shared" si="27"/>
        <v>199.99999868421378</v>
      </c>
    </row>
    <row r="155" spans="2:27" ht="12" customHeight="1" x14ac:dyDescent="0.2">
      <c r="B155" s="128">
        <v>36046</v>
      </c>
      <c r="C155" s="117">
        <v>3.9</v>
      </c>
      <c r="D155" s="88">
        <v>71.599999999999994</v>
      </c>
      <c r="E155" s="168">
        <f t="shared" si="28"/>
        <v>1.245947026122543E-4</v>
      </c>
      <c r="F155" s="122">
        <v>2.1000000000000001E-2</v>
      </c>
      <c r="G155" s="120"/>
      <c r="H155" s="128">
        <v>36116</v>
      </c>
      <c r="I155" s="117">
        <v>2.6</v>
      </c>
      <c r="J155" s="88">
        <v>77.400000000000006</v>
      </c>
      <c r="K155" s="168">
        <f t="shared" si="29"/>
        <v>1.6061874461407446E-4</v>
      </c>
      <c r="L155" s="125">
        <v>3.3000000000000002E-2</v>
      </c>
      <c r="M155" s="123"/>
      <c r="N155" s="120"/>
      <c r="O155" s="16"/>
      <c r="W155" s="191">
        <f t="shared" si="23"/>
        <v>0.30076529719719197</v>
      </c>
      <c r="X155" s="191">
        <f t="shared" si="24"/>
        <v>5.8406816223299804E-3</v>
      </c>
      <c r="Y155" s="192">
        <f t="shared" si="25"/>
        <v>2.9563734727297564</v>
      </c>
      <c r="Z155" s="193">
        <f t="shared" si="26"/>
        <v>4.8115105623180562E-25</v>
      </c>
      <c r="AA155" s="194">
        <f t="shared" si="27"/>
        <v>199.99999865716691</v>
      </c>
    </row>
    <row r="156" spans="2:27" ht="12" customHeight="1" x14ac:dyDescent="0.2">
      <c r="B156" s="128">
        <v>36143</v>
      </c>
      <c r="C156" s="117">
        <v>2.2999999999999998</v>
      </c>
      <c r="D156" s="88">
        <v>76.8</v>
      </c>
      <c r="E156" s="168">
        <f t="shared" si="28"/>
        <v>1.1394393036726222E-4</v>
      </c>
      <c r="F156" s="122">
        <v>2.4E-2</v>
      </c>
      <c r="G156" s="120"/>
      <c r="H156" s="128">
        <v>36213</v>
      </c>
      <c r="I156" s="117">
        <v>1.5</v>
      </c>
      <c r="J156" s="88">
        <v>62.5</v>
      </c>
      <c r="K156" s="168">
        <f t="shared" si="29"/>
        <v>1.4688851667264336E-4</v>
      </c>
      <c r="L156" s="119">
        <v>2.3E-2</v>
      </c>
      <c r="M156" s="123"/>
      <c r="N156" s="120"/>
      <c r="O156" s="16"/>
      <c r="W156" s="191">
        <f t="shared" si="23"/>
        <v>0.29892971388406281</v>
      </c>
      <c r="X156" s="191">
        <f t="shared" si="24"/>
        <v>5.3414006062779407E-3</v>
      </c>
      <c r="Y156" s="192">
        <f t="shared" si="25"/>
        <v>2.9375368479653874</v>
      </c>
      <c r="Z156" s="193">
        <f t="shared" si="26"/>
        <v>1.3624978244517495E-25</v>
      </c>
      <c r="AA156" s="194">
        <f t="shared" si="27"/>
        <v>199.99999862833673</v>
      </c>
    </row>
    <row r="157" spans="2:27" ht="12" customHeight="1" x14ac:dyDescent="0.2">
      <c r="B157" s="128">
        <v>36265</v>
      </c>
      <c r="C157" s="117">
        <v>6.3</v>
      </c>
      <c r="D157" s="88">
        <v>83.9</v>
      </c>
      <c r="E157" s="168">
        <f t="shared" si="28"/>
        <v>1.018311512305962E-4</v>
      </c>
      <c r="F157" s="122">
        <v>2.5999999999999999E-2</v>
      </c>
      <c r="G157" s="120"/>
      <c r="H157" s="116">
        <v>36298</v>
      </c>
      <c r="I157" s="117">
        <v>5.9</v>
      </c>
      <c r="J157" s="88">
        <v>70.8</v>
      </c>
      <c r="K157" s="168">
        <f t="shared" si="29"/>
        <v>1.3582524597275804E-4</v>
      </c>
      <c r="L157" s="129">
        <v>2.7E-2</v>
      </c>
      <c r="M157" s="121"/>
      <c r="N157" s="120"/>
      <c r="O157" s="16"/>
      <c r="W157" s="191">
        <f t="shared" si="23"/>
        <v>0.29663693937214086</v>
      </c>
      <c r="X157" s="191">
        <f t="shared" si="24"/>
        <v>4.9390998535548385E-3</v>
      </c>
      <c r="Y157" s="192">
        <f t="shared" si="25"/>
        <v>2.9211292184032978</v>
      </c>
      <c r="Z157" s="193">
        <f t="shared" si="26"/>
        <v>2.7871933170320193E-26</v>
      </c>
      <c r="AA157" s="194">
        <f t="shared" si="27"/>
        <v>199.99999859207605</v>
      </c>
    </row>
    <row r="158" spans="2:27" ht="12" customHeight="1" x14ac:dyDescent="0.2">
      <c r="B158" s="128">
        <v>36313</v>
      </c>
      <c r="C158" s="117">
        <v>4.5999999999999996</v>
      </c>
      <c r="D158" s="88">
        <v>76.3</v>
      </c>
      <c r="E158" s="168">
        <f t="shared" si="28"/>
        <v>9.7426366485365613E-5</v>
      </c>
      <c r="F158" s="122">
        <v>2.3E-2</v>
      </c>
      <c r="G158" s="120"/>
      <c r="H158" s="116">
        <v>36377</v>
      </c>
      <c r="I158" s="117">
        <v>5.8</v>
      </c>
      <c r="J158" s="88">
        <v>80.099999999999994</v>
      </c>
      <c r="K158" s="168">
        <f t="shared" si="29"/>
        <v>1.2629136976083309E-4</v>
      </c>
      <c r="L158" s="127">
        <v>3.3000000000000002E-2</v>
      </c>
      <c r="M158" s="174">
        <f>ND代替値*2.71828^(-(0.69315/28.799)*(B158-調査開始日)/365.25)</f>
        <v>6.5543279932807541E-3</v>
      </c>
      <c r="N158" s="120">
        <v>0.56000000000000005</v>
      </c>
      <c r="O158" s="16"/>
      <c r="W158" s="191">
        <f t="shared" si="23"/>
        <v>0.29573969217530433</v>
      </c>
      <c r="X158" s="191">
        <f t="shared" si="24"/>
        <v>4.5924134458484762E-3</v>
      </c>
      <c r="Y158" s="192">
        <f t="shared" si="25"/>
        <v>2.905961954925746</v>
      </c>
      <c r="Z158" s="193">
        <f t="shared" si="26"/>
        <v>1.492858829112677E-26</v>
      </c>
      <c r="AA158" s="194">
        <f t="shared" si="27"/>
        <v>199.99999857780955</v>
      </c>
    </row>
    <row r="159" spans="2:27" ht="12" customHeight="1" x14ac:dyDescent="0.2">
      <c r="B159" s="128">
        <v>36419</v>
      </c>
      <c r="C159" s="117">
        <v>4.5999999999999996</v>
      </c>
      <c r="D159" s="88">
        <v>71.900000000000006</v>
      </c>
      <c r="E159" s="168">
        <f t="shared" si="28"/>
        <v>8.8362368057210827E-5</v>
      </c>
      <c r="F159" s="119">
        <v>2.3E-2</v>
      </c>
      <c r="G159" s="120"/>
      <c r="H159" s="128">
        <v>36480</v>
      </c>
      <c r="I159" s="117">
        <v>2.1</v>
      </c>
      <c r="J159" s="88">
        <v>66.5</v>
      </c>
      <c r="K159" s="168">
        <f t="shared" si="29"/>
        <v>1.1485893186307246E-4</v>
      </c>
      <c r="L159" s="125">
        <v>2.4E-2</v>
      </c>
      <c r="M159" s="123"/>
      <c r="N159" s="120"/>
      <c r="O159" s="16"/>
      <c r="W159" s="191">
        <f t="shared" si="23"/>
        <v>0.29376787377014985</v>
      </c>
      <c r="X159" s="191">
        <f t="shared" si="24"/>
        <v>4.1766884313844529E-3</v>
      </c>
      <c r="Y159" s="192">
        <f t="shared" si="25"/>
        <v>2.8863051266423887</v>
      </c>
      <c r="Z159" s="193">
        <f t="shared" si="26"/>
        <v>3.7603892213661131E-27</v>
      </c>
      <c r="AA159" s="194">
        <f t="shared" si="27"/>
        <v>199.9999985463044</v>
      </c>
    </row>
    <row r="160" spans="2:27" ht="12" customHeight="1" x14ac:dyDescent="0.2">
      <c r="B160" s="128">
        <v>36508</v>
      </c>
      <c r="C160" s="117">
        <v>1.3</v>
      </c>
      <c r="D160" s="88">
        <v>81.7</v>
      </c>
      <c r="E160" s="168">
        <f t="shared" si="28"/>
        <v>8.1406607308526072E-5</v>
      </c>
      <c r="F160" s="119">
        <v>0.04</v>
      </c>
      <c r="G160" s="120"/>
      <c r="H160" s="128">
        <v>36577</v>
      </c>
      <c r="I160" s="117">
        <v>1.3</v>
      </c>
      <c r="J160" s="88">
        <v>64.400000000000006</v>
      </c>
      <c r="K160" s="168">
        <f t="shared" si="29"/>
        <v>1.0504040589103534E-4</v>
      </c>
      <c r="L160" s="175">
        <f>ND代替値*2.71828^(-(0.69315/30.07)*(H160-事故日Cb)/365.25)</f>
        <v>7.9984609267827571E-3</v>
      </c>
      <c r="M160" s="123"/>
      <c r="N160" s="120"/>
      <c r="O160" s="16"/>
      <c r="W160" s="191">
        <f t="shared" si="23"/>
        <v>0.29212244731564047</v>
      </c>
      <c r="X160" s="191">
        <f t="shared" si="24"/>
        <v>3.8196511233103761E-3</v>
      </c>
      <c r="Y160" s="192">
        <f t="shared" si="25"/>
        <v>2.8679149445062198</v>
      </c>
      <c r="Z160" s="193">
        <f t="shared" si="26"/>
        <v>1.1816219910665436E-27</v>
      </c>
      <c r="AA160" s="194">
        <f t="shared" si="27"/>
        <v>199.99999851985194</v>
      </c>
    </row>
    <row r="161" spans="2:27" ht="12" customHeight="1" x14ac:dyDescent="0.2">
      <c r="B161" s="128">
        <v>36634</v>
      </c>
      <c r="C161" s="117">
        <v>3.3</v>
      </c>
      <c r="D161" s="88">
        <v>70.099999999999994</v>
      </c>
      <c r="E161" s="168">
        <f t="shared" si="28"/>
        <v>7.2485104209132976E-5</v>
      </c>
      <c r="F161" s="122">
        <v>2.7E-2</v>
      </c>
      <c r="G161" s="120"/>
      <c r="H161" s="128">
        <v>36670</v>
      </c>
      <c r="I161" s="117">
        <v>7.5</v>
      </c>
      <c r="J161" s="88">
        <v>65.8</v>
      </c>
      <c r="K161" s="168">
        <f t="shared" si="29"/>
        <v>9.641583237587045E-5</v>
      </c>
      <c r="L161" s="175">
        <f>ND代替値*2.71828^(-(0.69315/30.07)*(H161-事故日Cb)/365.25)</f>
        <v>7.9516530674280141E-3</v>
      </c>
      <c r="M161" s="123"/>
      <c r="N161" s="120"/>
      <c r="O161" s="16"/>
      <c r="W161" s="191">
        <f t="shared" si="23"/>
        <v>0.28980871475830566</v>
      </c>
      <c r="X161" s="191">
        <f t="shared" si="24"/>
        <v>3.5060302682134712E-3</v>
      </c>
      <c r="Y161" s="192">
        <f t="shared" si="25"/>
        <v>2.8503931554356523</v>
      </c>
      <c r="Z161" s="193">
        <f t="shared" si="26"/>
        <v>2.2946378003373223E-28</v>
      </c>
      <c r="AA161" s="194">
        <f t="shared" si="27"/>
        <v>199.99999848240248</v>
      </c>
    </row>
    <row r="162" spans="2:27" ht="12" customHeight="1" x14ac:dyDescent="0.2">
      <c r="B162" s="128">
        <v>36683</v>
      </c>
      <c r="C162" s="117">
        <v>11.4</v>
      </c>
      <c r="D162" s="88">
        <v>77.400000000000006</v>
      </c>
      <c r="E162" s="168">
        <f t="shared" si="28"/>
        <v>6.9285847473083868E-5</v>
      </c>
      <c r="F162" s="119">
        <v>2.8000000000000001E-2</v>
      </c>
      <c r="G162" s="120"/>
      <c r="H162" s="128">
        <v>36747</v>
      </c>
      <c r="I162" s="117">
        <v>3.3</v>
      </c>
      <c r="J162" s="88">
        <v>63.7</v>
      </c>
      <c r="K162" s="168">
        <f t="shared" si="29"/>
        <v>8.9813516587732784E-5</v>
      </c>
      <c r="L162" s="129">
        <v>2.1999999999999999E-2</v>
      </c>
      <c r="M162" s="174">
        <f>ND代替値*2.71828^(-(0.69315/28.799)*(B162-調査開始日)/365.25)</f>
        <v>6.3964558256723539E-3</v>
      </c>
      <c r="N162" s="120">
        <v>0.44</v>
      </c>
      <c r="O162" s="16"/>
      <c r="W162" s="191">
        <f t="shared" si="23"/>
        <v>0.28891388696488934</v>
      </c>
      <c r="X162" s="191">
        <f t="shared" si="24"/>
        <v>3.2659460577357381E-3</v>
      </c>
      <c r="Y162" s="192">
        <f t="shared" si="25"/>
        <v>2.8359669053520915</v>
      </c>
      <c r="Z162" s="193">
        <f t="shared" si="26"/>
        <v>1.2131566092719247E-28</v>
      </c>
      <c r="AA162" s="194">
        <f t="shared" si="27"/>
        <v>199.99999846783874</v>
      </c>
    </row>
    <row r="163" spans="2:27" ht="12" customHeight="1" x14ac:dyDescent="0.2">
      <c r="B163" s="128">
        <v>36790</v>
      </c>
      <c r="C163" s="117">
        <f>ND代替値</f>
        <v>0.47499999999999998</v>
      </c>
      <c r="D163" s="88">
        <v>67.099999999999994</v>
      </c>
      <c r="E163" s="168">
        <f t="shared" si="28"/>
        <v>6.2782020349238282E-5</v>
      </c>
      <c r="F163" s="170">
        <f>0.008*2.71828^(-(0.69315/30.07)*(B163-事故日Cb)/365.25)</f>
        <v>5.7393893517733493E-3</v>
      </c>
      <c r="G163" s="120"/>
      <c r="H163" s="128">
        <v>36850</v>
      </c>
      <c r="I163" s="117">
        <v>1.1000000000000001</v>
      </c>
      <c r="J163" s="88">
        <v>68.7</v>
      </c>
      <c r="K163" s="168">
        <f t="shared" si="29"/>
        <v>8.1683210829601726E-5</v>
      </c>
      <c r="L163" s="125">
        <v>3.2000000000000001E-2</v>
      </c>
      <c r="M163" s="123"/>
      <c r="N163" s="120"/>
      <c r="O163" s="16"/>
      <c r="W163" s="191">
        <f t="shared" si="23"/>
        <v>0.28696946758866748</v>
      </c>
      <c r="X163" s="191">
        <f t="shared" si="24"/>
        <v>2.9702985756218814E-3</v>
      </c>
      <c r="Y163" s="192">
        <f t="shared" si="25"/>
        <v>2.8167835453011119</v>
      </c>
      <c r="Z163" s="193">
        <f t="shared" si="26"/>
        <v>3.016351872640638E-29</v>
      </c>
      <c r="AA163" s="194">
        <f t="shared" si="27"/>
        <v>199.99999843603635</v>
      </c>
    </row>
    <row r="164" spans="2:27" ht="12" customHeight="1" x14ac:dyDescent="0.2">
      <c r="B164" s="128">
        <v>36872</v>
      </c>
      <c r="C164" s="117">
        <v>1.1499999999999999</v>
      </c>
      <c r="D164" s="88">
        <v>86.3</v>
      </c>
      <c r="E164" s="168">
        <f t="shared" si="28"/>
        <v>5.8214101875345821E-5</v>
      </c>
      <c r="F164" s="119">
        <v>4.3999999999999997E-2</v>
      </c>
      <c r="G164" s="120"/>
      <c r="H164" s="128">
        <v>36935</v>
      </c>
      <c r="I164" s="117">
        <v>1.7</v>
      </c>
      <c r="J164" s="88">
        <v>66.599999999999994</v>
      </c>
      <c r="K164" s="168">
        <f t="shared" si="29"/>
        <v>7.5531038464367398E-5</v>
      </c>
      <c r="L164" s="129">
        <v>4.3999999999999997E-2</v>
      </c>
      <c r="M164" s="123"/>
      <c r="N164" s="120"/>
      <c r="O164" s="16"/>
      <c r="W164" s="191">
        <f t="shared" si="23"/>
        <v>0.2854882135167563</v>
      </c>
      <c r="X164" s="191">
        <f t="shared" si="24"/>
        <v>2.7465832168860876E-3</v>
      </c>
      <c r="Y164" s="192">
        <f t="shared" si="25"/>
        <v>2.8010503840303347</v>
      </c>
      <c r="Z164" s="193">
        <f t="shared" si="26"/>
        <v>1.0381742109763683E-29</v>
      </c>
      <c r="AA164" s="194">
        <f t="shared" si="27"/>
        <v>199.99999841166448</v>
      </c>
    </row>
    <row r="165" spans="2:27" ht="12" customHeight="1" x14ac:dyDescent="0.2">
      <c r="B165" s="128">
        <v>36996</v>
      </c>
      <c r="C165" s="117">
        <v>4</v>
      </c>
      <c r="D165" s="88">
        <v>94.6</v>
      </c>
      <c r="E165" s="168">
        <f t="shared" si="28"/>
        <v>5.1929900024297376E-5</v>
      </c>
      <c r="F165" s="122">
        <v>2.3E-2</v>
      </c>
      <c r="G165" s="120"/>
      <c r="H165" s="128">
        <v>37025</v>
      </c>
      <c r="I165" s="117">
        <v>5.4</v>
      </c>
      <c r="J165" s="88">
        <v>84</v>
      </c>
      <c r="K165" s="168">
        <f t="shared" si="29"/>
        <v>6.9521267053943359E-5</v>
      </c>
      <c r="L165" s="175">
        <f>ND代替値*2.71828^(-(0.69315/30.07)*(H165-事故日Cb)/365.25)</f>
        <v>7.7754825996406316E-3</v>
      </c>
      <c r="M165" s="123"/>
      <c r="N165" s="120"/>
      <c r="O165" s="16"/>
      <c r="W165" s="191">
        <f t="shared" si="23"/>
        <v>0.28326277847098991</v>
      </c>
      <c r="X165" s="191">
        <f t="shared" si="24"/>
        <v>2.5280460746888497E-3</v>
      </c>
      <c r="Y165" s="192">
        <f t="shared" si="25"/>
        <v>2.7844875157959779</v>
      </c>
      <c r="Z165" s="193">
        <f t="shared" si="26"/>
        <v>2.0692056854411149E-30</v>
      </c>
      <c r="AA165" s="194">
        <f t="shared" si="27"/>
        <v>199.99999837480937</v>
      </c>
    </row>
    <row r="166" spans="2:27" ht="12" customHeight="1" x14ac:dyDescent="0.2">
      <c r="B166" s="128">
        <v>37047</v>
      </c>
      <c r="C166" s="117">
        <v>6.4</v>
      </c>
      <c r="D166" s="88">
        <v>98.9</v>
      </c>
      <c r="E166" s="168">
        <f t="shared" si="28"/>
        <v>4.9546511231347413E-5</v>
      </c>
      <c r="F166" s="122">
        <v>2.4E-2</v>
      </c>
      <c r="G166" s="120"/>
      <c r="H166" s="128">
        <v>37127</v>
      </c>
      <c r="I166" s="117">
        <v>4</v>
      </c>
      <c r="J166" s="88">
        <v>75</v>
      </c>
      <c r="K166" s="168">
        <f t="shared" si="29"/>
        <v>6.3286177458304023E-5</v>
      </c>
      <c r="L166" s="175">
        <f>ND代替値*2.71828^(-(0.69315/30.07)*(H166-事故日Cb)/365.25)</f>
        <v>7.7255902775691509E-3</v>
      </c>
      <c r="M166" s="174">
        <f>ND代替値*2.71828^(-(0.69315/28.799)*(B166-調査開始日)/365.25)</f>
        <v>6.2448548575741178E-3</v>
      </c>
      <c r="N166" s="120">
        <v>0.51</v>
      </c>
      <c r="O166" s="16"/>
      <c r="W166" s="191">
        <f t="shared" si="23"/>
        <v>0.28235252103261493</v>
      </c>
      <c r="X166" s="191">
        <f t="shared" si="24"/>
        <v>2.3013155439383284E-3</v>
      </c>
      <c r="Y166" s="192">
        <f t="shared" si="25"/>
        <v>2.7658346298470495</v>
      </c>
      <c r="Z166" s="193">
        <f t="shared" si="26"/>
        <v>1.065880556678554E-30</v>
      </c>
      <c r="AA166" s="194">
        <f t="shared" si="27"/>
        <v>199.99999835965124</v>
      </c>
    </row>
    <row r="167" spans="2:27" ht="12" customHeight="1" x14ac:dyDescent="0.2">
      <c r="B167" s="128">
        <v>37151</v>
      </c>
      <c r="C167" s="117">
        <v>2.4300000000000002</v>
      </c>
      <c r="D167" s="88">
        <v>74.099999999999994</v>
      </c>
      <c r="E167" s="168">
        <f t="shared" si="28"/>
        <v>4.5019855077566659E-5</v>
      </c>
      <c r="F167" s="170">
        <f>0.008*2.71828^(-(0.69315/30.07)*(B167-事故日Cb)/365.25)</f>
        <v>5.6101072796619009E-3</v>
      </c>
      <c r="G167" s="120"/>
      <c r="H167" s="128">
        <v>37214</v>
      </c>
      <c r="I167" s="117">
        <v>1.7</v>
      </c>
      <c r="J167" s="88">
        <v>81</v>
      </c>
      <c r="K167" s="168">
        <f t="shared" si="29"/>
        <v>5.8411901858508805E-5</v>
      </c>
      <c r="L167" s="129">
        <v>3.6999999999999998E-2</v>
      </c>
      <c r="M167" s="123"/>
      <c r="N167" s="120"/>
      <c r="O167" s="16"/>
      <c r="W167" s="191">
        <f t="shared" si="23"/>
        <v>0.28050536398309506</v>
      </c>
      <c r="X167" s="191">
        <f t="shared" si="24"/>
        <v>2.1240691584912294E-3</v>
      </c>
      <c r="Y167" s="192">
        <f t="shared" si="25"/>
        <v>2.7500235888457043</v>
      </c>
      <c r="Z167" s="193">
        <f t="shared" si="26"/>
        <v>2.7556270941268728E-31</v>
      </c>
      <c r="AA167" s="194">
        <f t="shared" si="27"/>
        <v>199.9999983287405</v>
      </c>
    </row>
    <row r="168" spans="2:27" ht="12" customHeight="1" x14ac:dyDescent="0.2">
      <c r="B168" s="128">
        <v>37312</v>
      </c>
      <c r="C168" s="117">
        <v>1.7</v>
      </c>
      <c r="D168" s="88">
        <v>80.7</v>
      </c>
      <c r="E168" s="168">
        <f t="shared" si="28"/>
        <v>3.8814158975478403E-5</v>
      </c>
      <c r="F168" s="119">
        <v>2.5999999999999999E-2</v>
      </c>
      <c r="G168" s="120"/>
      <c r="H168" s="128">
        <v>37307</v>
      </c>
      <c r="I168" s="117">
        <v>1.5</v>
      </c>
      <c r="J168" s="88">
        <v>68.3</v>
      </c>
      <c r="K168" s="168">
        <f t="shared" si="29"/>
        <v>5.3615864205513596E-5</v>
      </c>
      <c r="L168" s="175">
        <f>ND代替値*2.71828^(-(0.69315/30.07)*(H168-事故日Cb)/365.25)</f>
        <v>7.6383246901011205E-3</v>
      </c>
      <c r="M168" s="123"/>
      <c r="N168" s="120"/>
      <c r="O168" s="16"/>
      <c r="W168" s="191">
        <f t="shared" ref="W168:W199" si="30">0.4*2.71828^(-(0.69315/30.07)*(B168-事故日Cb)/365.25)</f>
        <v>0.27766962795186551</v>
      </c>
      <c r="X168" s="191">
        <f t="shared" ref="X168:X199" si="31">0.4*2.71828^(-(0.69315/2.06)*(H168-事故日Cb)/365.25)</f>
        <v>1.9496677892914035E-3</v>
      </c>
      <c r="Y168" s="192">
        <f t="shared" ref="Y168:Y199" si="32">4*2.71828^(-(0.69315/28.799)*(H168-事故日Cb)/365.25)</f>
        <v>2.7332220678120547</v>
      </c>
      <c r="Z168" s="193">
        <f t="shared" ref="Z168:Z199" si="33">16*2.71828^(-(0.69315/0.1459)*(B168-事故日Cb)/365.25)</f>
        <v>3.3942488967986952E-32</v>
      </c>
      <c r="AA168" s="194">
        <f t="shared" ref="AA168:AA199" si="34">200*2.71828^(-(0.69315/(1.277*10^9))*(B168-事故日Cb)/365.25)</f>
        <v>199.99999828088832</v>
      </c>
    </row>
    <row r="169" spans="2:27" ht="12" customHeight="1" x14ac:dyDescent="0.2">
      <c r="B169" s="128">
        <v>37362</v>
      </c>
      <c r="C169" s="117">
        <v>7.6</v>
      </c>
      <c r="D169" s="88">
        <v>101</v>
      </c>
      <c r="E169" s="168">
        <f t="shared" ref="E169:E199" si="35">ND代替値*2.71828^(-(0.69315/2.06)*(B169-事故日Cb)/365.25)</f>
        <v>3.7066865291118692E-5</v>
      </c>
      <c r="F169" s="119">
        <v>3.5999999999999997E-2</v>
      </c>
      <c r="G169" s="120"/>
      <c r="H169" s="128">
        <v>37399</v>
      </c>
      <c r="I169" s="117">
        <v>7.1</v>
      </c>
      <c r="J169" s="88">
        <v>72</v>
      </c>
      <c r="K169" s="168">
        <f t="shared" ref="K169:K199" si="36">ND代替値*2.71828^(-(0.69315/2.06)*(H169-事故日Cb)/365.25)</f>
        <v>4.9258973867534977E-5</v>
      </c>
      <c r="L169" s="175">
        <f>ND代替値*2.71828^(-(0.69315/30.07)*(H169-事故日Cb)/365.25)</f>
        <v>7.5941036413847375E-3</v>
      </c>
      <c r="M169" s="123"/>
      <c r="N169" s="120"/>
      <c r="O169" s="16"/>
      <c r="W169" s="191">
        <f t="shared" si="30"/>
        <v>0.27679481212920148</v>
      </c>
      <c r="X169" s="191">
        <f t="shared" si="31"/>
        <v>1.7912354133649085E-3</v>
      </c>
      <c r="Y169" s="192">
        <f t="shared" si="32"/>
        <v>2.7167022112240291</v>
      </c>
      <c r="Z169" s="193">
        <f t="shared" si="33"/>
        <v>1.771321877238713E-32</v>
      </c>
      <c r="AA169" s="194">
        <f t="shared" si="34"/>
        <v>199.9999982660274</v>
      </c>
    </row>
    <row r="170" spans="2:27" ht="12" customHeight="1" x14ac:dyDescent="0.2">
      <c r="B170" s="128">
        <v>37411</v>
      </c>
      <c r="C170" s="117">
        <v>7.6</v>
      </c>
      <c r="D170" s="88">
        <v>83.6</v>
      </c>
      <c r="E170" s="168">
        <f t="shared" si="35"/>
        <v>3.5430854420185887E-5</v>
      </c>
      <c r="F170" s="119">
        <v>2.7E-2</v>
      </c>
      <c r="G170" s="120"/>
      <c r="H170" s="128">
        <v>37494</v>
      </c>
      <c r="I170" s="117">
        <v>3.7</v>
      </c>
      <c r="J170" s="88">
        <v>72</v>
      </c>
      <c r="K170" s="168">
        <f t="shared" si="36"/>
        <v>4.5131228090866099E-5</v>
      </c>
      <c r="L170" s="129">
        <v>3.5000000000000003E-2</v>
      </c>
      <c r="M170" s="174">
        <f>ND代替値*2.71828^(-(0.69315/28.799)*(B170-調査開始日)/365.25)</f>
        <v>6.0968469500948721E-3</v>
      </c>
      <c r="N170" s="120">
        <v>0.55000000000000004</v>
      </c>
      <c r="O170" s="16"/>
      <c r="W170" s="191">
        <f t="shared" si="30"/>
        <v>0.27594016670843419</v>
      </c>
      <c r="X170" s="191">
        <f t="shared" si="31"/>
        <v>1.6411355669405858E-3</v>
      </c>
      <c r="Y170" s="192">
        <f t="shared" si="32"/>
        <v>2.6997484413007622</v>
      </c>
      <c r="Z170" s="193">
        <f t="shared" si="33"/>
        <v>9.3648367607479062E-33</v>
      </c>
      <c r="AA170" s="194">
        <f t="shared" si="34"/>
        <v>199.99999825146369</v>
      </c>
    </row>
    <row r="171" spans="2:27" ht="12" customHeight="1" x14ac:dyDescent="0.2">
      <c r="B171" s="128">
        <v>37509</v>
      </c>
      <c r="C171" s="117">
        <v>3.2</v>
      </c>
      <c r="D171" s="88">
        <v>81.3</v>
      </c>
      <c r="E171" s="168">
        <f t="shared" si="35"/>
        <v>3.2372270239048432E-5</v>
      </c>
      <c r="F171" s="122">
        <v>2.1999999999999999E-2</v>
      </c>
      <c r="G171" s="120"/>
      <c r="H171" s="128">
        <v>37578</v>
      </c>
      <c r="I171" s="117">
        <v>1.4</v>
      </c>
      <c r="J171" s="88">
        <v>80</v>
      </c>
      <c r="K171" s="168">
        <f t="shared" si="36"/>
        <v>4.177052106638763E-5</v>
      </c>
      <c r="L171" s="129">
        <v>3.4000000000000002E-2</v>
      </c>
      <c r="M171" s="123"/>
      <c r="N171" s="120"/>
      <c r="O171" s="16"/>
      <c r="W171" s="191">
        <f t="shared" si="30"/>
        <v>0.27423878425611931</v>
      </c>
      <c r="X171" s="191">
        <f t="shared" si="31"/>
        <v>1.518928038777732E-3</v>
      </c>
      <c r="Y171" s="192">
        <f t="shared" si="32"/>
        <v>2.6848458951784195</v>
      </c>
      <c r="Z171" s="193">
        <f t="shared" si="33"/>
        <v>2.6176143423342295E-33</v>
      </c>
      <c r="AA171" s="194">
        <f t="shared" si="34"/>
        <v>199.99999822233627</v>
      </c>
    </row>
    <row r="172" spans="2:27" ht="12" customHeight="1" x14ac:dyDescent="0.2">
      <c r="B172" s="128">
        <v>37602</v>
      </c>
      <c r="C172" s="117">
        <v>1.6</v>
      </c>
      <c r="D172" s="88">
        <v>80.400000000000006</v>
      </c>
      <c r="E172" s="168">
        <f t="shared" si="35"/>
        <v>2.9714273802714398E-5</v>
      </c>
      <c r="F172" s="170">
        <f>0.008*2.71828^(-(0.69315/30.07)*(B172-事故日Cb)/365.25)</f>
        <v>5.4526781839641476E-3</v>
      </c>
      <c r="G172" s="120"/>
      <c r="H172" s="128">
        <v>37666</v>
      </c>
      <c r="I172" s="117">
        <v>1.5</v>
      </c>
      <c r="J172" s="88">
        <v>71</v>
      </c>
      <c r="K172" s="168">
        <f t="shared" si="36"/>
        <v>3.8517872269791835E-5</v>
      </c>
      <c r="L172" s="175">
        <f>ND代替値*2.71828^(-(0.69315/30.07)*(H172-事故日Cb)/365.25)</f>
        <v>7.4672107925337046E-3</v>
      </c>
      <c r="M172" s="123"/>
      <c r="N172" s="120"/>
      <c r="O172" s="16"/>
      <c r="W172" s="191">
        <f t="shared" si="30"/>
        <v>0.2726339091982074</v>
      </c>
      <c r="X172" s="191">
        <f t="shared" si="31"/>
        <v>1.4006499007197032E-3</v>
      </c>
      <c r="Y172" s="192">
        <f t="shared" si="32"/>
        <v>2.6693219270586055</v>
      </c>
      <c r="Z172" s="193">
        <f t="shared" si="33"/>
        <v>7.8082863469338678E-34</v>
      </c>
      <c r="AA172" s="194">
        <f t="shared" si="34"/>
        <v>199.99999819469497</v>
      </c>
    </row>
    <row r="173" spans="2:27" ht="12" customHeight="1" x14ac:dyDescent="0.2">
      <c r="B173" s="128">
        <v>37741</v>
      </c>
      <c r="C173" s="117">
        <v>3.3</v>
      </c>
      <c r="D173" s="88">
        <v>92.7</v>
      </c>
      <c r="E173" s="168">
        <f t="shared" si="35"/>
        <v>2.6142860747196495E-5</v>
      </c>
      <c r="F173" s="170">
        <f>0.008*2.71828^(-(0.69315/30.07)*(B173-事故日Cb)/365.25)</f>
        <v>5.4050543406100786E-3</v>
      </c>
      <c r="G173" s="120"/>
      <c r="H173" s="128">
        <v>37762</v>
      </c>
      <c r="I173" s="117">
        <v>3.7</v>
      </c>
      <c r="J173" s="88">
        <v>80</v>
      </c>
      <c r="K173" s="168">
        <f t="shared" si="36"/>
        <v>3.525770121591154E-5</v>
      </c>
      <c r="L173" s="175">
        <f>ND代替値*2.71828^(-(0.69315/30.07)*(H173-事故日Cb)/365.25)</f>
        <v>7.4221064895149541E-3</v>
      </c>
      <c r="M173" s="123"/>
      <c r="N173" s="120"/>
      <c r="O173" s="16"/>
      <c r="W173" s="191">
        <f t="shared" si="30"/>
        <v>0.27025271703050396</v>
      </c>
      <c r="X173" s="191">
        <f t="shared" si="31"/>
        <v>1.282098226033147E-3</v>
      </c>
      <c r="Y173" s="192">
        <f t="shared" si="32"/>
        <v>2.6524890428307444</v>
      </c>
      <c r="Z173" s="193">
        <f t="shared" si="33"/>
        <v>1.2804284002112616E-34</v>
      </c>
      <c r="AA173" s="194">
        <f t="shared" si="34"/>
        <v>199.9999981533816</v>
      </c>
    </row>
    <row r="174" spans="2:27" ht="12" customHeight="1" x14ac:dyDescent="0.2">
      <c r="B174" s="128">
        <v>37784</v>
      </c>
      <c r="C174" s="117">
        <v>3.6</v>
      </c>
      <c r="D174" s="88">
        <v>90.2</v>
      </c>
      <c r="E174" s="168">
        <f t="shared" si="35"/>
        <v>2.5127506492800126E-5</v>
      </c>
      <c r="F174" s="170">
        <f>0.008*2.71828^(-(0.69315/30.07)*(B174-事故日Cb)/365.25)</f>
        <v>5.3904061949387842E-3</v>
      </c>
      <c r="G174" s="120"/>
      <c r="H174" s="128">
        <v>37853</v>
      </c>
      <c r="I174" s="117">
        <v>9.4</v>
      </c>
      <c r="J174" s="88">
        <v>75</v>
      </c>
      <c r="K174" s="168">
        <f t="shared" si="36"/>
        <v>3.2422472429420537E-5</v>
      </c>
      <c r="L174" s="175">
        <f>ND代替値*2.71828^(-(0.69315/30.07)*(H174-事故日Cb)/365.25)</f>
        <v>7.3796029243722513E-3</v>
      </c>
      <c r="M174" s="174">
        <f>ND代替値*2.71828^(-(0.69315/28.799)*(B174-調査開始日)/365.25)</f>
        <v>5.948817866776669E-3</v>
      </c>
      <c r="N174" s="120">
        <v>0.55000000000000004</v>
      </c>
      <c r="O174" s="16"/>
      <c r="W174" s="191">
        <f t="shared" si="30"/>
        <v>0.26952030974693919</v>
      </c>
      <c r="X174" s="191">
        <f t="shared" si="31"/>
        <v>1.1789989974334743E-3</v>
      </c>
      <c r="Y174" s="192">
        <f t="shared" si="32"/>
        <v>2.6366308822009552</v>
      </c>
      <c r="Z174" s="193">
        <f t="shared" si="33"/>
        <v>7.3189969675560121E-35</v>
      </c>
      <c r="AA174" s="194">
        <f t="shared" si="34"/>
        <v>199.99999814060121</v>
      </c>
    </row>
    <row r="175" spans="2:27" ht="12" customHeight="1" x14ac:dyDescent="0.2">
      <c r="B175" s="128">
        <v>37875</v>
      </c>
      <c r="C175" s="117">
        <v>8.3000000000000007</v>
      </c>
      <c r="D175" s="88">
        <v>80.599999999999994</v>
      </c>
      <c r="E175" s="168">
        <f t="shared" si="35"/>
        <v>2.3106891782134431E-5</v>
      </c>
      <c r="F175" s="119">
        <v>2.9000000000000001E-2</v>
      </c>
      <c r="G175" s="120"/>
      <c r="H175" s="128">
        <v>37938</v>
      </c>
      <c r="I175" s="117">
        <v>1.5</v>
      </c>
      <c r="J175" s="88">
        <v>78</v>
      </c>
      <c r="K175" s="168">
        <f t="shared" si="36"/>
        <v>2.9980493999985881E-5</v>
      </c>
      <c r="L175" s="129">
        <v>3.2000000000000001E-2</v>
      </c>
      <c r="M175" s="123"/>
      <c r="N175" s="120"/>
      <c r="O175" s="16"/>
      <c r="W175" s="191">
        <f t="shared" si="30"/>
        <v>0.26797687001607656</v>
      </c>
      <c r="X175" s="191">
        <f t="shared" si="31"/>
        <v>1.0901997818176686E-3</v>
      </c>
      <c r="Y175" s="192">
        <f t="shared" si="32"/>
        <v>2.6219039647030242</v>
      </c>
      <c r="Z175" s="193">
        <f t="shared" si="33"/>
        <v>2.2407813700559879E-35</v>
      </c>
      <c r="AA175" s="194">
        <f t="shared" si="34"/>
        <v>199.99999811355431</v>
      </c>
    </row>
    <row r="176" spans="2:27" ht="12" customHeight="1" x14ac:dyDescent="0.2">
      <c r="B176" s="128">
        <v>37966</v>
      </c>
      <c r="C176" s="117">
        <v>2.2999999999999998</v>
      </c>
      <c r="D176" s="88">
        <v>73.8</v>
      </c>
      <c r="E176" s="168">
        <f t="shared" si="35"/>
        <v>2.1248763699822769E-5</v>
      </c>
      <c r="F176" s="170">
        <f>0.008*2.71828^(-(0.69315/30.07)*(B176-事故日Cb)/365.25)</f>
        <v>5.3288453794847071E-3</v>
      </c>
      <c r="G176" s="120"/>
      <c r="H176" s="128">
        <v>38034</v>
      </c>
      <c r="I176" s="117">
        <v>1.9</v>
      </c>
      <c r="J176" s="88">
        <v>78</v>
      </c>
      <c r="K176" s="168">
        <f t="shared" si="36"/>
        <v>2.7442930708971967E-5</v>
      </c>
      <c r="L176" s="175">
        <f>ND代替値*2.71828^(-(0.69315/30.07)*(H176-事故日Cb)/365.25)</f>
        <v>7.2957850330765614E-3</v>
      </c>
      <c r="M176" s="123"/>
      <c r="N176" s="120"/>
      <c r="O176" s="16"/>
      <c r="W176" s="191">
        <f t="shared" si="30"/>
        <v>0.26644226897423534</v>
      </c>
      <c r="X176" s="191">
        <f t="shared" si="31"/>
        <v>9.979247530535263E-4</v>
      </c>
      <c r="Y176" s="192">
        <f t="shared" si="32"/>
        <v>2.6053701006355121</v>
      </c>
      <c r="Z176" s="193">
        <f t="shared" si="33"/>
        <v>6.8603678491027843E-36</v>
      </c>
      <c r="AA176" s="194">
        <f t="shared" si="34"/>
        <v>199.99999808650745</v>
      </c>
    </row>
    <row r="177" spans="2:27" ht="12" customHeight="1" x14ac:dyDescent="0.2">
      <c r="B177" s="128">
        <v>38096</v>
      </c>
      <c r="C177" s="117">
        <v>5.8</v>
      </c>
      <c r="D177" s="88">
        <v>88.5</v>
      </c>
      <c r="E177" s="168">
        <f t="shared" si="35"/>
        <v>1.8850480867857483E-5</v>
      </c>
      <c r="F177" s="119">
        <v>2.7E-2</v>
      </c>
      <c r="G177" s="120"/>
      <c r="H177" s="128">
        <v>38126</v>
      </c>
      <c r="I177" s="117">
        <v>5.5</v>
      </c>
      <c r="J177" s="88">
        <v>84</v>
      </c>
      <c r="K177" s="168">
        <f t="shared" si="36"/>
        <v>2.5212884780896798E-5</v>
      </c>
      <c r="L177" s="129">
        <v>4.2000000000000003E-2</v>
      </c>
      <c r="M177" s="123"/>
      <c r="N177" s="120"/>
      <c r="O177" s="16"/>
      <c r="W177" s="191">
        <f t="shared" si="30"/>
        <v>0.26426521390676988</v>
      </c>
      <c r="X177" s="191">
        <f t="shared" si="31"/>
        <v>9.1683217385079272E-4</v>
      </c>
      <c r="Y177" s="192">
        <f t="shared" si="32"/>
        <v>2.589622993611866</v>
      </c>
      <c r="Z177" s="193">
        <f t="shared" si="33"/>
        <v>1.2646993216969467E-36</v>
      </c>
      <c r="AA177" s="194">
        <f t="shared" si="34"/>
        <v>199.99999804786904</v>
      </c>
    </row>
    <row r="178" spans="2:27" ht="12" customHeight="1" x14ac:dyDescent="0.2">
      <c r="B178" s="128">
        <v>38142</v>
      </c>
      <c r="C178" s="117">
        <v>14.1</v>
      </c>
      <c r="D178" s="88">
        <v>86.5</v>
      </c>
      <c r="E178" s="168">
        <f t="shared" si="35"/>
        <v>1.8068348492390053E-5</v>
      </c>
      <c r="F178" s="122">
        <v>2.8000000000000001E-2</v>
      </c>
      <c r="G178" s="120"/>
      <c r="H178" s="128">
        <v>38223</v>
      </c>
      <c r="I178" s="117">
        <v>3</v>
      </c>
      <c r="J178" s="88">
        <v>77</v>
      </c>
      <c r="K178" s="168">
        <f t="shared" si="36"/>
        <v>2.3057602992743576E-5</v>
      </c>
      <c r="L178" s="129">
        <v>3.7999999999999999E-2</v>
      </c>
      <c r="M178" s="174">
        <f>ND代替値*2.71828^(-(0.69315/28.799)*(B178-調査開始日)/365.25)</f>
        <v>5.8101229962139725E-3</v>
      </c>
      <c r="N178" s="120">
        <v>0.47</v>
      </c>
      <c r="O178" s="16"/>
      <c r="W178" s="191">
        <f t="shared" si="30"/>
        <v>0.26349913965205934</v>
      </c>
      <c r="X178" s="191">
        <f t="shared" si="31"/>
        <v>8.3845829064522104E-4</v>
      </c>
      <c r="Y178" s="192">
        <f t="shared" si="32"/>
        <v>2.5731231308368123</v>
      </c>
      <c r="Z178" s="193">
        <f t="shared" si="33"/>
        <v>6.9524325242003428E-37</v>
      </c>
      <c r="AA178" s="194">
        <f t="shared" si="34"/>
        <v>199.99999803419698</v>
      </c>
    </row>
    <row r="179" spans="2:27" ht="12" customHeight="1" x14ac:dyDescent="0.2">
      <c r="B179" s="128">
        <v>38231</v>
      </c>
      <c r="C179" s="117">
        <v>9.4</v>
      </c>
      <c r="D179" s="88">
        <v>77</v>
      </c>
      <c r="E179" s="168">
        <f t="shared" si="35"/>
        <v>1.6646033631435293E-5</v>
      </c>
      <c r="F179" s="119">
        <v>3.4000000000000002E-2</v>
      </c>
      <c r="G179" s="120"/>
      <c r="H179" s="128">
        <v>38306</v>
      </c>
      <c r="I179" s="117">
        <v>3.2</v>
      </c>
      <c r="J179" s="88">
        <v>78</v>
      </c>
      <c r="K179" s="168">
        <f t="shared" si="36"/>
        <v>2.1360282149012127E-5</v>
      </c>
      <c r="L179" s="175">
        <f>ND代替値*2.71828^(-(0.69315/30.07)*(H179-事故日Cb)/365.25)</f>
        <v>7.1716135202396581E-3</v>
      </c>
      <c r="M179" s="123"/>
      <c r="N179" s="120"/>
      <c r="O179" s="16"/>
      <c r="W179" s="191">
        <f t="shared" si="30"/>
        <v>0.26202325173565905</v>
      </c>
      <c r="X179" s="191">
        <f t="shared" si="31"/>
        <v>7.7673753269135023E-4</v>
      </c>
      <c r="Y179" s="192">
        <f t="shared" si="32"/>
        <v>2.5590881815825992</v>
      </c>
      <c r="Z179" s="193">
        <f t="shared" si="33"/>
        <v>2.184653417078187E-37</v>
      </c>
      <c r="AA179" s="194">
        <f t="shared" si="34"/>
        <v>199.99999800774455</v>
      </c>
    </row>
    <row r="180" spans="2:27" ht="12" customHeight="1" x14ac:dyDescent="0.2">
      <c r="B180" s="128">
        <v>38366</v>
      </c>
      <c r="C180" s="117">
        <v>3.2</v>
      </c>
      <c r="D180" s="88">
        <v>86.1</v>
      </c>
      <c r="E180" s="168">
        <f t="shared" si="35"/>
        <v>1.469938287523211E-5</v>
      </c>
      <c r="F180" s="170">
        <f>0.008*2.71828^(-(0.69315/30.07)*(B180-事故日Cb)/365.25)</f>
        <v>5.1960061965892904E-3</v>
      </c>
      <c r="G180" s="120"/>
      <c r="H180" s="128">
        <v>38427</v>
      </c>
      <c r="I180" s="117">
        <v>2.1</v>
      </c>
      <c r="J180" s="88">
        <v>82</v>
      </c>
      <c r="K180" s="168">
        <f t="shared" si="36"/>
        <v>1.910717710736726E-5</v>
      </c>
      <c r="L180" s="175">
        <f>ND代替値*2.71828^(-(0.69315/30.07)*(H180-事故日Cb)/365.25)</f>
        <v>7.1170567863948356E-3</v>
      </c>
      <c r="M180" s="123"/>
      <c r="N180" s="120"/>
      <c r="O180" s="16"/>
      <c r="W180" s="191">
        <f t="shared" si="30"/>
        <v>0.2598003098294645</v>
      </c>
      <c r="X180" s="191">
        <f t="shared" si="31"/>
        <v>6.9480644026790044E-4</v>
      </c>
      <c r="Y180" s="192">
        <f t="shared" si="32"/>
        <v>2.5387646269801252</v>
      </c>
      <c r="Z180" s="193">
        <f t="shared" si="33"/>
        <v>3.7737907112558152E-38</v>
      </c>
      <c r="AA180" s="194">
        <f t="shared" si="34"/>
        <v>199.99999796762003</v>
      </c>
    </row>
    <row r="181" spans="2:27" ht="12" customHeight="1" x14ac:dyDescent="0.2">
      <c r="B181" s="128">
        <v>38467</v>
      </c>
      <c r="C181" s="117">
        <v>4.9000000000000004</v>
      </c>
      <c r="D181" s="88">
        <v>89.6</v>
      </c>
      <c r="E181" s="168">
        <f t="shared" si="35"/>
        <v>1.3393385662463321E-5</v>
      </c>
      <c r="F181" s="119">
        <v>2.5000000000000001E-2</v>
      </c>
      <c r="G181" s="120"/>
      <c r="H181" s="128">
        <v>38495</v>
      </c>
      <c r="I181" s="117">
        <v>1.7</v>
      </c>
      <c r="J181" s="88">
        <v>86</v>
      </c>
      <c r="K181" s="168">
        <f t="shared" si="36"/>
        <v>1.794695001157032E-5</v>
      </c>
      <c r="L181" s="175">
        <f>ND代替値*2.71828^(-(0.69315/30.07)*(H181-事故日Cb)/365.25)</f>
        <v>7.0865791652813493E-3</v>
      </c>
      <c r="M181" s="123"/>
      <c r="N181" s="120"/>
      <c r="O181" s="16"/>
      <c r="W181" s="191">
        <f t="shared" si="30"/>
        <v>0.25814956129738947</v>
      </c>
      <c r="X181" s="191">
        <f t="shared" si="31"/>
        <v>6.5261636405710268E-4</v>
      </c>
      <c r="Y181" s="192">
        <f t="shared" si="32"/>
        <v>2.527414048497409</v>
      </c>
      <c r="Z181" s="193">
        <f t="shared" si="33"/>
        <v>1.0144636479789943E-38</v>
      </c>
      <c r="AA181" s="194">
        <f t="shared" si="34"/>
        <v>199.99999793760097</v>
      </c>
    </row>
    <row r="182" spans="2:27" ht="12" customHeight="1" x14ac:dyDescent="0.2">
      <c r="B182" s="128">
        <v>38524</v>
      </c>
      <c r="C182" s="117">
        <v>6.7</v>
      </c>
      <c r="D182" s="88">
        <v>80.3</v>
      </c>
      <c r="E182" s="168">
        <f t="shared" si="35"/>
        <v>1.2708241199465634E-5</v>
      </c>
      <c r="F182" s="119">
        <v>3.3000000000000002E-2</v>
      </c>
      <c r="G182" s="120"/>
      <c r="H182" s="128">
        <v>38573</v>
      </c>
      <c r="I182" s="117">
        <v>4.5999999999999996</v>
      </c>
      <c r="J182" s="88">
        <v>78</v>
      </c>
      <c r="K182" s="168">
        <f t="shared" si="36"/>
        <v>1.6702593555336199E-5</v>
      </c>
      <c r="L182" s="129">
        <v>3.5000000000000003E-2</v>
      </c>
      <c r="M182" s="174">
        <f>ND代替値*2.71828^(-(0.69315/28.799)*(B182-調査開始日)/365.25)</f>
        <v>5.6656943416151405E-3</v>
      </c>
      <c r="N182" s="120">
        <v>0.32</v>
      </c>
      <c r="O182" s="16"/>
      <c r="W182" s="191">
        <f t="shared" si="30"/>
        <v>0.25722258502555589</v>
      </c>
      <c r="X182" s="191">
        <f t="shared" si="31"/>
        <v>6.0736703837586177E-4</v>
      </c>
      <c r="Y182" s="192">
        <f t="shared" si="32"/>
        <v>2.5144567439716545</v>
      </c>
      <c r="Z182" s="193">
        <f t="shared" si="33"/>
        <v>4.8333452962070161E-39</v>
      </c>
      <c r="AA182" s="194">
        <f t="shared" si="34"/>
        <v>199.99999792065955</v>
      </c>
    </row>
    <row r="183" spans="2:27" ht="12" customHeight="1" x14ac:dyDescent="0.2">
      <c r="B183" s="128">
        <v>38615</v>
      </c>
      <c r="C183" s="117">
        <v>8.8000000000000007</v>
      </c>
      <c r="D183" s="88">
        <v>76.900000000000006</v>
      </c>
      <c r="E183" s="168">
        <f t="shared" si="35"/>
        <v>1.1686314924302376E-5</v>
      </c>
      <c r="F183" s="119">
        <v>2.1000000000000001E-2</v>
      </c>
      <c r="G183" s="120"/>
      <c r="H183" s="128">
        <v>38663</v>
      </c>
      <c r="I183" s="117">
        <v>3.1</v>
      </c>
      <c r="J183" s="88">
        <v>89</v>
      </c>
      <c r="K183" s="168">
        <f t="shared" si="36"/>
        <v>1.5373619781512763E-5</v>
      </c>
      <c r="L183" s="129">
        <v>1.6E-2</v>
      </c>
      <c r="M183" s="123"/>
      <c r="N183" s="120"/>
      <c r="O183" s="16"/>
      <c r="W183" s="191">
        <f t="shared" si="30"/>
        <v>0.25574956966067897</v>
      </c>
      <c r="X183" s="191">
        <f t="shared" si="31"/>
        <v>5.5904071932773682E-4</v>
      </c>
      <c r="Y183" s="192">
        <f t="shared" si="32"/>
        <v>2.499588530258388</v>
      </c>
      <c r="Z183" s="193">
        <f t="shared" si="33"/>
        <v>1.4797751854247975E-39</v>
      </c>
      <c r="AA183" s="194">
        <f t="shared" si="34"/>
        <v>199.99999789361266</v>
      </c>
    </row>
    <row r="184" spans="2:27" ht="12" customHeight="1" x14ac:dyDescent="0.2">
      <c r="B184" s="128">
        <v>38699</v>
      </c>
      <c r="C184" s="117">
        <v>3.9</v>
      </c>
      <c r="D184" s="88">
        <v>79.5</v>
      </c>
      <c r="E184" s="168">
        <f t="shared" si="35"/>
        <v>1.0816090861768621E-5</v>
      </c>
      <c r="F184" s="119">
        <v>2.5000000000000001E-2</v>
      </c>
      <c r="G184" s="120"/>
      <c r="H184" s="128">
        <v>38761</v>
      </c>
      <c r="I184" s="117">
        <v>3.3</v>
      </c>
      <c r="J184" s="88">
        <v>87</v>
      </c>
      <c r="K184" s="168">
        <f t="shared" si="36"/>
        <v>1.4046485253146238E-5</v>
      </c>
      <c r="L184" s="175">
        <f>ND代替値*2.71828^(-(0.69315/30.07)*(H184-事故日Cb)/365.25)</f>
        <v>6.9686065215118888E-3</v>
      </c>
      <c r="M184" s="123"/>
      <c r="N184" s="120"/>
      <c r="O184" s="16"/>
      <c r="W184" s="191">
        <f t="shared" si="30"/>
        <v>0.25439735130861751</v>
      </c>
      <c r="X184" s="191">
        <f t="shared" si="31"/>
        <v>5.1078128193259053E-4</v>
      </c>
      <c r="Y184" s="192">
        <f t="shared" si="32"/>
        <v>2.4834986667289933</v>
      </c>
      <c r="Z184" s="193">
        <f t="shared" si="33"/>
        <v>4.962335531428665E-40</v>
      </c>
      <c r="AA184" s="194">
        <f t="shared" si="34"/>
        <v>199.99999786864632</v>
      </c>
    </row>
    <row r="185" spans="2:27" ht="12" customHeight="1" x14ac:dyDescent="0.2">
      <c r="B185" s="128">
        <v>38849</v>
      </c>
      <c r="C185" s="117">
        <v>8.1</v>
      </c>
      <c r="D185" s="88">
        <v>89.3</v>
      </c>
      <c r="E185" s="168">
        <f t="shared" si="35"/>
        <v>9.4201401720658435E-6</v>
      </c>
      <c r="F185" s="119">
        <v>2.8000000000000001E-2</v>
      </c>
      <c r="G185" s="120"/>
      <c r="H185" s="128">
        <v>38848</v>
      </c>
      <c r="I185" s="117">
        <v>4.8</v>
      </c>
      <c r="J185" s="88">
        <v>92.1</v>
      </c>
      <c r="K185" s="168">
        <f t="shared" si="36"/>
        <v>1.2964630682653275E-5</v>
      </c>
      <c r="L185" s="175">
        <f>ND代替値*2.71828^(-(0.69315/30.07)*(H185-事故日Cb)/365.25)</f>
        <v>6.9304492996016889E-3</v>
      </c>
      <c r="M185" s="123"/>
      <c r="N185" s="120"/>
      <c r="O185" s="16"/>
      <c r="W185" s="191">
        <f t="shared" si="30"/>
        <v>0.25200043373124065</v>
      </c>
      <c r="X185" s="191">
        <f t="shared" si="31"/>
        <v>4.7144111573284639E-4</v>
      </c>
      <c r="Y185" s="192">
        <f t="shared" si="32"/>
        <v>2.4693016143012385</v>
      </c>
      <c r="Z185" s="193">
        <f t="shared" si="33"/>
        <v>7.0525720085234709E-41</v>
      </c>
      <c r="AA185" s="194">
        <f t="shared" si="34"/>
        <v>199.99999782406351</v>
      </c>
    </row>
    <row r="186" spans="2:27" ht="12" customHeight="1" x14ac:dyDescent="0.2">
      <c r="B186" s="128">
        <v>38891</v>
      </c>
      <c r="C186" s="117">
        <v>11.7</v>
      </c>
      <c r="D186" s="88">
        <v>87.7</v>
      </c>
      <c r="E186" s="168">
        <f t="shared" si="35"/>
        <v>9.0626192834082919E-6</v>
      </c>
      <c r="F186" s="170">
        <f>0.008*2.71828^(-(0.69315/30.07)*(B186-事故日Cb)/365.25)</f>
        <v>5.0266670596679046E-3</v>
      </c>
      <c r="G186" s="120"/>
      <c r="H186" s="128">
        <v>38938</v>
      </c>
      <c r="I186" s="117">
        <v>6.5</v>
      </c>
      <c r="J186" s="88">
        <v>70.400000000000006</v>
      </c>
      <c r="K186" s="168">
        <f t="shared" si="36"/>
        <v>1.1933075067803992E-5</v>
      </c>
      <c r="L186" s="175">
        <f>ND代替値*2.71828^(-(0.69315/30.07)*(H186-事故日Cb)/365.25)</f>
        <v>6.8911961619182935E-3</v>
      </c>
      <c r="M186" s="174">
        <f>ND代替値*2.71828^(-(0.69315/28.799)*(B186-調査開始日)/365.25)</f>
        <v>5.5303196013956526E-3</v>
      </c>
      <c r="N186" s="120">
        <v>0.45</v>
      </c>
      <c r="O186" s="16"/>
      <c r="W186" s="191">
        <f t="shared" si="30"/>
        <v>0.25133335298339521</v>
      </c>
      <c r="X186" s="191">
        <f t="shared" si="31"/>
        <v>4.3393000246559979E-4</v>
      </c>
      <c r="Y186" s="192">
        <f t="shared" si="32"/>
        <v>2.4547004070178096</v>
      </c>
      <c r="Z186" s="193">
        <f t="shared" si="33"/>
        <v>4.0840657191915164E-41</v>
      </c>
      <c r="AA186" s="194">
        <f t="shared" si="34"/>
        <v>199.99999781158036</v>
      </c>
    </row>
    <row r="187" spans="2:27" ht="12" customHeight="1" x14ac:dyDescent="0.2">
      <c r="B187" s="128">
        <v>38981</v>
      </c>
      <c r="C187" s="117">
        <v>10.4</v>
      </c>
      <c r="D187" s="88">
        <v>69.5</v>
      </c>
      <c r="E187" s="168">
        <f t="shared" si="35"/>
        <v>8.3415346620353317E-6</v>
      </c>
      <c r="F187" s="170">
        <f>0.008*2.71828^(-(0.69315/30.07)*(B187-事故日Cb)/365.25)</f>
        <v>4.9981966899051425E-3</v>
      </c>
      <c r="G187" s="120"/>
      <c r="H187" s="128">
        <v>39027</v>
      </c>
      <c r="I187" s="117">
        <v>1.86</v>
      </c>
      <c r="J187" s="88">
        <v>75.2</v>
      </c>
      <c r="K187" s="168">
        <f t="shared" si="36"/>
        <v>1.0993720261083567E-5</v>
      </c>
      <c r="L187" s="129">
        <v>2.5000000000000001E-2</v>
      </c>
      <c r="M187" s="123"/>
      <c r="N187" s="120"/>
      <c r="O187" s="16"/>
      <c r="W187" s="191">
        <f t="shared" si="30"/>
        <v>0.24990983449525711</v>
      </c>
      <c r="X187" s="191">
        <f t="shared" si="31"/>
        <v>3.9977164585758426E-4</v>
      </c>
      <c r="Y187" s="192">
        <f t="shared" si="32"/>
        <v>2.4403463418712614</v>
      </c>
      <c r="Z187" s="193">
        <f t="shared" si="33"/>
        <v>1.26674606482107E-41</v>
      </c>
      <c r="AA187" s="194">
        <f t="shared" si="34"/>
        <v>199.9999977848307</v>
      </c>
    </row>
    <row r="188" spans="2:27" ht="12" customHeight="1" x14ac:dyDescent="0.2">
      <c r="B188" s="128">
        <v>39063</v>
      </c>
      <c r="C188" s="117">
        <v>4.8</v>
      </c>
      <c r="D188" s="88">
        <v>96.1</v>
      </c>
      <c r="E188" s="168">
        <f t="shared" si="35"/>
        <v>7.7346180628025122E-6</v>
      </c>
      <c r="F188" s="122">
        <v>2.9000000000000001E-2</v>
      </c>
      <c r="G188" s="120"/>
      <c r="H188" s="128">
        <v>39132</v>
      </c>
      <c r="I188" s="117">
        <v>3.5</v>
      </c>
      <c r="J188" s="88">
        <v>90.6</v>
      </c>
      <c r="K188" s="168">
        <f t="shared" si="36"/>
        <v>9.980116449882058E-6</v>
      </c>
      <c r="L188" s="175">
        <f>ND代替値*2.71828^(-(0.69315/30.07)*(H188-事故日Cb)/365.25)</f>
        <v>6.8073383166392474E-3</v>
      </c>
      <c r="M188" s="123"/>
      <c r="N188" s="120"/>
      <c r="O188" s="16"/>
      <c r="W188" s="191">
        <f t="shared" si="30"/>
        <v>0.2486198716184839</v>
      </c>
      <c r="X188" s="191">
        <f t="shared" si="31"/>
        <v>3.6291332545025667E-4</v>
      </c>
      <c r="Y188" s="192">
        <f t="shared" si="32"/>
        <v>2.4235196603240206</v>
      </c>
      <c r="Z188" s="193">
        <f t="shared" si="33"/>
        <v>4.3599127418835874E-42</v>
      </c>
      <c r="AA188" s="194">
        <f t="shared" si="34"/>
        <v>199.99999776045877</v>
      </c>
    </row>
    <row r="189" spans="2:27" ht="12" customHeight="1" x14ac:dyDescent="0.2">
      <c r="B189" s="128">
        <v>39210</v>
      </c>
      <c r="C189" s="117">
        <v>7.8</v>
      </c>
      <c r="D189" s="88">
        <v>97.2</v>
      </c>
      <c r="E189" s="168">
        <f t="shared" si="35"/>
        <v>6.7550127090153889E-6</v>
      </c>
      <c r="F189" s="122">
        <v>2.4E-2</v>
      </c>
      <c r="G189" s="120"/>
      <c r="H189" s="128">
        <v>39244</v>
      </c>
      <c r="I189" s="117">
        <v>6.2</v>
      </c>
      <c r="J189" s="88">
        <v>83.9</v>
      </c>
      <c r="K189" s="168">
        <f t="shared" si="36"/>
        <v>9.0017289251269799E-6</v>
      </c>
      <c r="L189" s="129">
        <v>2.8000000000000001E-2</v>
      </c>
      <c r="M189" s="123"/>
      <c r="N189" s="120"/>
      <c r="O189" s="16"/>
      <c r="W189" s="191">
        <f t="shared" si="30"/>
        <v>0.24632402179105892</v>
      </c>
      <c r="X189" s="191">
        <f t="shared" si="31"/>
        <v>3.2733559727734477E-4</v>
      </c>
      <c r="Y189" s="192">
        <f t="shared" si="32"/>
        <v>2.4056990639193021</v>
      </c>
      <c r="Z189" s="193">
        <f t="shared" si="33"/>
        <v>6.442967972749887E-43</v>
      </c>
      <c r="AA189" s="194">
        <f t="shared" si="34"/>
        <v>199.99999771676767</v>
      </c>
    </row>
    <row r="190" spans="2:27" ht="12" customHeight="1" x14ac:dyDescent="0.2">
      <c r="B190" s="128">
        <v>39247</v>
      </c>
      <c r="C190" s="117">
        <v>7.8</v>
      </c>
      <c r="D190" s="88">
        <v>87.7</v>
      </c>
      <c r="E190" s="168">
        <f t="shared" si="35"/>
        <v>6.528643783113503E-6</v>
      </c>
      <c r="F190" s="170">
        <f>0.008*2.71828^(-(0.69315/30.07)*(B190-事故日Cb)/365.25)</f>
        <v>4.914990044803837E-3</v>
      </c>
      <c r="G190" s="120"/>
      <c r="H190" s="128">
        <v>39303</v>
      </c>
      <c r="I190" s="117">
        <v>4.5</v>
      </c>
      <c r="J190" s="88">
        <v>69.8</v>
      </c>
      <c r="K190" s="168">
        <f t="shared" si="36"/>
        <v>8.5255191118717938E-6</v>
      </c>
      <c r="L190" s="175">
        <f>ND代替値*2.71828^(-(0.69315/30.07)*(H190-事故日Cb)/365.25)</f>
        <v>6.7342689410008682E-3</v>
      </c>
      <c r="M190" s="174">
        <f>ND代替値*2.71828^(-(0.69315/28.799)*(B190-調査開始日)/365.25)</f>
        <v>5.402093796236909E-3</v>
      </c>
      <c r="N190" s="120">
        <v>0.37</v>
      </c>
      <c r="O190" s="16"/>
      <c r="W190" s="191">
        <f t="shared" si="30"/>
        <v>0.24574950224019185</v>
      </c>
      <c r="X190" s="191">
        <f t="shared" si="31"/>
        <v>3.1001887679533795E-4</v>
      </c>
      <c r="Y190" s="192">
        <f t="shared" si="32"/>
        <v>2.3963641858860809</v>
      </c>
      <c r="Z190" s="193">
        <f t="shared" si="33"/>
        <v>3.9817664713896528E-43</v>
      </c>
      <c r="AA190" s="194">
        <f t="shared" si="34"/>
        <v>199.99999770577054</v>
      </c>
    </row>
    <row r="191" spans="2:27" ht="12" customHeight="1" x14ac:dyDescent="0.2">
      <c r="B191" s="128">
        <v>39353</v>
      </c>
      <c r="C191" s="117">
        <v>7.5</v>
      </c>
      <c r="D191" s="88">
        <v>72.099999999999994</v>
      </c>
      <c r="E191" s="168">
        <f t="shared" si="35"/>
        <v>5.9212556691678645E-6</v>
      </c>
      <c r="F191" s="170">
        <f>0.008*2.71828^(-(0.69315/30.07)*(B191-事故日Cb)/365.25)</f>
        <v>4.8822197806563036E-3</v>
      </c>
      <c r="G191" s="120"/>
      <c r="H191" s="128">
        <v>39405</v>
      </c>
      <c r="I191" s="117">
        <v>2.66</v>
      </c>
      <c r="J191" s="88">
        <v>80</v>
      </c>
      <c r="K191" s="168">
        <f t="shared" si="36"/>
        <v>7.7608987623806033E-6</v>
      </c>
      <c r="L191" s="175">
        <f>ND代替値*2.71828^(-(0.69315/30.07)*(H191-事故日Cb)/365.25)</f>
        <v>6.6910576919735829E-3</v>
      </c>
      <c r="M191" s="123"/>
      <c r="N191" s="120"/>
      <c r="O191" s="16"/>
      <c r="W191" s="191">
        <f t="shared" si="30"/>
        <v>0.24411098903281517</v>
      </c>
      <c r="X191" s="191">
        <f t="shared" si="31"/>
        <v>2.8221450045020377E-4</v>
      </c>
      <c r="Y191" s="192">
        <f t="shared" si="32"/>
        <v>2.3803112829379223</v>
      </c>
      <c r="Z191" s="193">
        <f t="shared" si="33"/>
        <v>1.0029743890727004E-43</v>
      </c>
      <c r="AA191" s="194">
        <f t="shared" si="34"/>
        <v>199.99999767426539</v>
      </c>
    </row>
    <row r="192" spans="2:27" ht="12" customHeight="1" x14ac:dyDescent="0.2">
      <c r="B192" s="128">
        <v>39427</v>
      </c>
      <c r="C192" s="117">
        <v>4.7</v>
      </c>
      <c r="D192" s="88">
        <v>87.7</v>
      </c>
      <c r="E192" s="168">
        <f t="shared" si="35"/>
        <v>5.5310478935500023E-6</v>
      </c>
      <c r="F192" s="170">
        <f>0.008*2.71828^(-(0.69315/30.07)*(B192-事故日Cb)/365.25)</f>
        <v>4.8594720224587173E-3</v>
      </c>
      <c r="G192" s="120"/>
      <c r="H192" s="128">
        <v>39498</v>
      </c>
      <c r="I192" s="117">
        <v>1.99</v>
      </c>
      <c r="J192" s="88">
        <v>74.099999999999994</v>
      </c>
      <c r="K192" s="168">
        <f t="shared" si="36"/>
        <v>7.1236731028630776E-6</v>
      </c>
      <c r="L192" s="129">
        <v>2.7E-2</v>
      </c>
      <c r="M192" s="123"/>
      <c r="N192" s="120"/>
      <c r="O192" s="16"/>
      <c r="W192" s="191">
        <f t="shared" si="30"/>
        <v>0.24297360112293587</v>
      </c>
      <c r="X192" s="191">
        <f t="shared" si="31"/>
        <v>2.5904265828593012E-4</v>
      </c>
      <c r="Y192" s="192">
        <f t="shared" si="32"/>
        <v>2.3657685531049388</v>
      </c>
      <c r="Z192" s="193">
        <f t="shared" si="33"/>
        <v>3.8306235030758163E-44</v>
      </c>
      <c r="AA192" s="194">
        <f t="shared" si="34"/>
        <v>199.99999765227122</v>
      </c>
    </row>
    <row r="193" spans="1:28" ht="12" customHeight="1" x14ac:dyDescent="0.2">
      <c r="B193" s="128">
        <v>39575</v>
      </c>
      <c r="C193" s="117">
        <v>7.4</v>
      </c>
      <c r="D193" s="88">
        <v>90.8</v>
      </c>
      <c r="E193" s="168">
        <f t="shared" si="35"/>
        <v>4.8260812593920646E-6</v>
      </c>
      <c r="F193" s="119">
        <v>3.5999999999999997E-2</v>
      </c>
      <c r="G193" s="120"/>
      <c r="H193" s="128">
        <v>39594</v>
      </c>
      <c r="I193" s="117">
        <v>5.3</v>
      </c>
      <c r="J193" s="88">
        <v>83.5</v>
      </c>
      <c r="K193" s="168">
        <f t="shared" si="36"/>
        <v>6.5207220186342152E-6</v>
      </c>
      <c r="L193" s="175">
        <f>ND代替値*2.71828^(-(0.69315/30.07)*(H193-事故日Cb)/365.25)</f>
        <v>6.6117213232163904E-3</v>
      </c>
      <c r="M193" s="123"/>
      <c r="N193" s="120"/>
      <c r="O193" s="16"/>
      <c r="W193" s="191">
        <f t="shared" si="30"/>
        <v>0.24071469892799971</v>
      </c>
      <c r="X193" s="191">
        <f t="shared" si="31"/>
        <v>2.3711716431397149E-4</v>
      </c>
      <c r="Y193" s="192">
        <f t="shared" si="32"/>
        <v>2.3508498923916501</v>
      </c>
      <c r="Z193" s="193">
        <f t="shared" si="33"/>
        <v>5.5876438902954728E-45</v>
      </c>
      <c r="AA193" s="194">
        <f t="shared" si="34"/>
        <v>199.99999760828288</v>
      </c>
    </row>
    <row r="194" spans="1:28" ht="12" customHeight="1" x14ac:dyDescent="0.2">
      <c r="B194" s="128">
        <v>39617</v>
      </c>
      <c r="C194" s="117">
        <v>15.3</v>
      </c>
      <c r="D194" s="88">
        <v>84.7</v>
      </c>
      <c r="E194" s="168">
        <f t="shared" si="35"/>
        <v>4.6429178638294521E-6</v>
      </c>
      <c r="F194" s="170">
        <f>0.008*2.71828^(-(0.69315/30.07)*(B194-事故日Cb)/365.25)</f>
        <v>4.801549862289976E-3</v>
      </c>
      <c r="G194" s="120"/>
      <c r="H194" s="128">
        <v>39659</v>
      </c>
      <c r="I194" s="117">
        <v>5</v>
      </c>
      <c r="J194" s="88">
        <v>75.900000000000006</v>
      </c>
      <c r="K194" s="168">
        <f t="shared" si="36"/>
        <v>6.1417207991334981E-6</v>
      </c>
      <c r="L194" s="129">
        <v>2.4E-2</v>
      </c>
      <c r="M194" s="174">
        <f>ND代替値*2.71828^(-(0.69315/28.799)*(B194-調査開始日)/365.25)</f>
        <v>5.2719751543089926E-3</v>
      </c>
      <c r="N194" s="120">
        <v>0.38</v>
      </c>
      <c r="O194" s="16"/>
      <c r="W194" s="191">
        <f t="shared" si="30"/>
        <v>0.2400774931144988</v>
      </c>
      <c r="X194" s="191">
        <f t="shared" si="31"/>
        <v>2.2333530178667268E-4</v>
      </c>
      <c r="Y194" s="192">
        <f t="shared" si="32"/>
        <v>2.3408021660868501</v>
      </c>
      <c r="Z194" s="193">
        <f t="shared" si="33"/>
        <v>3.2357421995587188E-45</v>
      </c>
      <c r="AA194" s="194">
        <f t="shared" si="34"/>
        <v>199.99999759579973</v>
      </c>
    </row>
    <row r="195" spans="1:28" ht="12" customHeight="1" x14ac:dyDescent="0.2">
      <c r="B195" s="128">
        <v>39735</v>
      </c>
      <c r="C195" s="117">
        <v>10.6</v>
      </c>
      <c r="D195" s="88">
        <v>74.7</v>
      </c>
      <c r="E195" s="168">
        <f t="shared" si="35"/>
        <v>4.1646720107917692E-6</v>
      </c>
      <c r="F195" s="119">
        <v>3.3000000000000002E-2</v>
      </c>
      <c r="G195" s="120"/>
      <c r="H195" s="128">
        <v>39870</v>
      </c>
      <c r="I195" s="117">
        <v>2.2000000000000002</v>
      </c>
      <c r="J195" s="88">
        <v>62.1</v>
      </c>
      <c r="K195" s="168">
        <f t="shared" si="36"/>
        <v>5.0567541171535958E-6</v>
      </c>
      <c r="L195" s="175">
        <f>ND代替値*2.71828^(-(0.69315/30.07)*(H195-事故日Cb)/365.25)</f>
        <v>6.4975518487109954E-3</v>
      </c>
      <c r="M195" s="123"/>
      <c r="N195" s="120"/>
      <c r="O195" s="16"/>
      <c r="W195" s="191">
        <f t="shared" si="30"/>
        <v>0.23829626053078889</v>
      </c>
      <c r="X195" s="191">
        <f t="shared" si="31"/>
        <v>1.8388196789649439E-4</v>
      </c>
      <c r="Y195" s="192">
        <f t="shared" si="32"/>
        <v>2.3084807233557374</v>
      </c>
      <c r="Z195" s="193">
        <f t="shared" si="33"/>
        <v>6.9726984458553238E-46</v>
      </c>
      <c r="AA195" s="194">
        <f t="shared" si="34"/>
        <v>199.99999756072796</v>
      </c>
    </row>
    <row r="196" spans="1:28" ht="12" customHeight="1" x14ac:dyDescent="0.2">
      <c r="B196" s="128">
        <v>39927</v>
      </c>
      <c r="C196" s="117">
        <v>10.6</v>
      </c>
      <c r="D196" s="88">
        <v>97.7</v>
      </c>
      <c r="E196" s="168">
        <f t="shared" si="35"/>
        <v>3.489508118638406E-6</v>
      </c>
      <c r="F196" s="170">
        <f>0.008*2.71828^(-(0.69315/30.07)*(B196-事故日Cb)/365.25)</f>
        <v>4.7085237212199762E-3</v>
      </c>
      <c r="G196" s="120"/>
      <c r="H196" s="128">
        <v>40021</v>
      </c>
      <c r="I196" s="117">
        <v>6.7</v>
      </c>
      <c r="J196" s="88">
        <v>74.400000000000006</v>
      </c>
      <c r="K196" s="168">
        <f t="shared" si="36"/>
        <v>4.4000619238395795E-6</v>
      </c>
      <c r="L196" s="175">
        <f>ND代替値*2.71828^(-(0.69315/30.07)*(H196-事故日Cb)/365.25)</f>
        <v>6.4359260906913527E-3</v>
      </c>
      <c r="M196" s="174">
        <f>ND代替値*2.71828^(-(0.69315/28.799)*(B196-調査開始日)/365.25)</f>
        <v>5.1653729785957406E-3</v>
      </c>
      <c r="N196" s="120">
        <v>0.5</v>
      </c>
      <c r="O196" s="16"/>
      <c r="W196" s="191">
        <f t="shared" si="30"/>
        <v>0.2354261860609988</v>
      </c>
      <c r="X196" s="191">
        <f t="shared" si="31"/>
        <v>1.6000225177598474E-4</v>
      </c>
      <c r="Y196" s="192">
        <f t="shared" si="32"/>
        <v>2.2856245451377371</v>
      </c>
      <c r="Z196" s="193">
        <f t="shared" si="33"/>
        <v>5.7386201542844747E-47</v>
      </c>
      <c r="AA196" s="194">
        <f t="shared" si="34"/>
        <v>199.999997503662</v>
      </c>
    </row>
    <row r="197" spans="1:28" ht="12" customHeight="1" x14ac:dyDescent="0.2">
      <c r="B197" s="128">
        <v>40100</v>
      </c>
      <c r="C197" s="117">
        <v>9.1</v>
      </c>
      <c r="D197" s="88">
        <v>72.8</v>
      </c>
      <c r="E197" s="168">
        <f t="shared" si="35"/>
        <v>2.9754267547079783E-6</v>
      </c>
      <c r="F197" s="122">
        <v>2.4E-2</v>
      </c>
      <c r="G197" s="120"/>
      <c r="H197" s="128">
        <v>40204</v>
      </c>
      <c r="I197" s="117">
        <v>2.09</v>
      </c>
      <c r="J197" s="88">
        <v>76.2</v>
      </c>
      <c r="K197" s="168">
        <f t="shared" si="36"/>
        <v>3.717431504206721E-6</v>
      </c>
      <c r="L197" s="175">
        <f>ND代替値*2.71828^(-(0.69315/30.07)*(H197-事故日Cb)/365.25)</f>
        <v>6.3620234523553967E-3</v>
      </c>
      <c r="M197" s="123"/>
      <c r="N197" s="120"/>
      <c r="O197" s="16"/>
      <c r="W197" s="191">
        <f t="shared" si="30"/>
        <v>0.23286974689782014</v>
      </c>
      <c r="X197" s="191">
        <f t="shared" si="31"/>
        <v>1.3517932742569897E-4</v>
      </c>
      <c r="Y197" s="192">
        <f t="shared" si="32"/>
        <v>2.2582277764926637</v>
      </c>
      <c r="Z197" s="193">
        <f t="shared" si="33"/>
        <v>6.047050991816048E-48</v>
      </c>
      <c r="AA197" s="194">
        <f t="shared" si="34"/>
        <v>199.99999745224318</v>
      </c>
    </row>
    <row r="198" spans="1:28" ht="12" customHeight="1" x14ac:dyDescent="0.2">
      <c r="B198" s="128">
        <v>40284</v>
      </c>
      <c r="C198" s="117">
        <v>9</v>
      </c>
      <c r="D198" s="88">
        <v>88.2</v>
      </c>
      <c r="E198" s="168">
        <f t="shared" si="35"/>
        <v>2.5115010497616375E-6</v>
      </c>
      <c r="F198" s="122">
        <v>2.9000000000000001E-2</v>
      </c>
      <c r="G198" s="120"/>
      <c r="H198" s="128">
        <v>40379</v>
      </c>
      <c r="I198" s="117">
        <v>6.1</v>
      </c>
      <c r="J198" s="88">
        <v>72.099999999999994</v>
      </c>
      <c r="K198" s="168">
        <f t="shared" si="36"/>
        <v>3.1639371877511914E-6</v>
      </c>
      <c r="L198" s="175">
        <f>ND代替値*2.71828^(-(0.69315/30.07)*(H198-事故日Cb)/365.25)</f>
        <v>6.2921454392572806E-3</v>
      </c>
      <c r="M198" s="174">
        <f>ND代替値*2.71828^(-(0.69315/28.799)*(B198-調査開始日)/365.25)</f>
        <v>5.0452763389418906E-3</v>
      </c>
      <c r="N198" s="120">
        <v>0.44</v>
      </c>
      <c r="O198" s="16"/>
      <c r="W198" s="191">
        <f t="shared" si="30"/>
        <v>0.23018121606448494</v>
      </c>
      <c r="X198" s="191">
        <f t="shared" si="31"/>
        <v>1.150522613727706E-4</v>
      </c>
      <c r="Y198" s="192">
        <f t="shared" si="32"/>
        <v>2.2323359073710258</v>
      </c>
      <c r="Z198" s="193">
        <f t="shared" si="33"/>
        <v>5.5225749494230552E-49</v>
      </c>
      <c r="AA198" s="194">
        <f t="shared" si="34"/>
        <v>199.99999739755503</v>
      </c>
    </row>
    <row r="199" spans="1:28" s="16" customFormat="1" ht="12" customHeight="1" x14ac:dyDescent="0.2">
      <c r="B199" s="195">
        <v>40470</v>
      </c>
      <c r="C199" s="180">
        <v>8.1</v>
      </c>
      <c r="D199" s="181">
        <v>74</v>
      </c>
      <c r="E199" s="186">
        <f t="shared" si="35"/>
        <v>2.1160079322571919E-6</v>
      </c>
      <c r="F199" s="184">
        <v>2.1000000000000001E-2</v>
      </c>
      <c r="G199" s="183"/>
      <c r="H199" s="195">
        <v>40567</v>
      </c>
      <c r="I199" s="180">
        <v>0.95</v>
      </c>
      <c r="J199" s="181">
        <v>61.2</v>
      </c>
      <c r="K199" s="186">
        <f t="shared" si="36"/>
        <v>2.6607961752999464E-6</v>
      </c>
      <c r="L199" s="196">
        <f>ND代替値*2.71828^(-(0.69315/30.07)*(H199-事故日Cb)/365.25)</f>
        <v>6.2179314086320686E-3</v>
      </c>
      <c r="M199" s="185"/>
      <c r="N199" s="183"/>
      <c r="W199" s="191">
        <f t="shared" si="30"/>
        <v>0.22749500832271902</v>
      </c>
      <c r="X199" s="191">
        <f t="shared" si="31"/>
        <v>9.6756224556361698E-5</v>
      </c>
      <c r="Y199" s="192">
        <f t="shared" si="32"/>
        <v>2.2048513114965309</v>
      </c>
      <c r="Z199" s="193">
        <f t="shared" si="33"/>
        <v>4.9140747499120545E-50</v>
      </c>
      <c r="AA199" s="194">
        <f t="shared" si="34"/>
        <v>199.99999734227237</v>
      </c>
    </row>
    <row r="200" spans="1:28" ht="12" customHeight="1" x14ac:dyDescent="0.2">
      <c r="A200" s="16"/>
      <c r="B200" s="195">
        <v>40612</v>
      </c>
      <c r="C200" s="180"/>
      <c r="D200" s="181"/>
      <c r="E200" s="181"/>
      <c r="F200" s="181"/>
      <c r="G200" s="183"/>
      <c r="H200" s="195">
        <v>40612</v>
      </c>
      <c r="I200" s="180"/>
      <c r="J200" s="181"/>
      <c r="K200" s="181"/>
      <c r="L200" s="181"/>
      <c r="M200" s="181"/>
      <c r="N200" s="183"/>
      <c r="O200" s="16"/>
      <c r="P200" s="16"/>
      <c r="Q200" s="16"/>
      <c r="R200" s="16"/>
      <c r="S200" s="16"/>
      <c r="T200" s="16"/>
      <c r="U200" s="16"/>
      <c r="V200" s="16"/>
      <c r="W200" s="57"/>
      <c r="X200" s="57"/>
      <c r="Y200" s="34"/>
      <c r="Z200" s="138"/>
      <c r="AA200" s="110"/>
      <c r="AB200" s="16"/>
    </row>
    <row r="201" spans="1:28" ht="12" customHeight="1" x14ac:dyDescent="0.2">
      <c r="A201" s="16"/>
      <c r="B201" s="177">
        <v>40613</v>
      </c>
      <c r="C201" s="132"/>
      <c r="D201" s="172"/>
      <c r="E201" s="178"/>
      <c r="F201" s="178"/>
      <c r="G201" s="135"/>
      <c r="H201" s="177">
        <v>40613</v>
      </c>
      <c r="I201" s="132"/>
      <c r="J201" s="172"/>
      <c r="K201" s="178"/>
      <c r="L201" s="178"/>
      <c r="M201" s="136"/>
      <c r="N201" s="135"/>
      <c r="O201" s="7"/>
      <c r="R201" s="16"/>
      <c r="S201" s="16"/>
      <c r="T201" s="16"/>
      <c r="U201" s="16"/>
      <c r="V201" s="16"/>
      <c r="W201" s="191">
        <f t="shared" ref="W201:W214" si="37">0.4*2.71828^(-(0.69315/30.07)*(B201-事故日Fk)/365.25)</f>
        <v>0.4</v>
      </c>
      <c r="X201" s="191">
        <f t="shared" ref="X201:X214" si="38">0.4*2.71828^(-(0.69315/2.06)*(H201-事故日Fk)/365.25)</f>
        <v>0.4</v>
      </c>
      <c r="Y201" s="192">
        <f t="shared" ref="Y201:Y214" si="39">4*2.71828^(-(0.69315/28.799)*(H201-事故日Fk)/365.25)</f>
        <v>4</v>
      </c>
      <c r="Z201" s="193">
        <f t="shared" ref="Z201:Z214" si="40">16*2.71828^(-(0.69315/0.1459)*(B201-事故日Fk))/365.25</f>
        <v>4.380561259411362E-2</v>
      </c>
      <c r="AA201" s="194">
        <f t="shared" ref="AA201:AA214" si="41">200*2.71828^(-(0.69315/(1.277*10^9))*(B201-事故日Fk)/365.25)</f>
        <v>200</v>
      </c>
    </row>
    <row r="202" spans="1:28" ht="12" customHeight="1" x14ac:dyDescent="0.2">
      <c r="B202" s="128">
        <v>40879</v>
      </c>
      <c r="C202" s="117">
        <v>3.5</v>
      </c>
      <c r="D202" s="88">
        <v>77</v>
      </c>
      <c r="E202" s="119">
        <v>0.39</v>
      </c>
      <c r="F202" s="119">
        <v>0.41</v>
      </c>
      <c r="G202" s="120"/>
      <c r="H202" s="128">
        <v>40879</v>
      </c>
      <c r="I202" s="117"/>
      <c r="J202" s="88"/>
      <c r="K202" s="118"/>
      <c r="L202" s="130"/>
      <c r="M202" s="123"/>
      <c r="N202" s="120"/>
      <c r="O202" s="7"/>
      <c r="W202" s="191">
        <f t="shared" si="37"/>
        <v>0.39334106676759184</v>
      </c>
      <c r="X202" s="191">
        <f t="shared" si="38"/>
        <v>0.31306679394750675</v>
      </c>
      <c r="Y202" s="192">
        <f t="shared" si="39"/>
        <v>3.9304975268385105</v>
      </c>
      <c r="Z202" s="193">
        <f t="shared" si="40"/>
        <v>0</v>
      </c>
      <c r="AA202" s="194">
        <f t="shared" si="41"/>
        <v>199.99999992093987</v>
      </c>
    </row>
    <row r="203" spans="1:28" ht="12" customHeight="1" x14ac:dyDescent="0.2">
      <c r="B203" s="128">
        <v>41043</v>
      </c>
      <c r="C203" s="117">
        <v>4.5999999999999996</v>
      </c>
      <c r="D203" s="88">
        <v>80.900000000000006</v>
      </c>
      <c r="E203" s="119">
        <v>0.13</v>
      </c>
      <c r="F203" s="119">
        <v>0.19</v>
      </c>
      <c r="G203" s="120"/>
      <c r="H203" s="128">
        <v>41043</v>
      </c>
      <c r="I203" s="117"/>
      <c r="J203" s="88"/>
      <c r="K203" s="118"/>
      <c r="L203" s="130"/>
      <c r="M203" s="123"/>
      <c r="N203" s="120"/>
      <c r="O203" s="7"/>
      <c r="W203" s="191">
        <f t="shared" si="37"/>
        <v>0.3892909191583328</v>
      </c>
      <c r="X203" s="191">
        <f t="shared" si="38"/>
        <v>0.26916763222803131</v>
      </c>
      <c r="Y203" s="192">
        <f t="shared" si="39"/>
        <v>3.8882495328811038</v>
      </c>
      <c r="Z203" s="193">
        <f t="shared" si="40"/>
        <v>0</v>
      </c>
      <c r="AA203" s="194">
        <f t="shared" si="41"/>
        <v>199.99999987219604</v>
      </c>
    </row>
    <row r="204" spans="1:28" ht="12" customHeight="1" x14ac:dyDescent="0.2">
      <c r="B204" s="128">
        <v>41198</v>
      </c>
      <c r="C204" s="117">
        <v>2</v>
      </c>
      <c r="D204" s="88">
        <v>61.2</v>
      </c>
      <c r="E204" s="119">
        <v>0.21</v>
      </c>
      <c r="F204" s="119">
        <v>0.37</v>
      </c>
      <c r="G204" s="120"/>
      <c r="H204" s="128">
        <v>41309</v>
      </c>
      <c r="I204" s="131">
        <v>1.24</v>
      </c>
      <c r="J204" s="88">
        <v>88.3</v>
      </c>
      <c r="K204" s="119">
        <v>0.27</v>
      </c>
      <c r="L204" s="119">
        <v>0.48</v>
      </c>
      <c r="M204" s="123"/>
      <c r="N204" s="120"/>
      <c r="O204" s="7"/>
      <c r="W204" s="191">
        <f t="shared" si="37"/>
        <v>0.38550137636599224</v>
      </c>
      <c r="X204" s="191">
        <f t="shared" si="38"/>
        <v>0.21066861914017837</v>
      </c>
      <c r="Y204" s="192">
        <f t="shared" si="39"/>
        <v>3.8206887931800422</v>
      </c>
      <c r="Z204" s="193">
        <f t="shared" si="40"/>
        <v>0</v>
      </c>
      <c r="AA204" s="194">
        <f t="shared" si="41"/>
        <v>199.99999982612718</v>
      </c>
    </row>
    <row r="205" spans="1:28" ht="12" customHeight="1" x14ac:dyDescent="0.2">
      <c r="B205" s="128">
        <v>41422</v>
      </c>
      <c r="C205" s="117">
        <v>8.3000000000000007</v>
      </c>
      <c r="D205" s="88">
        <v>80.599999999999994</v>
      </c>
      <c r="E205" s="119">
        <v>0.06</v>
      </c>
      <c r="F205" s="119">
        <v>0.14000000000000001</v>
      </c>
      <c r="G205" s="120"/>
      <c r="H205" s="128">
        <v>41483</v>
      </c>
      <c r="I205" s="117">
        <v>9</v>
      </c>
      <c r="J205" s="88">
        <v>54.1</v>
      </c>
      <c r="K205" s="119">
        <v>4.1000000000000002E-2</v>
      </c>
      <c r="L205" s="119">
        <v>8.8999999999999996E-2</v>
      </c>
      <c r="M205" s="174">
        <f>ND代替値*2.71828^(-(0.69315/28.799)*(B205-調査開始日)/365.25)</f>
        <v>4.6807705131829448E-3</v>
      </c>
      <c r="N205" s="120">
        <v>0.41</v>
      </c>
      <c r="O205" s="7"/>
      <c r="W205" s="191">
        <f t="shared" si="37"/>
        <v>0.38008995836501991</v>
      </c>
      <c r="X205" s="191">
        <f t="shared" si="38"/>
        <v>0.1794670866987389</v>
      </c>
      <c r="Y205" s="192">
        <f t="shared" si="39"/>
        <v>3.7771313073585366</v>
      </c>
      <c r="Z205" s="193">
        <f t="shared" si="40"/>
        <v>0</v>
      </c>
      <c r="AA205" s="194">
        <f t="shared" si="41"/>
        <v>199.99999975955026</v>
      </c>
    </row>
    <row r="206" spans="1:28" ht="12" customHeight="1" x14ac:dyDescent="0.2">
      <c r="B206" s="128">
        <v>41612</v>
      </c>
      <c r="C206" s="117">
        <v>2</v>
      </c>
      <c r="D206" s="88">
        <v>85.7</v>
      </c>
      <c r="E206" s="119">
        <v>0.08</v>
      </c>
      <c r="F206" s="119">
        <v>0.16</v>
      </c>
      <c r="G206" s="120"/>
      <c r="H206" s="128">
        <v>41669</v>
      </c>
      <c r="I206" s="131">
        <v>1.41</v>
      </c>
      <c r="J206" s="88">
        <v>72.099999999999994</v>
      </c>
      <c r="K206" s="119">
        <v>0.2</v>
      </c>
      <c r="L206" s="119">
        <v>0.54</v>
      </c>
      <c r="M206" s="123"/>
      <c r="N206" s="120"/>
      <c r="O206" s="7"/>
      <c r="W206" s="191">
        <f t="shared" si="37"/>
        <v>0.37555950086980222</v>
      </c>
      <c r="X206" s="191">
        <f t="shared" si="38"/>
        <v>0.15120590097689282</v>
      </c>
      <c r="Y206" s="192">
        <f t="shared" si="39"/>
        <v>3.7311188372953006</v>
      </c>
      <c r="Z206" s="193">
        <f t="shared" si="40"/>
        <v>0</v>
      </c>
      <c r="AA206" s="194">
        <f t="shared" si="41"/>
        <v>199.99999970307874</v>
      </c>
    </row>
    <row r="207" spans="1:28" ht="12" customHeight="1" x14ac:dyDescent="0.2">
      <c r="B207" s="128">
        <v>41752</v>
      </c>
      <c r="C207" s="117">
        <v>2.7</v>
      </c>
      <c r="D207" s="88">
        <v>87.4</v>
      </c>
      <c r="E207" s="119">
        <v>0.13</v>
      </c>
      <c r="F207" s="119">
        <v>0.33</v>
      </c>
      <c r="G207" s="120"/>
      <c r="H207" s="128">
        <v>41850</v>
      </c>
      <c r="I207" s="117">
        <v>2.8</v>
      </c>
      <c r="J207" s="88">
        <v>68.3</v>
      </c>
      <c r="K207" s="125">
        <v>0.03</v>
      </c>
      <c r="L207" s="125">
        <v>0.12</v>
      </c>
      <c r="M207" s="174">
        <f>ND代替値*2.71828^(-(0.69315/28.799)*(B207-調査開始日)/365.25)</f>
        <v>4.5800826482255775E-3</v>
      </c>
      <c r="N207" s="120">
        <v>0.45</v>
      </c>
      <c r="O207" s="7"/>
      <c r="R207" s="49"/>
      <c r="S207" s="49"/>
      <c r="T207" s="49"/>
      <c r="U207" s="49"/>
      <c r="V207" s="49"/>
      <c r="W207" s="191">
        <f t="shared" si="37"/>
        <v>0.37225585962878271</v>
      </c>
      <c r="X207" s="191">
        <f t="shared" si="38"/>
        <v>0.127983239783133</v>
      </c>
      <c r="Y207" s="192">
        <f t="shared" si="39"/>
        <v>3.6868814388203064</v>
      </c>
      <c r="Z207" s="193">
        <f t="shared" si="40"/>
        <v>0</v>
      </c>
      <c r="AA207" s="194">
        <f t="shared" si="41"/>
        <v>199.99999966146814</v>
      </c>
    </row>
    <row r="208" spans="1:28" ht="12" customHeight="1" x14ac:dyDescent="0.2">
      <c r="B208" s="128">
        <v>41914</v>
      </c>
      <c r="C208" s="117">
        <v>1.6</v>
      </c>
      <c r="D208" s="88">
        <v>71.3</v>
      </c>
      <c r="E208" s="119">
        <v>0.13</v>
      </c>
      <c r="F208" s="119">
        <v>0.36</v>
      </c>
      <c r="G208" s="120"/>
      <c r="H208" s="128">
        <v>42032</v>
      </c>
      <c r="I208" s="117">
        <v>0.75</v>
      </c>
      <c r="J208" s="88">
        <v>72.900000000000006</v>
      </c>
      <c r="K208" s="125">
        <v>3.2000000000000001E-2</v>
      </c>
      <c r="L208" s="125">
        <v>0.13</v>
      </c>
      <c r="M208" s="123"/>
      <c r="N208" s="120"/>
      <c r="O208" s="7"/>
      <c r="R208" s="16"/>
      <c r="S208" s="16"/>
      <c r="T208" s="16"/>
      <c r="U208" s="16"/>
      <c r="V208" s="16"/>
      <c r="W208" s="191">
        <f t="shared" si="37"/>
        <v>0.36846932763181728</v>
      </c>
      <c r="X208" s="191">
        <f t="shared" si="38"/>
        <v>0.10822743675218133</v>
      </c>
      <c r="Y208" s="192">
        <f t="shared" si="39"/>
        <v>3.6429284713417753</v>
      </c>
      <c r="Z208" s="193">
        <f t="shared" si="40"/>
        <v>0</v>
      </c>
      <c r="AA208" s="194">
        <f t="shared" si="41"/>
        <v>199.99999961331872</v>
      </c>
    </row>
    <row r="209" spans="2:27" ht="12" customHeight="1" x14ac:dyDescent="0.2">
      <c r="B209" s="128">
        <v>42115</v>
      </c>
      <c r="C209" s="117">
        <v>8.4</v>
      </c>
      <c r="D209" s="88">
        <v>87.5</v>
      </c>
      <c r="E209" s="168">
        <f t="shared" ref="E209:E214" si="42">ND代替値*2.71828^(-(0.69315/2.06)*(B209-事故日Fk)/365.25)</f>
        <v>2.0052115443383164E-3</v>
      </c>
      <c r="F209" s="119">
        <v>0.5</v>
      </c>
      <c r="G209" s="120"/>
      <c r="H209" s="128">
        <v>42208</v>
      </c>
      <c r="I209" s="117">
        <v>3</v>
      </c>
      <c r="J209" s="88">
        <v>69.7</v>
      </c>
      <c r="K209" s="168">
        <f>ND代替値*2.71828^(-(0.69315/2.06)*(H209-事故日Fk)/365.25)</f>
        <v>2.5307827062688217E-3</v>
      </c>
      <c r="L209" s="119">
        <v>0.03</v>
      </c>
      <c r="M209" s="174">
        <f>ND代替値*2.71828^(-(0.69315/28.799)*(B209-調査開始日)/365.25)</f>
        <v>4.4718258002241322E-3</v>
      </c>
      <c r="N209" s="120">
        <v>0.43</v>
      </c>
      <c r="O209" s="7"/>
      <c r="R209" s="16"/>
      <c r="S209" s="16"/>
      <c r="T209" s="16"/>
      <c r="U209" s="16"/>
      <c r="V209" s="16"/>
      <c r="W209" s="191">
        <f t="shared" si="37"/>
        <v>0.36382472007018252</v>
      </c>
      <c r="X209" s="191">
        <f t="shared" si="38"/>
        <v>9.2028462046138987E-2</v>
      </c>
      <c r="Y209" s="192">
        <f t="shared" si="39"/>
        <v>3.6009229248114947</v>
      </c>
      <c r="Z209" s="193">
        <f t="shared" si="40"/>
        <v>0</v>
      </c>
      <c r="AA209" s="194">
        <f t="shared" si="41"/>
        <v>199.99999955357785</v>
      </c>
    </row>
    <row r="210" spans="2:27" ht="12" customHeight="1" x14ac:dyDescent="0.2">
      <c r="B210" s="128">
        <v>42291</v>
      </c>
      <c r="C210" s="117">
        <v>1.8</v>
      </c>
      <c r="D210" s="88">
        <v>74.2</v>
      </c>
      <c r="E210" s="168">
        <f t="shared" si="42"/>
        <v>1.7050808929825194E-3</v>
      </c>
      <c r="F210" s="119">
        <v>7.3999999999999996E-2</v>
      </c>
      <c r="G210" s="120"/>
      <c r="H210" s="128">
        <v>42394</v>
      </c>
      <c r="I210" s="117">
        <v>0.74</v>
      </c>
      <c r="J210" s="88">
        <v>59.3</v>
      </c>
      <c r="K210" s="119">
        <v>2.9000000000000001E-2</v>
      </c>
      <c r="L210" s="119">
        <v>0.18</v>
      </c>
      <c r="M210" s="123"/>
      <c r="N210" s="120"/>
      <c r="O210" s="7"/>
      <c r="R210" s="16"/>
      <c r="S210" s="16"/>
      <c r="T210" s="16"/>
      <c r="U210" s="16"/>
      <c r="V210" s="16"/>
      <c r="W210" s="191">
        <f t="shared" si="37"/>
        <v>0.35980590126229062</v>
      </c>
      <c r="X210" s="191">
        <f t="shared" si="38"/>
        <v>7.7536481898560883E-2</v>
      </c>
      <c r="Y210" s="192">
        <f t="shared" si="39"/>
        <v>3.5570569999083488</v>
      </c>
      <c r="Z210" s="193">
        <f t="shared" si="40"/>
        <v>0</v>
      </c>
      <c r="AA210" s="194">
        <f t="shared" si="41"/>
        <v>199.99999950126738</v>
      </c>
    </row>
    <row r="211" spans="2:27" ht="12" customHeight="1" x14ac:dyDescent="0.2">
      <c r="B211" s="128">
        <v>42467</v>
      </c>
      <c r="C211" s="117">
        <v>3.2</v>
      </c>
      <c r="D211" s="88">
        <v>68.7</v>
      </c>
      <c r="E211" s="168">
        <f t="shared" si="42"/>
        <v>1.4498723886877598E-3</v>
      </c>
      <c r="F211" s="119">
        <v>5.2999999999999999E-2</v>
      </c>
      <c r="G211" s="120"/>
      <c r="H211" s="128">
        <v>42565</v>
      </c>
      <c r="I211" s="117">
        <v>5.9</v>
      </c>
      <c r="J211" s="88">
        <v>76.3</v>
      </c>
      <c r="K211" s="168">
        <f>ND代替値*2.71828^(-(0.69315/2.06)*(H211-事故日Fk)/365.25)</f>
        <v>1.8214783308751448E-3</v>
      </c>
      <c r="L211" s="119">
        <v>7.8E-2</v>
      </c>
      <c r="M211" s="174">
        <f>ND代替値*2.71828^(-(0.69315/28.799)*(B211-調査開始日)/365.25)</f>
        <v>4.3692937217187323E-3</v>
      </c>
      <c r="N211" s="120">
        <v>0.53</v>
      </c>
      <c r="O211" s="7"/>
      <c r="R211" s="16"/>
      <c r="S211" s="16"/>
      <c r="T211" s="16"/>
      <c r="U211" s="16"/>
      <c r="V211" s="16"/>
      <c r="W211" s="191">
        <f t="shared" si="37"/>
        <v>0.35583147444790469</v>
      </c>
      <c r="X211" s="191">
        <f t="shared" si="38"/>
        <v>6.6235575668187094E-2</v>
      </c>
      <c r="Y211" s="192">
        <f t="shared" si="39"/>
        <v>3.5172002692134585</v>
      </c>
      <c r="Z211" s="193">
        <f t="shared" si="40"/>
        <v>0</v>
      </c>
      <c r="AA211" s="194">
        <f t="shared" si="41"/>
        <v>199.99999944895691</v>
      </c>
    </row>
    <row r="212" spans="2:27" ht="12" customHeight="1" x14ac:dyDescent="0.2">
      <c r="B212" s="128">
        <v>42648</v>
      </c>
      <c r="C212" s="117">
        <v>3.9</v>
      </c>
      <c r="D212" s="88">
        <v>76.5</v>
      </c>
      <c r="E212" s="168">
        <f t="shared" si="42"/>
        <v>1.2271965867570634E-3</v>
      </c>
      <c r="F212" s="119">
        <v>4.7E-2</v>
      </c>
      <c r="G212" s="120"/>
      <c r="H212" s="128">
        <v>42751</v>
      </c>
      <c r="I212" s="117">
        <v>1.38</v>
      </c>
      <c r="J212" s="88">
        <v>79.599999999999994</v>
      </c>
      <c r="K212" s="119">
        <v>3.2000000000000001E-2</v>
      </c>
      <c r="L212" s="119">
        <v>0.1</v>
      </c>
      <c r="M212" s="123"/>
      <c r="N212" s="120"/>
      <c r="O212" s="7"/>
      <c r="R212" s="16"/>
      <c r="S212" s="16"/>
      <c r="T212" s="16"/>
      <c r="U212" s="16"/>
      <c r="V212" s="16"/>
      <c r="W212" s="191">
        <f t="shared" si="37"/>
        <v>0.35178992314080693</v>
      </c>
      <c r="X212" s="191">
        <f t="shared" si="38"/>
        <v>5.5805273712629777E-2</v>
      </c>
      <c r="Y212" s="192">
        <f t="shared" si="39"/>
        <v>3.4743542416532551</v>
      </c>
      <c r="Z212" s="193">
        <f t="shared" si="40"/>
        <v>0</v>
      </c>
      <c r="AA212" s="194">
        <f t="shared" si="41"/>
        <v>199.99999939516039</v>
      </c>
    </row>
    <row r="213" spans="2:27" ht="12" customHeight="1" x14ac:dyDescent="0.2">
      <c r="B213" s="128">
        <v>42838</v>
      </c>
      <c r="C213" s="117">
        <v>5</v>
      </c>
      <c r="D213" s="88">
        <v>68.8</v>
      </c>
      <c r="E213" s="168">
        <f t="shared" si="42"/>
        <v>1.0301434854197019E-3</v>
      </c>
      <c r="F213" s="119">
        <v>4.7E-2</v>
      </c>
      <c r="G213" s="120"/>
      <c r="H213" s="128">
        <v>42937</v>
      </c>
      <c r="I213" s="117">
        <v>8.1999999999999993</v>
      </c>
      <c r="J213" s="88">
        <v>77.2</v>
      </c>
      <c r="K213" s="168">
        <f>ND代替値*2.71828^(-(0.69315/2.06)*(H213-事故日Fk)/365.25)</f>
        <v>1.2929801685112486E-3</v>
      </c>
      <c r="L213" s="119">
        <v>3.3000000000000002E-2</v>
      </c>
      <c r="M213" s="174">
        <f>ND代替値*2.71828^(-(0.69315/28.799)*(B213-調査開始日)/365.25)</f>
        <v>4.2637708560812242E-3</v>
      </c>
      <c r="N213" s="120">
        <v>0.34</v>
      </c>
      <c r="O213" s="16"/>
      <c r="P213" s="16"/>
      <c r="Q213" s="16"/>
      <c r="R213" s="16"/>
      <c r="S213" s="16"/>
      <c r="W213" s="191">
        <f t="shared" si="37"/>
        <v>0.34759678607164823</v>
      </c>
      <c r="X213" s="191">
        <f t="shared" si="38"/>
        <v>4.7017460673136315E-2</v>
      </c>
      <c r="Y213" s="192">
        <f t="shared" si="39"/>
        <v>3.432030158235317</v>
      </c>
      <c r="Z213" s="193">
        <f t="shared" si="40"/>
        <v>0</v>
      </c>
      <c r="AA213" s="194">
        <f t="shared" si="41"/>
        <v>199.99999933868887</v>
      </c>
    </row>
    <row r="214" spans="2:27" ht="12" customHeight="1" x14ac:dyDescent="0.2">
      <c r="B214" s="128">
        <v>43012</v>
      </c>
      <c r="C214" s="117">
        <v>3.2</v>
      </c>
      <c r="D214" s="88">
        <v>66.599999999999994</v>
      </c>
      <c r="E214" s="168">
        <f t="shared" si="42"/>
        <v>8.7757185177609253E-4</v>
      </c>
      <c r="F214" s="119">
        <v>0.04</v>
      </c>
      <c r="G214" s="120"/>
      <c r="H214" s="128">
        <v>43116</v>
      </c>
      <c r="I214" s="117">
        <v>1.52</v>
      </c>
      <c r="J214" s="88">
        <v>77.099999999999994</v>
      </c>
      <c r="K214" s="168">
        <f>ND代替値*2.71828^(-(0.69315/2.06)*(H214-事故日Fk)/365.25)</f>
        <v>1.0964186040995836E-3</v>
      </c>
      <c r="L214" s="119">
        <v>5.6000000000000001E-2</v>
      </c>
      <c r="M214" s="123"/>
      <c r="N214" s="120"/>
      <c r="O214" s="16"/>
      <c r="P214" s="16"/>
      <c r="Q214" s="16"/>
      <c r="R214" s="16"/>
      <c r="S214" s="16"/>
      <c r="W214" s="191">
        <f t="shared" si="37"/>
        <v>0.34380061379586002</v>
      </c>
      <c r="X214" s="191">
        <f t="shared" si="38"/>
        <v>3.9869767421803044E-2</v>
      </c>
      <c r="Y214" s="192">
        <f t="shared" si="39"/>
        <v>3.3917858366651781</v>
      </c>
      <c r="Z214" s="193">
        <f t="shared" si="40"/>
        <v>0</v>
      </c>
      <c r="AA214" s="194">
        <f t="shared" si="41"/>
        <v>199.99999928697287</v>
      </c>
    </row>
    <row r="215" spans="2:27" ht="12" customHeight="1" x14ac:dyDescent="0.2">
      <c r="B215" s="128"/>
      <c r="C215" s="117"/>
      <c r="D215" s="118"/>
      <c r="E215" s="118"/>
      <c r="F215" s="89"/>
      <c r="G215" s="120"/>
      <c r="H215" s="128"/>
      <c r="I215" s="117"/>
      <c r="J215" s="118"/>
      <c r="K215" s="118"/>
      <c r="L215" s="130"/>
      <c r="M215" s="123"/>
      <c r="N215" s="120"/>
      <c r="O215" s="16"/>
      <c r="P215" s="16"/>
      <c r="Q215" s="16"/>
      <c r="R215" s="16"/>
      <c r="S215" s="16"/>
      <c r="W215" s="57"/>
      <c r="X215" s="57"/>
      <c r="Y215" s="34"/>
      <c r="Z215" s="138"/>
      <c r="AA215" s="110"/>
    </row>
    <row r="216" spans="2:27" ht="12" customHeight="1" x14ac:dyDescent="0.2">
      <c r="B216" s="128"/>
      <c r="C216" s="117"/>
      <c r="D216" s="118"/>
      <c r="E216" s="118"/>
      <c r="F216" s="89"/>
      <c r="G216" s="120"/>
      <c r="H216" s="128"/>
      <c r="I216" s="117"/>
      <c r="J216" s="118"/>
      <c r="K216" s="118"/>
      <c r="L216" s="130"/>
      <c r="M216" s="123"/>
      <c r="N216" s="120"/>
      <c r="O216" s="16"/>
      <c r="P216" s="16"/>
      <c r="Q216" s="16"/>
      <c r="R216" s="16"/>
      <c r="S216" s="16"/>
      <c r="W216" s="57"/>
      <c r="X216" s="57"/>
      <c r="Y216" s="34"/>
      <c r="Z216" s="138"/>
      <c r="AA216" s="110"/>
    </row>
    <row r="217" spans="2:27" ht="12" customHeight="1" x14ac:dyDescent="0.2">
      <c r="B217" s="128"/>
      <c r="C217" s="117"/>
      <c r="D217" s="118"/>
      <c r="E217" s="118"/>
      <c r="F217" s="89"/>
      <c r="G217" s="120"/>
      <c r="H217" s="128"/>
      <c r="I217" s="117"/>
      <c r="J217" s="118"/>
      <c r="K217" s="118"/>
      <c r="L217" s="130"/>
      <c r="M217" s="123"/>
      <c r="N217" s="120"/>
      <c r="O217" s="16"/>
      <c r="P217" s="16"/>
      <c r="Q217" s="16"/>
      <c r="R217" s="16"/>
      <c r="S217" s="16"/>
      <c r="W217" s="57"/>
      <c r="X217" s="57"/>
      <c r="Y217" s="34"/>
      <c r="Z217" s="138"/>
      <c r="AA217" s="110"/>
    </row>
    <row r="218" spans="2:27" ht="12" customHeight="1" x14ac:dyDescent="0.2">
      <c r="B218" s="128"/>
      <c r="C218" s="117"/>
      <c r="D218" s="118"/>
      <c r="E218" s="118"/>
      <c r="F218" s="89"/>
      <c r="G218" s="120"/>
      <c r="H218" s="128"/>
      <c r="I218" s="117"/>
      <c r="J218" s="118"/>
      <c r="K218" s="118"/>
      <c r="L218" s="130"/>
      <c r="M218" s="123"/>
      <c r="N218" s="120"/>
      <c r="O218" s="16"/>
      <c r="P218" s="16"/>
      <c r="Q218" s="16"/>
      <c r="R218" s="16"/>
      <c r="S218" s="16"/>
      <c r="W218" s="57"/>
      <c r="X218" s="57"/>
      <c r="Y218" s="34"/>
      <c r="Z218" s="138"/>
      <c r="AA218" s="110"/>
    </row>
    <row r="219" spans="2:27" ht="12" customHeight="1" x14ac:dyDescent="0.2">
      <c r="B219" s="128"/>
      <c r="C219" s="117"/>
      <c r="D219" s="118"/>
      <c r="E219" s="118"/>
      <c r="F219" s="89"/>
      <c r="G219" s="120"/>
      <c r="H219" s="128"/>
      <c r="I219" s="117"/>
      <c r="J219" s="118"/>
      <c r="K219" s="118"/>
      <c r="L219" s="130"/>
      <c r="M219" s="123"/>
      <c r="N219" s="120"/>
      <c r="O219" s="16"/>
      <c r="P219" s="16"/>
      <c r="Q219" s="16"/>
      <c r="R219" s="16"/>
      <c r="S219" s="16"/>
      <c r="W219" s="57"/>
      <c r="X219" s="57"/>
      <c r="Y219" s="34"/>
      <c r="Z219" s="138"/>
      <c r="AA219" s="110"/>
    </row>
    <row r="220" spans="2:27" ht="12" customHeight="1" x14ac:dyDescent="0.2">
      <c r="B220" s="128"/>
      <c r="C220" s="117"/>
      <c r="D220" s="118"/>
      <c r="E220" s="118"/>
      <c r="F220" s="89"/>
      <c r="G220" s="120"/>
      <c r="H220" s="128"/>
      <c r="I220" s="117"/>
      <c r="J220" s="118"/>
      <c r="K220" s="118"/>
      <c r="L220" s="130"/>
      <c r="M220" s="123"/>
      <c r="N220" s="120"/>
      <c r="O220" s="16"/>
      <c r="P220" s="16"/>
      <c r="Q220" s="16"/>
      <c r="R220" s="16"/>
      <c r="S220" s="16"/>
      <c r="W220" s="57"/>
      <c r="X220" s="57"/>
      <c r="Y220" s="34"/>
      <c r="Z220" s="138"/>
      <c r="AA220" s="110"/>
    </row>
    <row r="221" spans="2:27" ht="12" customHeight="1" x14ac:dyDescent="0.2">
      <c r="B221" s="128"/>
      <c r="C221" s="117"/>
      <c r="D221" s="118"/>
      <c r="E221" s="118"/>
      <c r="F221" s="89"/>
      <c r="G221" s="120"/>
      <c r="H221" s="128"/>
      <c r="I221" s="117"/>
      <c r="J221" s="118"/>
      <c r="K221" s="118"/>
      <c r="L221" s="130"/>
      <c r="M221" s="123"/>
      <c r="N221" s="120"/>
      <c r="O221" s="16"/>
      <c r="P221" s="16"/>
      <c r="Q221" s="16"/>
      <c r="R221" s="16"/>
      <c r="S221" s="16"/>
      <c r="W221" s="57"/>
      <c r="X221" s="57"/>
      <c r="Y221" s="34"/>
      <c r="Z221" s="138"/>
      <c r="AA221" s="110"/>
    </row>
    <row r="222" spans="2:27" ht="12" customHeight="1" x14ac:dyDescent="0.2">
      <c r="B222" s="128"/>
      <c r="C222" s="117"/>
      <c r="D222" s="118"/>
      <c r="E222" s="118"/>
      <c r="F222" s="89"/>
      <c r="G222" s="120"/>
      <c r="H222" s="128"/>
      <c r="I222" s="117"/>
      <c r="J222" s="118"/>
      <c r="K222" s="118"/>
      <c r="L222" s="130"/>
      <c r="M222" s="123"/>
      <c r="N222" s="120"/>
      <c r="O222" s="16"/>
      <c r="P222" s="16"/>
      <c r="Q222" s="16"/>
      <c r="R222" s="16"/>
      <c r="S222" s="16"/>
      <c r="W222" s="57"/>
      <c r="X222" s="57"/>
      <c r="Y222" s="34"/>
      <c r="Z222" s="138"/>
      <c r="AA222" s="110"/>
    </row>
    <row r="223" spans="2:27" ht="12" customHeight="1" x14ac:dyDescent="0.2">
      <c r="B223" s="128"/>
      <c r="C223" s="117"/>
      <c r="D223" s="118"/>
      <c r="E223" s="118"/>
      <c r="F223" s="89"/>
      <c r="G223" s="120"/>
      <c r="H223" s="128"/>
      <c r="I223" s="117"/>
      <c r="J223" s="118"/>
      <c r="K223" s="118"/>
      <c r="L223" s="130"/>
      <c r="M223" s="123"/>
      <c r="N223" s="120"/>
      <c r="O223" s="16"/>
      <c r="P223" s="16"/>
      <c r="Q223" s="16"/>
      <c r="R223" s="16"/>
      <c r="S223" s="16"/>
      <c r="W223" s="57"/>
      <c r="X223" s="57"/>
      <c r="Y223" s="34"/>
      <c r="Z223" s="138"/>
      <c r="AA223" s="110"/>
    </row>
    <row r="224" spans="2:27" ht="12" customHeight="1" x14ac:dyDescent="0.2">
      <c r="B224" s="128"/>
      <c r="C224" s="117"/>
      <c r="D224" s="118"/>
      <c r="E224" s="118"/>
      <c r="F224" s="89"/>
      <c r="G224" s="120"/>
      <c r="H224" s="128"/>
      <c r="I224" s="117"/>
      <c r="J224" s="118"/>
      <c r="K224" s="118"/>
      <c r="L224" s="130"/>
      <c r="M224" s="123"/>
      <c r="N224" s="120"/>
      <c r="O224" s="16"/>
      <c r="P224" s="16"/>
      <c r="W224" s="57"/>
      <c r="X224" s="57"/>
      <c r="Y224" s="34"/>
      <c r="Z224" s="138"/>
      <c r="AA224" s="110"/>
    </row>
    <row r="225" spans="2:66" ht="12" customHeight="1" x14ac:dyDescent="0.2">
      <c r="B225" s="128"/>
      <c r="C225" s="117"/>
      <c r="D225" s="118"/>
      <c r="E225" s="118"/>
      <c r="F225" s="89"/>
      <c r="G225" s="120"/>
      <c r="H225" s="128"/>
      <c r="I225" s="117"/>
      <c r="J225" s="118"/>
      <c r="K225" s="118"/>
      <c r="L225" s="130"/>
      <c r="M225" s="123"/>
      <c r="N225" s="120"/>
      <c r="O225" s="16"/>
      <c r="P225" s="16"/>
      <c r="W225" s="57"/>
      <c r="X225" s="57"/>
      <c r="Y225" s="34"/>
      <c r="Z225" s="138"/>
      <c r="AA225" s="110"/>
    </row>
    <row r="226" spans="2:66" ht="12" customHeight="1" x14ac:dyDescent="0.2">
      <c r="B226" s="128"/>
      <c r="C226" s="117"/>
      <c r="D226" s="118"/>
      <c r="E226" s="118"/>
      <c r="F226" s="89"/>
      <c r="G226" s="120"/>
      <c r="H226" s="128"/>
      <c r="I226" s="117"/>
      <c r="J226" s="118"/>
      <c r="K226" s="118"/>
      <c r="L226" s="130"/>
      <c r="M226" s="123"/>
      <c r="N226" s="120"/>
      <c r="O226" s="16"/>
      <c r="W226" s="57"/>
      <c r="X226" s="57"/>
      <c r="Y226" s="34"/>
      <c r="Z226" s="138"/>
      <c r="AA226" s="110"/>
    </row>
    <row r="227" spans="2:66" ht="12" customHeight="1" thickBot="1" x14ac:dyDescent="0.25">
      <c r="B227" s="17"/>
      <c r="C227" s="61"/>
      <c r="D227" s="62"/>
      <c r="E227" s="62"/>
      <c r="F227" s="64"/>
      <c r="G227" s="50"/>
      <c r="H227" s="17"/>
      <c r="I227" s="61"/>
      <c r="J227" s="62"/>
      <c r="K227" s="62"/>
      <c r="L227" s="63"/>
      <c r="M227" s="78"/>
      <c r="N227" s="50"/>
      <c r="O227" s="16"/>
      <c r="W227" s="57"/>
      <c r="X227" s="57"/>
      <c r="Y227" s="34"/>
      <c r="Z227" s="138"/>
      <c r="AA227" s="110"/>
    </row>
    <row r="228" spans="2:66" ht="12" customHeight="1" thickTop="1" x14ac:dyDescent="0.2">
      <c r="B228" s="139" t="s">
        <v>20</v>
      </c>
      <c r="C228" s="65">
        <f>MAX(C85:C227)</f>
        <v>15.3</v>
      </c>
      <c r="D228" s="66">
        <f>MAX(D85:D227)</f>
        <v>101.48148148148148</v>
      </c>
      <c r="E228" s="66">
        <f>MAX(E85:E227)</f>
        <v>0.39</v>
      </c>
      <c r="F228" s="66">
        <f>MAX(F85:F227)</f>
        <v>0.5</v>
      </c>
      <c r="G228" s="80">
        <f>MAX(G85:G227)</f>
        <v>1.1000000000000001</v>
      </c>
      <c r="H228" s="80"/>
      <c r="I228" s="65">
        <f t="shared" ref="I228:N228" si="43">MAX(I85:I227)</f>
        <v>9.4</v>
      </c>
      <c r="J228" s="66">
        <f t="shared" si="43"/>
        <v>93.703703703703709</v>
      </c>
      <c r="K228" s="66">
        <f t="shared" si="43"/>
        <v>0.27</v>
      </c>
      <c r="L228" s="66">
        <f t="shared" si="43"/>
        <v>0.54</v>
      </c>
      <c r="M228" s="66">
        <f t="shared" si="43"/>
        <v>9.1223369530062451E-3</v>
      </c>
      <c r="N228" s="80">
        <f t="shared" si="43"/>
        <v>4</v>
      </c>
      <c r="O228" s="7"/>
      <c r="W228" s="210" t="s">
        <v>95</v>
      </c>
      <c r="X228" s="210" t="s">
        <v>93</v>
      </c>
      <c r="Y228" s="210" t="s">
        <v>96</v>
      </c>
      <c r="Z228" s="210" t="s">
        <v>97</v>
      </c>
      <c r="AA228" s="210" t="s">
        <v>98</v>
      </c>
    </row>
    <row r="229" spans="2:66" ht="12" customHeight="1" x14ac:dyDescent="0.2">
      <c r="B229" s="140" t="s">
        <v>99</v>
      </c>
      <c r="C229" s="67">
        <v>0.47499999999999998</v>
      </c>
      <c r="D229" s="68">
        <v>31.8</v>
      </c>
      <c r="E229" s="79">
        <f>0.016/2</f>
        <v>8.0000000000000002E-3</v>
      </c>
      <c r="F229" s="79">
        <f>0.016/2</f>
        <v>8.0000000000000002E-3</v>
      </c>
      <c r="G229" s="81">
        <v>0</v>
      </c>
      <c r="H229" s="81"/>
      <c r="I229" s="67">
        <v>0.47499999999999998</v>
      </c>
      <c r="J229" s="68">
        <v>25.15</v>
      </c>
      <c r="K229" s="79">
        <f>0.022/2</f>
        <v>1.0999999999999999E-2</v>
      </c>
      <c r="L229" s="79">
        <f>0.022/2</f>
        <v>1.0999999999999999E-2</v>
      </c>
      <c r="M229" s="79">
        <v>0.01</v>
      </c>
      <c r="N229" s="81">
        <v>0.155</v>
      </c>
      <c r="O229" s="7"/>
      <c r="W229" s="211"/>
      <c r="X229" s="211"/>
      <c r="Y229" s="211"/>
      <c r="Z229" s="211"/>
      <c r="AA229" s="211"/>
    </row>
    <row r="230" spans="2:66" ht="12" customHeight="1" x14ac:dyDescent="0.2">
      <c r="B230" s="141" t="s">
        <v>27</v>
      </c>
      <c r="C230" s="69">
        <f>IF(C229&lt;&gt;"",SMALL(C85:C227,C232+1),MIN(C85:C227))</f>
        <v>0.96</v>
      </c>
      <c r="D230" s="70">
        <f>IF(D229&lt;&gt;"",SMALL(D85:D227,D232+1),MIN(D85:D227))</f>
        <v>61.2</v>
      </c>
      <c r="E230" s="70">
        <f>IF(E229&lt;&gt;"",SMALL(E85:E227,E232+1),MIN(E85:E227))</f>
        <v>2.5115010497616375E-6</v>
      </c>
      <c r="F230" s="70">
        <f>IF(F229&lt;&gt;"",SMALL(F85:F227,F232+1),MIN(F85:F227))</f>
        <v>4.7085237212199762E-3</v>
      </c>
      <c r="G230" s="82">
        <f>IF(G229&lt;&gt;"",SMALL(G85:G227,G232+1),MIN(G85:G227))</f>
        <v>0.4</v>
      </c>
      <c r="H230" s="82"/>
      <c r="I230" s="69">
        <f t="shared" ref="I230:N230" si="44">IF(I229&lt;&gt;"",SMALL(I85:I227,I232+1),MIN(I85:I227))</f>
        <v>0.74</v>
      </c>
      <c r="J230" s="70">
        <f t="shared" si="44"/>
        <v>42.962962962962962</v>
      </c>
      <c r="K230" s="70">
        <f t="shared" si="44"/>
        <v>2.6607961752999464E-6</v>
      </c>
      <c r="L230" s="70">
        <f t="shared" si="44"/>
        <v>6.2179314086320686E-3</v>
      </c>
      <c r="M230" s="70">
        <f t="shared" si="44"/>
        <v>4.2637708560812242E-3</v>
      </c>
      <c r="N230" s="82">
        <f t="shared" si="44"/>
        <v>0.3</v>
      </c>
      <c r="O230" s="7"/>
      <c r="W230" s="211"/>
      <c r="X230" s="211"/>
      <c r="Y230" s="211"/>
      <c r="Z230" s="211"/>
      <c r="AA230" s="211"/>
    </row>
    <row r="231" spans="2:66" ht="12" customHeight="1" x14ac:dyDescent="0.2">
      <c r="B231" s="141" t="s">
        <v>21</v>
      </c>
      <c r="C231" s="71">
        <f>IF(C229&lt;&gt;"",(SUM(C85:C227)-C229*C232)/(C233-C232),AVERAGE(C85:C227))</f>
        <v>4.8554103703703726</v>
      </c>
      <c r="D231" s="72">
        <f>IF(D229&lt;&gt;"",(SUM(D85:D227)-D229*D232)/(D233-D232),AVERAGE(D85:D227))</f>
        <v>80.074603174603226</v>
      </c>
      <c r="E231" s="72">
        <f>IF(E229&lt;&gt;"",(SUM(E85:E227)-E229*E232)/(E233-E232),AVERAGE(E85:E227))</f>
        <v>1.0474174449515103E-2</v>
      </c>
      <c r="F231" s="72">
        <f>IF(F229&lt;&gt;"",(SUM(F85:F227)-F229*F232)/(F233-F232),AVERAGE(F85:F227))</f>
        <v>5.4380081462536096E-2</v>
      </c>
      <c r="G231" s="83">
        <f>IF(G229&lt;&gt;"",(SUM(G85:G227)-G229*G232)/(G233-G232),AVERAGE(G85:G227))</f>
        <v>0.65</v>
      </c>
      <c r="H231" s="83"/>
      <c r="I231" s="71">
        <f t="shared" ref="I231:N231" si="45">IF(I229&lt;&gt;"",(SUM(I85:I227)-I229*I232)/(I233-I232),AVERAGE(I85:I227))</f>
        <v>3.4989635603345279</v>
      </c>
      <c r="J231" s="72">
        <f t="shared" si="45"/>
        <v>72.613590203106327</v>
      </c>
      <c r="K231" s="72">
        <f t="shared" si="45"/>
        <v>7.1003643003250422E-3</v>
      </c>
      <c r="L231" s="72">
        <f t="shared" si="45"/>
        <v>4.2445443761994939E-2</v>
      </c>
      <c r="M231" s="72">
        <f t="shared" si="45"/>
        <v>6.50978014060637E-3</v>
      </c>
      <c r="N231" s="83">
        <f t="shared" si="45"/>
        <v>0.60032258064516131</v>
      </c>
      <c r="O231" s="7"/>
      <c r="W231" s="212"/>
      <c r="X231" s="212"/>
      <c r="Y231" s="212"/>
      <c r="Z231" s="212"/>
      <c r="AA231" s="212"/>
    </row>
    <row r="232" spans="2:66" ht="12" customHeight="1" x14ac:dyDescent="0.2">
      <c r="B232" s="141" t="s">
        <v>100</v>
      </c>
      <c r="C232" s="73">
        <f>COUNTIF(C85:C227,C229)</f>
        <v>1</v>
      </c>
      <c r="D232" s="74">
        <f>COUNTIF(D85:D227,D229)</f>
        <v>0</v>
      </c>
      <c r="E232" s="74">
        <f>COUNTIF(E85:E227,E229)</f>
        <v>1</v>
      </c>
      <c r="F232" s="74">
        <f>COUNTIF(F85:F227,F229)</f>
        <v>0</v>
      </c>
      <c r="G232" s="84">
        <f>COUNTIF(G85:G227,G229)</f>
        <v>0</v>
      </c>
      <c r="H232" s="84"/>
      <c r="I232" s="73">
        <f t="shared" ref="I232:N232" si="46">COUNTIF(I85:I227,I229)</f>
        <v>0</v>
      </c>
      <c r="J232" s="74">
        <f t="shared" si="46"/>
        <v>0</v>
      </c>
      <c r="K232" s="74">
        <f t="shared" si="46"/>
        <v>0</v>
      </c>
      <c r="L232" s="74">
        <f t="shared" si="46"/>
        <v>0</v>
      </c>
      <c r="M232" s="74">
        <f t="shared" si="46"/>
        <v>0</v>
      </c>
      <c r="N232" s="84">
        <f t="shared" si="46"/>
        <v>0</v>
      </c>
      <c r="O232" s="7"/>
    </row>
    <row r="233" spans="2:66" ht="12" customHeight="1" thickBot="1" x14ac:dyDescent="0.25">
      <c r="B233" s="142" t="s">
        <v>28</v>
      </c>
      <c r="C233" s="75">
        <f>COUNTA(C85:C227)</f>
        <v>126</v>
      </c>
      <c r="D233" s="76">
        <f t="shared" ref="D233:N233" si="47">COUNTA(D85:D227)</f>
        <v>126</v>
      </c>
      <c r="E233" s="76">
        <f t="shared" si="47"/>
        <v>126</v>
      </c>
      <c r="F233" s="76">
        <f t="shared" si="47"/>
        <v>126</v>
      </c>
      <c r="G233" s="85">
        <f t="shared" si="47"/>
        <v>4</v>
      </c>
      <c r="H233" s="85"/>
      <c r="I233" s="75">
        <f t="shared" si="47"/>
        <v>124</v>
      </c>
      <c r="J233" s="76">
        <f t="shared" si="47"/>
        <v>124</v>
      </c>
      <c r="K233" s="76">
        <f t="shared" si="47"/>
        <v>124</v>
      </c>
      <c r="L233" s="76">
        <f t="shared" si="47"/>
        <v>124</v>
      </c>
      <c r="M233" s="76">
        <f t="shared" si="47"/>
        <v>31</v>
      </c>
      <c r="N233" s="85">
        <f t="shared" si="47"/>
        <v>31</v>
      </c>
      <c r="O233" s="7"/>
    </row>
    <row r="234" spans="2:66" ht="12" customHeight="1" thickTop="1" x14ac:dyDescent="0.2">
      <c r="B234" s="143" t="s">
        <v>9</v>
      </c>
      <c r="C234" s="144" t="s">
        <v>10</v>
      </c>
      <c r="D234" s="145" t="s">
        <v>11</v>
      </c>
      <c r="E234" s="146" t="s">
        <v>86</v>
      </c>
      <c r="F234" s="147" t="s">
        <v>12</v>
      </c>
      <c r="G234" s="148" t="s">
        <v>13</v>
      </c>
      <c r="H234" s="143" t="s">
        <v>9</v>
      </c>
      <c r="I234" s="144" t="s">
        <v>10</v>
      </c>
      <c r="J234" s="145" t="s">
        <v>11</v>
      </c>
      <c r="K234" s="146" t="s">
        <v>86</v>
      </c>
      <c r="L234" s="147" t="s">
        <v>12</v>
      </c>
      <c r="M234" s="149" t="s">
        <v>14</v>
      </c>
      <c r="N234" s="148" t="s">
        <v>13</v>
      </c>
      <c r="O234" s="7"/>
    </row>
    <row r="235" spans="2:66" ht="12" customHeight="1" x14ac:dyDescent="0.2">
      <c r="B235" s="42" t="s">
        <v>5</v>
      </c>
      <c r="C235" s="43" t="s">
        <v>24</v>
      </c>
      <c r="D235" s="44"/>
      <c r="E235" s="44"/>
      <c r="F235" s="45"/>
      <c r="G235" s="46"/>
      <c r="H235" s="42" t="s">
        <v>5</v>
      </c>
      <c r="I235" s="47" t="s">
        <v>25</v>
      </c>
      <c r="J235" s="44"/>
      <c r="K235" s="44"/>
      <c r="L235" s="45"/>
      <c r="M235" s="45"/>
      <c r="N235" s="48"/>
      <c r="O235" s="7"/>
    </row>
    <row r="236" spans="2:66" ht="12" customHeight="1" x14ac:dyDescent="0.2">
      <c r="B236" s="36" t="s">
        <v>3</v>
      </c>
      <c r="C236" s="37" t="s">
        <v>4</v>
      </c>
      <c r="D236" s="38"/>
      <c r="E236" s="38"/>
      <c r="F236" s="39"/>
      <c r="G236" s="40"/>
      <c r="H236" s="36" t="s">
        <v>3</v>
      </c>
      <c r="I236" s="37" t="s">
        <v>4</v>
      </c>
      <c r="J236" s="38"/>
      <c r="K236" s="38"/>
      <c r="L236" s="39"/>
      <c r="M236" s="39"/>
      <c r="N236" s="41"/>
      <c r="O236" s="7"/>
    </row>
    <row r="237" spans="2:66" ht="12" customHeight="1" x14ac:dyDescent="0.2">
      <c r="B237" s="7"/>
      <c r="D237" s="4"/>
      <c r="F237" s="5"/>
      <c r="G237" s="6"/>
      <c r="H237" s="24"/>
      <c r="I237" s="7"/>
      <c r="J237" s="4"/>
      <c r="L237" s="5"/>
      <c r="N237" s="6"/>
      <c r="O237" s="7"/>
    </row>
    <row r="238" spans="2:66" s="154" customFormat="1" ht="12" customHeight="1" x14ac:dyDescent="0.2">
      <c r="B238" s="155" t="s">
        <v>101</v>
      </c>
      <c r="C238" s="156" t="s">
        <v>102</v>
      </c>
      <c r="D238" s="157"/>
      <c r="E238" s="23"/>
      <c r="F238" s="23"/>
      <c r="G238" s="23"/>
      <c r="H238" s="158"/>
      <c r="I238" s="158"/>
      <c r="J238" s="19"/>
      <c r="K238" s="20"/>
      <c r="L238" s="21"/>
      <c r="M238" s="21"/>
      <c r="N238" s="20"/>
      <c r="O238" s="19"/>
      <c r="P238" s="159"/>
      <c r="Q238" s="159"/>
      <c r="R238" s="23"/>
      <c r="S238" s="160"/>
      <c r="T238" s="23"/>
      <c r="U238" s="18"/>
      <c r="V238" s="18"/>
      <c r="W238" s="18"/>
      <c r="X238" s="18"/>
      <c r="Y238" s="20"/>
      <c r="Z238" s="21"/>
      <c r="AA238" s="20"/>
      <c r="AB238" s="15"/>
      <c r="AC238" s="5"/>
      <c r="AD238" s="5"/>
      <c r="AE238" s="5"/>
      <c r="AF238" s="24"/>
      <c r="AG238" s="15"/>
      <c r="AH238" s="5"/>
      <c r="AI238" s="5"/>
      <c r="AJ238" s="18"/>
      <c r="AK238" s="22"/>
      <c r="AO238" s="51"/>
      <c r="BN238" s="7"/>
    </row>
    <row r="239" spans="2:66" ht="12" customHeight="1" x14ac:dyDescent="0.2">
      <c r="B239" s="155" t="s">
        <v>103</v>
      </c>
      <c r="C239" s="156" t="s">
        <v>104</v>
      </c>
      <c r="D239" s="157"/>
      <c r="E239" s="23"/>
      <c r="F239" s="23"/>
      <c r="G239" s="23"/>
      <c r="H239" s="158"/>
      <c r="I239" s="158"/>
      <c r="J239" s="19"/>
      <c r="K239" s="20"/>
      <c r="L239" s="21"/>
      <c r="M239" s="21"/>
      <c r="N239" s="20"/>
      <c r="O239" s="19"/>
      <c r="P239" s="159"/>
      <c r="Q239" s="159"/>
      <c r="R239" s="23"/>
      <c r="S239" s="160"/>
      <c r="T239" s="23"/>
      <c r="U239" s="18"/>
      <c r="V239" s="18"/>
      <c r="W239" s="18"/>
      <c r="X239" s="18"/>
      <c r="Y239" s="20"/>
      <c r="Z239" s="21"/>
      <c r="AA239" s="20"/>
      <c r="AB239" s="15"/>
      <c r="AC239" s="5"/>
      <c r="AD239" s="5"/>
      <c r="AE239" s="5"/>
      <c r="AF239" s="24"/>
      <c r="AG239" s="15"/>
      <c r="AH239" s="5"/>
      <c r="AI239" s="5"/>
      <c r="AJ239" s="18"/>
      <c r="AK239" s="22"/>
      <c r="AO239" s="51"/>
      <c r="AP239" s="33"/>
    </row>
    <row r="240" spans="2:66" ht="12" customHeight="1" x14ac:dyDescent="0.2">
      <c r="B240" s="155" t="s">
        <v>105</v>
      </c>
      <c r="C240" s="161" t="s">
        <v>106</v>
      </c>
      <c r="D240" s="157"/>
      <c r="E240" s="23"/>
      <c r="F240" s="23"/>
      <c r="G240" s="23"/>
      <c r="H240" s="158"/>
      <c r="I240" s="158"/>
      <c r="J240" s="19"/>
      <c r="K240" s="20"/>
      <c r="L240" s="21"/>
      <c r="M240" s="21"/>
      <c r="N240" s="20"/>
      <c r="O240" s="19"/>
      <c r="P240" s="159"/>
      <c r="Q240" s="159"/>
      <c r="R240" s="23"/>
      <c r="S240" s="160"/>
      <c r="T240" s="23"/>
      <c r="U240" s="18"/>
      <c r="V240" s="18"/>
      <c r="W240" s="18"/>
      <c r="X240" s="18"/>
      <c r="Y240" s="20"/>
      <c r="Z240" s="21"/>
      <c r="AA240" s="20"/>
      <c r="AB240" s="15"/>
      <c r="AC240" s="5"/>
      <c r="AD240" s="5"/>
      <c r="AE240" s="5"/>
      <c r="AF240" s="24"/>
      <c r="AG240" s="15"/>
      <c r="AH240" s="5"/>
      <c r="AI240" s="5"/>
      <c r="AJ240" s="18"/>
      <c r="AK240" s="22"/>
    </row>
    <row r="241" spans="2:37" ht="12" customHeight="1" x14ac:dyDescent="0.2">
      <c r="B241" s="155" t="s">
        <v>107</v>
      </c>
      <c r="C241" s="161" t="s">
        <v>108</v>
      </c>
      <c r="D241" s="157"/>
      <c r="E241" s="23"/>
      <c r="F241" s="23"/>
      <c r="G241" s="23"/>
      <c r="H241" s="158"/>
      <c r="I241" s="158"/>
      <c r="J241" s="19"/>
      <c r="K241" s="20"/>
      <c r="L241" s="21"/>
      <c r="M241" s="21"/>
      <c r="N241" s="20"/>
      <c r="O241" s="19"/>
      <c r="P241" s="159"/>
      <c r="Q241" s="159"/>
      <c r="R241" s="23"/>
      <c r="S241" s="160"/>
      <c r="T241" s="23"/>
      <c r="U241" s="18"/>
      <c r="V241" s="18"/>
      <c r="W241" s="18"/>
      <c r="X241" s="18"/>
      <c r="Y241" s="20"/>
      <c r="Z241" s="21"/>
      <c r="AA241" s="20"/>
      <c r="AG241" s="15"/>
      <c r="AH241" s="5"/>
      <c r="AI241" s="5"/>
      <c r="AJ241" s="18"/>
      <c r="AK241" s="22"/>
    </row>
    <row r="242" spans="2:37" ht="12" customHeight="1" x14ac:dyDescent="0.2">
      <c r="B242" s="155" t="s">
        <v>109</v>
      </c>
      <c r="C242" s="161" t="s">
        <v>110</v>
      </c>
      <c r="D242" s="157"/>
      <c r="E242" s="23"/>
      <c r="F242" s="23"/>
      <c r="G242" s="23"/>
      <c r="H242" s="158"/>
      <c r="I242" s="23"/>
      <c r="J242" s="158"/>
      <c r="K242" s="20"/>
      <c r="L242" s="21"/>
      <c r="M242" s="21"/>
      <c r="N242" s="20"/>
      <c r="O242" s="158"/>
      <c r="P242" s="159"/>
      <c r="Q242" s="159"/>
      <c r="R242" s="23"/>
      <c r="S242" s="160"/>
      <c r="T242" s="23"/>
      <c r="U242" s="18"/>
      <c r="V242" s="18"/>
      <c r="W242" s="18"/>
      <c r="X242" s="18"/>
      <c r="Y242" s="20"/>
      <c r="Z242" s="21"/>
      <c r="AA242" s="20"/>
      <c r="AG242" s="15"/>
      <c r="AH242" s="5"/>
      <c r="AI242" s="5"/>
      <c r="AJ242" s="18"/>
      <c r="AK242" s="22"/>
    </row>
    <row r="243" spans="2:37" ht="12" customHeight="1" x14ac:dyDescent="0.2">
      <c r="B243" s="155" t="s">
        <v>111</v>
      </c>
      <c r="C243" s="161" t="s">
        <v>112</v>
      </c>
      <c r="D243" s="157"/>
      <c r="E243" s="23"/>
      <c r="F243" s="23"/>
      <c r="G243" s="23"/>
      <c r="H243" s="30"/>
      <c r="I243" s="23"/>
      <c r="J243" s="23"/>
      <c r="K243" s="20"/>
      <c r="L243" s="21"/>
      <c r="M243" s="21"/>
      <c r="N243" s="20"/>
      <c r="O243" s="23"/>
      <c r="P243" s="19"/>
      <c r="Q243" s="19"/>
      <c r="R243" s="23"/>
      <c r="S243" s="163"/>
      <c r="T243" s="23"/>
      <c r="U243" s="18"/>
      <c r="V243" s="18"/>
      <c r="W243" s="18"/>
      <c r="X243" s="18"/>
      <c r="Y243" s="20"/>
      <c r="Z243" s="21"/>
      <c r="AA243" s="20"/>
      <c r="AG243" s="15"/>
      <c r="AH243" s="5"/>
      <c r="AI243" s="5"/>
      <c r="AJ243" s="18"/>
      <c r="AK243" s="22"/>
    </row>
    <row r="244" spans="2:37" ht="12" customHeight="1" x14ac:dyDescent="0.2">
      <c r="B244" s="155" t="s">
        <v>113</v>
      </c>
      <c r="C244" s="162" t="s">
        <v>114</v>
      </c>
      <c r="E244" s="23"/>
      <c r="F244" s="23"/>
      <c r="G244" s="23"/>
      <c r="H244" s="23"/>
      <c r="I244" s="23"/>
      <c r="J244" s="23"/>
      <c r="K244" s="52"/>
      <c r="L244" s="19"/>
      <c r="M244" s="19"/>
      <c r="N244" s="23"/>
      <c r="O244" s="52"/>
      <c r="P244" s="23"/>
      <c r="Q244" s="23"/>
      <c r="R244" s="23"/>
      <c r="S244" s="160"/>
      <c r="T244" s="23"/>
      <c r="U244" s="18"/>
      <c r="V244" s="18"/>
      <c r="W244" s="18"/>
      <c r="X244" s="18"/>
      <c r="Y244" s="20"/>
      <c r="Z244" s="21"/>
      <c r="AA244" s="20"/>
      <c r="AG244" s="15"/>
      <c r="AH244" s="5"/>
      <c r="AI244" s="5"/>
      <c r="AJ244" s="18"/>
      <c r="AK244" s="22"/>
    </row>
    <row r="245" spans="2:37" ht="12" customHeight="1" x14ac:dyDescent="0.2">
      <c r="B245" s="155" t="s">
        <v>115</v>
      </c>
      <c r="C245" s="162" t="s">
        <v>116</v>
      </c>
      <c r="E245" s="23"/>
      <c r="F245" s="23"/>
      <c r="G245" s="23"/>
      <c r="H245" s="23"/>
      <c r="I245" s="23"/>
      <c r="J245" s="23"/>
      <c r="K245" s="52"/>
      <c r="L245" s="19"/>
      <c r="M245" s="19"/>
      <c r="N245" s="23"/>
      <c r="O245" s="52"/>
      <c r="P245" s="23"/>
      <c r="Q245" s="23"/>
      <c r="R245" s="23"/>
      <c r="S245" s="160"/>
      <c r="T245" s="23"/>
      <c r="U245" s="18"/>
      <c r="V245" s="18"/>
      <c r="W245" s="18"/>
      <c r="X245" s="18"/>
      <c r="Y245" s="20"/>
      <c r="Z245" s="21"/>
      <c r="AA245" s="20"/>
      <c r="AG245" s="15"/>
      <c r="AH245" s="5"/>
      <c r="AI245" s="5"/>
      <c r="AJ245" s="18"/>
      <c r="AK245" s="22"/>
    </row>
    <row r="246" spans="2:37" ht="12" customHeight="1" x14ac:dyDescent="0.2">
      <c r="B246" s="155" t="s">
        <v>117</v>
      </c>
      <c r="C246" s="161" t="s">
        <v>118</v>
      </c>
      <c r="E246" s="23"/>
      <c r="F246" s="18"/>
      <c r="G246" s="18"/>
      <c r="H246" s="7"/>
      <c r="I246" s="27"/>
      <c r="K246" s="20"/>
      <c r="L246" s="21"/>
      <c r="M246" s="21"/>
      <c r="N246" s="20"/>
      <c r="O246" s="27"/>
      <c r="P246" s="19"/>
      <c r="Q246" s="19"/>
      <c r="R246" s="27"/>
      <c r="S246" s="25"/>
      <c r="T246" s="27"/>
      <c r="U246" s="5"/>
      <c r="V246" s="5"/>
      <c r="W246" s="18"/>
      <c r="X246" s="18"/>
      <c r="Y246" s="20"/>
      <c r="Z246" s="21"/>
      <c r="AA246" s="20"/>
      <c r="AG246" s="15"/>
      <c r="AH246" s="5"/>
      <c r="AI246" s="5"/>
      <c r="AJ246" s="18"/>
    </row>
    <row r="247" spans="2:37" ht="12" customHeight="1" x14ac:dyDescent="0.2">
      <c r="B247" s="155" t="s">
        <v>119</v>
      </c>
      <c r="C247" s="161" t="s">
        <v>120</v>
      </c>
      <c r="E247" s="23"/>
      <c r="F247" s="7"/>
      <c r="G247" s="7"/>
      <c r="H247" s="7"/>
      <c r="I247" s="7"/>
      <c r="K247" s="56"/>
      <c r="L247" s="15"/>
      <c r="M247" s="15"/>
      <c r="N247" s="56"/>
      <c r="O247" s="7"/>
      <c r="S247" s="24"/>
      <c r="U247" s="5"/>
      <c r="V247" s="5"/>
      <c r="W247" s="5"/>
      <c r="X247" s="5"/>
      <c r="Y247" s="56"/>
      <c r="Z247" s="15"/>
      <c r="AA247" s="56"/>
      <c r="AB247" s="15"/>
      <c r="AC247" s="5"/>
      <c r="AD247" s="5"/>
      <c r="AE247" s="5"/>
      <c r="AF247" s="24"/>
      <c r="AG247" s="15"/>
      <c r="AH247" s="5"/>
      <c r="AI247" s="5"/>
      <c r="AJ247" s="5"/>
    </row>
    <row r="248" spans="2:37" ht="12" customHeight="1" x14ac:dyDescent="0.2">
      <c r="B248" s="155" t="s">
        <v>121</v>
      </c>
      <c r="C248" s="161" t="s">
        <v>122</v>
      </c>
      <c r="E248" s="23"/>
      <c r="F248" s="7"/>
      <c r="G248" s="7"/>
      <c r="H248" s="7"/>
      <c r="I248" s="7"/>
      <c r="K248" s="56"/>
      <c r="L248" s="15"/>
      <c r="M248" s="15"/>
      <c r="N248" s="56"/>
      <c r="O248" s="7"/>
      <c r="S248" s="24"/>
      <c r="U248" s="5"/>
      <c r="V248" s="5"/>
      <c r="W248" s="5"/>
      <c r="X248" s="5"/>
      <c r="Y248" s="56"/>
      <c r="Z248" s="15"/>
      <c r="AA248" s="56"/>
      <c r="AB248" s="15"/>
      <c r="AC248" s="5"/>
      <c r="AD248" s="5"/>
      <c r="AE248" s="5"/>
      <c r="AF248" s="24"/>
      <c r="AG248" s="15"/>
      <c r="AH248" s="5"/>
      <c r="AI248" s="5"/>
      <c r="AJ248" s="5"/>
    </row>
    <row r="249" spans="2:37" ht="12" customHeight="1" x14ac:dyDescent="0.2">
      <c r="B249" s="155" t="s">
        <v>123</v>
      </c>
      <c r="C249" s="162" t="s">
        <v>124</v>
      </c>
      <c r="D249" s="164"/>
      <c r="E249" s="30"/>
      <c r="F249" s="7"/>
      <c r="G249" s="7"/>
      <c r="H249" s="7"/>
      <c r="I249" s="7"/>
      <c r="K249" s="56"/>
      <c r="L249" s="15"/>
      <c r="M249" s="15"/>
      <c r="N249" s="56"/>
      <c r="O249" s="7"/>
      <c r="S249" s="24"/>
      <c r="U249" s="5"/>
      <c r="V249" s="5"/>
      <c r="W249" s="5"/>
      <c r="X249" s="5"/>
      <c r="Y249" s="56"/>
      <c r="Z249" s="15"/>
      <c r="AA249" s="56"/>
      <c r="AB249" s="15"/>
      <c r="AC249" s="5"/>
      <c r="AD249" s="5"/>
      <c r="AE249" s="5"/>
      <c r="AF249" s="24"/>
      <c r="AG249" s="15"/>
      <c r="AH249" s="5"/>
      <c r="AI249" s="5"/>
      <c r="AJ249" s="5"/>
    </row>
    <row r="250" spans="2:37" ht="12" customHeight="1" x14ac:dyDescent="0.2">
      <c r="B250" s="155" t="s">
        <v>125</v>
      </c>
      <c r="C250" s="162" t="s">
        <v>126</v>
      </c>
      <c r="D250" s="166"/>
      <c r="E250" s="30"/>
      <c r="F250" s="7"/>
      <c r="G250" s="7"/>
      <c r="H250" s="7"/>
      <c r="I250" s="7"/>
      <c r="K250" s="56"/>
      <c r="L250" s="15"/>
      <c r="M250" s="15"/>
      <c r="N250" s="56"/>
      <c r="O250" s="7"/>
      <c r="S250" s="24"/>
      <c r="U250" s="5"/>
      <c r="V250" s="5"/>
      <c r="W250" s="5"/>
      <c r="X250" s="5"/>
      <c r="Y250" s="56"/>
      <c r="Z250" s="15"/>
      <c r="AA250" s="56"/>
      <c r="AB250" s="15"/>
      <c r="AC250" s="5"/>
      <c r="AD250" s="5"/>
      <c r="AE250" s="5"/>
      <c r="AF250" s="24"/>
      <c r="AG250" s="15"/>
      <c r="AH250" s="5"/>
      <c r="AI250" s="5"/>
      <c r="AJ250" s="5"/>
    </row>
    <row r="251" spans="2:37" ht="12" customHeight="1" x14ac:dyDescent="0.2">
      <c r="B251" s="155" t="s">
        <v>127</v>
      </c>
      <c r="C251" s="165" t="s">
        <v>128</v>
      </c>
      <c r="D251" s="166"/>
      <c r="E251" s="30"/>
      <c r="F251" s="7"/>
      <c r="G251" s="30"/>
      <c r="H251" s="7"/>
      <c r="I251" s="7"/>
      <c r="J251" s="28"/>
      <c r="K251" s="28"/>
      <c r="L251" s="5"/>
      <c r="M251" s="28"/>
      <c r="N251" s="13"/>
      <c r="O251" s="7"/>
    </row>
    <row r="252" spans="2:37" ht="12" customHeight="1" x14ac:dyDescent="0.2">
      <c r="B252" s="28"/>
      <c r="C252" s="29"/>
      <c r="D252" s="30"/>
      <c r="E252" s="7"/>
      <c r="F252" s="7"/>
      <c r="G252" s="7"/>
      <c r="H252" s="30"/>
      <c r="I252" s="7"/>
      <c r="K252" s="28"/>
      <c r="L252" s="28"/>
      <c r="N252" s="28"/>
      <c r="O252" s="13"/>
    </row>
    <row r="253" spans="2:37" ht="12" customHeight="1" x14ac:dyDescent="0.2">
      <c r="B253" s="28"/>
      <c r="C253" s="16" t="s">
        <v>87</v>
      </c>
      <c r="D253" s="5"/>
      <c r="E253" s="5"/>
      <c r="F253" s="5"/>
      <c r="G253" s="24"/>
      <c r="H253" s="30"/>
      <c r="I253" s="7"/>
      <c r="K253" s="28"/>
      <c r="L253" s="28"/>
      <c r="N253" s="28"/>
      <c r="O253" s="13"/>
    </row>
    <row r="254" spans="2:37" ht="12" customHeight="1" x14ac:dyDescent="0.2">
      <c r="B254" s="28"/>
      <c r="C254" s="16" t="s">
        <v>89</v>
      </c>
      <c r="D254" s="5"/>
      <c r="E254" s="5"/>
      <c r="F254" s="5"/>
      <c r="G254" s="24"/>
      <c r="H254" s="30"/>
      <c r="I254" s="7"/>
      <c r="K254" s="28"/>
      <c r="L254" s="28"/>
      <c r="N254" s="28"/>
      <c r="O254" s="13"/>
    </row>
    <row r="255" spans="2:37" ht="12" customHeight="1" x14ac:dyDescent="0.2">
      <c r="B255" s="28"/>
      <c r="C255" s="16" t="s">
        <v>88</v>
      </c>
      <c r="D255" s="5"/>
      <c r="E255" s="5"/>
      <c r="F255" s="5"/>
      <c r="G255" s="24"/>
      <c r="H255" s="30"/>
      <c r="I255" s="7"/>
      <c r="K255" s="28"/>
      <c r="L255" s="28"/>
      <c r="N255" s="28"/>
      <c r="O255" s="13"/>
    </row>
    <row r="256" spans="2:37" ht="12" customHeight="1" x14ac:dyDescent="0.2">
      <c r="B256" s="28"/>
      <c r="C256" s="16" t="s">
        <v>90</v>
      </c>
      <c r="D256" s="5"/>
      <c r="E256" s="5"/>
      <c r="F256" s="5"/>
      <c r="G256" s="24"/>
      <c r="H256" s="30"/>
      <c r="I256" s="7"/>
      <c r="K256" s="28"/>
      <c r="L256" s="28"/>
      <c r="N256" s="28"/>
      <c r="O256" s="13"/>
    </row>
    <row r="257" spans="2:15" ht="12" customHeight="1" x14ac:dyDescent="0.2">
      <c r="B257" s="28"/>
      <c r="C257" s="15" t="s">
        <v>135</v>
      </c>
      <c r="D257" s="5"/>
      <c r="E257" s="5"/>
      <c r="F257" s="5"/>
      <c r="G257" s="24"/>
      <c r="H257" s="30"/>
      <c r="I257" s="7"/>
      <c r="K257" s="28"/>
      <c r="L257" s="28"/>
      <c r="N257" s="28"/>
      <c r="O257" s="13"/>
    </row>
    <row r="258" spans="2:15" ht="12" customHeight="1" x14ac:dyDescent="0.2">
      <c r="B258" s="28"/>
      <c r="C258" s="29" t="s">
        <v>130</v>
      </c>
      <c r="D258" s="16"/>
      <c r="E258" s="16"/>
      <c r="F258" s="7"/>
      <c r="G258" s="7"/>
      <c r="H258" s="30"/>
      <c r="I258" s="7"/>
      <c r="K258" s="28"/>
      <c r="L258" s="28"/>
      <c r="N258" s="28"/>
      <c r="O258" s="13"/>
    </row>
    <row r="259" spans="2:15" ht="12" customHeight="1" x14ac:dyDescent="0.2">
      <c r="B259" s="28"/>
      <c r="C259" s="52" t="s">
        <v>131</v>
      </c>
      <c r="E259" s="7"/>
      <c r="F259" s="7"/>
      <c r="G259" s="7"/>
      <c r="H259" s="30"/>
      <c r="I259" s="7"/>
      <c r="K259" s="28"/>
      <c r="L259" s="28"/>
      <c r="N259" s="28"/>
      <c r="O259" s="13"/>
    </row>
    <row r="260" spans="2:15" ht="12" customHeight="1" x14ac:dyDescent="0.2">
      <c r="B260" s="28"/>
      <c r="C260" s="54" t="s">
        <v>133</v>
      </c>
      <c r="E260" s="7"/>
      <c r="F260" s="7"/>
      <c r="G260" s="7"/>
      <c r="H260" s="30"/>
      <c r="I260" s="7"/>
      <c r="K260" s="28"/>
      <c r="L260" s="28"/>
      <c r="N260" s="28"/>
      <c r="O260" s="13"/>
    </row>
    <row r="261" spans="2:15" ht="12" customHeight="1" x14ac:dyDescent="0.2">
      <c r="B261" s="28"/>
      <c r="C261" s="26" t="s">
        <v>134</v>
      </c>
      <c r="E261" s="7"/>
      <c r="F261" s="7"/>
      <c r="G261" s="7"/>
      <c r="H261" s="30"/>
      <c r="I261" s="7"/>
      <c r="K261" s="28"/>
      <c r="L261" s="28"/>
      <c r="N261" s="28"/>
      <c r="O261" s="13"/>
    </row>
    <row r="262" spans="2:15" ht="12" customHeight="1" x14ac:dyDescent="0.2">
      <c r="B262" s="28"/>
      <c r="C262" s="53" t="s">
        <v>132</v>
      </c>
      <c r="E262" s="7"/>
      <c r="F262" s="7"/>
      <c r="G262" s="7"/>
      <c r="H262" s="30"/>
      <c r="I262" s="7"/>
      <c r="K262" s="28"/>
      <c r="L262" s="28"/>
      <c r="N262" s="28"/>
      <c r="O262" s="13"/>
    </row>
    <row r="263" spans="2:15" ht="12" customHeight="1" x14ac:dyDescent="0.2">
      <c r="B263" s="28"/>
      <c r="C263" s="15" t="s">
        <v>91</v>
      </c>
      <c r="D263" s="5"/>
      <c r="E263" s="5"/>
      <c r="F263" s="5"/>
      <c r="G263" s="24"/>
      <c r="H263" s="30"/>
      <c r="I263" s="7"/>
      <c r="K263" s="28"/>
      <c r="L263" s="28"/>
      <c r="N263" s="28"/>
      <c r="O263" s="13"/>
    </row>
    <row r="264" spans="2:15" ht="12" customHeight="1" x14ac:dyDescent="0.2">
      <c r="B264" s="28"/>
      <c r="C264" s="55" t="s">
        <v>34</v>
      </c>
      <c r="D264" s="16"/>
      <c r="E264" s="16"/>
      <c r="F264" s="7"/>
      <c r="G264" s="7"/>
      <c r="H264" s="30"/>
      <c r="I264" s="7"/>
      <c r="K264" s="28"/>
      <c r="L264" s="28"/>
      <c r="N264" s="28"/>
      <c r="O264" s="13"/>
    </row>
    <row r="265" spans="2:15" ht="12" customHeight="1" x14ac:dyDescent="0.2">
      <c r="B265" s="28"/>
      <c r="C265" s="16" t="s">
        <v>32</v>
      </c>
      <c r="D265" s="16"/>
      <c r="E265" s="16"/>
      <c r="F265" s="7"/>
      <c r="G265" s="7"/>
      <c r="H265" s="30"/>
      <c r="I265" s="7"/>
      <c r="K265" s="28"/>
      <c r="L265" s="28"/>
      <c r="N265" s="28"/>
      <c r="O265" s="13"/>
    </row>
    <row r="266" spans="2:15" ht="12" customHeight="1" x14ac:dyDescent="0.2">
      <c r="B266" s="28"/>
      <c r="C266" s="29"/>
      <c r="D266" s="30"/>
      <c r="E266" s="7"/>
      <c r="F266" s="7"/>
      <c r="G266" s="7"/>
      <c r="H266" s="30"/>
      <c r="I266" s="7"/>
      <c r="K266" s="28"/>
      <c r="L266" s="28"/>
      <c r="N266" s="28"/>
      <c r="O266" s="13"/>
    </row>
    <row r="267" spans="2:15" ht="12" customHeight="1" x14ac:dyDescent="0.2">
      <c r="B267" s="28"/>
      <c r="C267" s="29"/>
      <c r="D267" s="30"/>
      <c r="E267" s="7"/>
      <c r="F267" s="7"/>
      <c r="G267" s="7"/>
      <c r="H267" s="30"/>
      <c r="I267" s="7"/>
      <c r="K267" s="28"/>
      <c r="L267" s="28"/>
    </row>
    <row r="268" spans="2:15" ht="12" customHeight="1" x14ac:dyDescent="0.2">
      <c r="B268" s="28"/>
      <c r="C268" s="29"/>
      <c r="D268" s="30"/>
      <c r="E268" s="7"/>
      <c r="F268" s="7"/>
      <c r="G268" s="7"/>
      <c r="H268" s="30"/>
      <c r="I268" s="7"/>
      <c r="K268" s="28"/>
      <c r="L268" s="28"/>
    </row>
    <row r="269" spans="2:15" ht="12" customHeight="1" x14ac:dyDescent="0.2">
      <c r="B269" s="28"/>
      <c r="C269" s="29"/>
      <c r="D269" s="30"/>
      <c r="E269" s="7"/>
      <c r="F269" s="7"/>
      <c r="G269" s="7"/>
      <c r="H269" s="30"/>
      <c r="I269" s="7"/>
      <c r="K269" s="28"/>
      <c r="L269" s="28"/>
    </row>
  </sheetData>
  <sortState ref="C267:H281">
    <sortCondition ref="C267:C281"/>
  </sortState>
  <mergeCells count="9">
    <mergeCell ref="P3:AD4"/>
    <mergeCell ref="W228:W231"/>
    <mergeCell ref="X228:X231"/>
    <mergeCell ref="Y228:Y231"/>
    <mergeCell ref="Z228:Z231"/>
    <mergeCell ref="AA228:AA231"/>
    <mergeCell ref="W81:X81"/>
    <mergeCell ref="W82:X82"/>
    <mergeCell ref="W83:X83"/>
  </mergeCells>
  <phoneticPr fontId="1"/>
  <hyperlinks>
    <hyperlink ref="C3" r:id="rId1" display="県原セの関連ページ"/>
    <hyperlink ref="G3" r:id="rId2"/>
    <hyperlink ref="J3" r:id="rId3"/>
    <hyperlink ref="N3:Q3" r:id="rId4" display="kmdみやぎ"/>
    <hyperlink ref="J3:M3" r:id="rId5" display="放射能情報サイトみやぎ"/>
    <hyperlink ref="G3:I3" r:id="rId6" display="原子力安全対策課"/>
    <hyperlink ref="C3:F3" r:id="rId7" display="環境放射線監視センター"/>
  </hyperlinks>
  <pageMargins left="0.59055118110236227" right="0" top="0.19685039370078741" bottom="0" header="0" footer="0"/>
  <pageSetup paperSize="9" scale="85" orientation="portrait" horizontalDpi="4294967293" verticalDpi="360" r:id="rId8"/>
  <headerFooter alignWithMargins="0">
    <oddHeader>&amp;R&amp;8&amp;F／頁&amp;P/&amp;N／&amp;D</oddHead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7" customWidth="1"/>
    <col min="2" max="16384" width="3.69921875" style="7"/>
  </cols>
  <sheetData>
    <row r="2" spans="2:2" ht="11.1" customHeight="1" x14ac:dyDescent="0.2">
      <c r="B2" s="7" t="s">
        <v>48</v>
      </c>
    </row>
    <row r="3" spans="2:2" ht="11.1" customHeight="1" x14ac:dyDescent="0.2">
      <c r="B3" s="7" t="s">
        <v>49</v>
      </c>
    </row>
    <row r="4" spans="2:2" ht="11.1" customHeight="1" x14ac:dyDescent="0.2">
      <c r="B4" s="7" t="s">
        <v>50</v>
      </c>
    </row>
    <row r="5" spans="2:2" ht="11.1" customHeight="1" x14ac:dyDescent="0.2">
      <c r="B5" s="7" t="s">
        <v>49</v>
      </c>
    </row>
    <row r="6" spans="2:2" ht="11.1" customHeight="1" x14ac:dyDescent="0.2">
      <c r="B6" s="7" t="s">
        <v>51</v>
      </c>
    </row>
    <row r="7" spans="2:2" ht="11.1" customHeight="1" x14ac:dyDescent="0.2">
      <c r="B7" s="7" t="s">
        <v>49</v>
      </c>
    </row>
    <row r="8" spans="2:2" ht="11.1" customHeight="1" x14ac:dyDescent="0.2">
      <c r="B8" s="7" t="s">
        <v>52</v>
      </c>
    </row>
    <row r="9" spans="2:2" ht="11.1" customHeight="1" x14ac:dyDescent="0.2">
      <c r="B9" s="7" t="s">
        <v>53</v>
      </c>
    </row>
    <row r="10" spans="2:2" ht="11.1" customHeight="1" x14ac:dyDescent="0.2">
      <c r="B10" s="7" t="s">
        <v>54</v>
      </c>
    </row>
    <row r="11" spans="2:2" ht="11.1" customHeight="1" x14ac:dyDescent="0.2">
      <c r="B11" s="7" t="s">
        <v>55</v>
      </c>
    </row>
    <row r="12" spans="2:2" ht="11.1" customHeight="1" x14ac:dyDescent="0.2">
      <c r="B12" s="7" t="s">
        <v>56</v>
      </c>
    </row>
    <row r="13" spans="2:2" ht="11.1" customHeight="1" x14ac:dyDescent="0.2">
      <c r="B13" s="7" t="s">
        <v>57</v>
      </c>
    </row>
    <row r="15" spans="2:2" ht="11.1" customHeight="1" x14ac:dyDescent="0.2">
      <c r="B15" s="7" t="s">
        <v>58</v>
      </c>
    </row>
    <row r="17" spans="2:2" ht="11.1" customHeight="1" x14ac:dyDescent="0.2">
      <c r="B17" s="7" t="s">
        <v>59</v>
      </c>
    </row>
    <row r="18" spans="2:2" ht="11.1" customHeight="1" x14ac:dyDescent="0.2">
      <c r="B18" s="7" t="s">
        <v>60</v>
      </c>
    </row>
    <row r="20" spans="2:2" ht="11.1" customHeight="1" x14ac:dyDescent="0.2">
      <c r="B20" s="7" t="s">
        <v>61</v>
      </c>
    </row>
    <row r="22" spans="2:2" ht="11.1" customHeight="1" x14ac:dyDescent="0.2">
      <c r="B22" s="7" t="s">
        <v>62</v>
      </c>
    </row>
    <row r="24" spans="2:2" ht="11.1" customHeight="1" x14ac:dyDescent="0.2">
      <c r="B24" s="7" t="s">
        <v>63</v>
      </c>
    </row>
    <row r="25" spans="2:2" ht="11.1" customHeight="1" x14ac:dyDescent="0.2">
      <c r="B25" s="7" t="s">
        <v>64</v>
      </c>
    </row>
    <row r="27" spans="2:2" ht="11.1" customHeight="1" x14ac:dyDescent="0.2">
      <c r="B27" s="7" t="s">
        <v>65</v>
      </c>
    </row>
    <row r="28" spans="2:2" ht="11.1" customHeight="1" x14ac:dyDescent="0.2">
      <c r="B28" s="7" t="s">
        <v>66</v>
      </c>
    </row>
    <row r="29" spans="2:2" ht="11.1" customHeight="1" x14ac:dyDescent="0.2">
      <c r="B29" s="7" t="s">
        <v>67</v>
      </c>
    </row>
    <row r="30" spans="2:2" ht="11.1" customHeight="1" x14ac:dyDescent="0.2">
      <c r="B30" s="7" t="s">
        <v>68</v>
      </c>
    </row>
    <row r="31" spans="2:2" ht="11.1" customHeight="1" x14ac:dyDescent="0.2">
      <c r="B31" s="7" t="s">
        <v>69</v>
      </c>
    </row>
    <row r="33" spans="2:2" ht="11.1" customHeight="1" x14ac:dyDescent="0.2">
      <c r="B33" s="7" t="s">
        <v>70</v>
      </c>
    </row>
    <row r="35" spans="2:2" ht="11.1" customHeight="1" x14ac:dyDescent="0.2">
      <c r="B35" s="7" t="s">
        <v>71</v>
      </c>
    </row>
    <row r="36" spans="2:2" ht="11.1" customHeight="1" x14ac:dyDescent="0.2">
      <c r="B36" s="7" t="s">
        <v>49</v>
      </c>
    </row>
    <row r="37" spans="2:2" ht="11.1" customHeight="1" x14ac:dyDescent="0.2">
      <c r="B37" s="7" t="s">
        <v>72</v>
      </c>
    </row>
    <row r="38" spans="2:2" ht="11.1" customHeight="1" x14ac:dyDescent="0.2">
      <c r="B38" s="7" t="s">
        <v>73</v>
      </c>
    </row>
    <row r="39" spans="2:2" ht="11.1" customHeight="1" x14ac:dyDescent="0.2">
      <c r="B39" s="7" t="s">
        <v>74</v>
      </c>
    </row>
    <row r="40" spans="2:2" ht="11.1" customHeight="1" x14ac:dyDescent="0.2">
      <c r="B40" s="7" t="s">
        <v>75</v>
      </c>
    </row>
    <row r="41" spans="2:2" ht="11.1" customHeight="1" x14ac:dyDescent="0.2">
      <c r="B41" s="7" t="s">
        <v>76</v>
      </c>
    </row>
    <row r="42" spans="2:2" ht="11.1" customHeight="1" x14ac:dyDescent="0.2">
      <c r="B42" s="7" t="s">
        <v>77</v>
      </c>
    </row>
    <row r="43" spans="2:2" ht="11.1" customHeight="1" x14ac:dyDescent="0.2">
      <c r="B43" s="7" t="s">
        <v>78</v>
      </c>
    </row>
    <row r="44" spans="2:2" ht="11.1" customHeight="1" x14ac:dyDescent="0.2">
      <c r="B44" s="7" t="s">
        <v>79</v>
      </c>
    </row>
    <row r="45" spans="2:2" ht="11.1" customHeight="1" x14ac:dyDescent="0.2">
      <c r="B45" s="7" t="s">
        <v>80</v>
      </c>
    </row>
    <row r="46" spans="2:2" ht="11.1" customHeight="1" x14ac:dyDescent="0.2">
      <c r="B46" s="7" t="s">
        <v>81</v>
      </c>
    </row>
    <row r="48" spans="2:2" ht="11.1" customHeight="1" x14ac:dyDescent="0.2">
      <c r="B48" s="7" t="s">
        <v>82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ﾑﾗｻｷｲｶﾞｲ</vt:lpstr>
      <vt:lpstr>Sheet1</vt:lpstr>
      <vt:lpstr>ND代替値</vt:lpstr>
      <vt:lpstr>ﾑﾗｻｷｲｶﾞｲ!Print_Area_MI</vt:lpstr>
      <vt:lpstr>ﾑﾗｻｷｲｶﾞｲ!Print_Titles_MI</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1999-10-28T09:33:56Z</cp:lastPrinted>
  <dcterms:created xsi:type="dcterms:W3CDTF">1998-05-03T23:59:39Z</dcterms:created>
  <dcterms:modified xsi:type="dcterms:W3CDTF">2019-07-22T07:48:44Z</dcterms:modified>
</cp:coreProperties>
</file>