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520" windowHeight="6915"/>
  </bookViews>
  <sheets>
    <sheet name="松葉" sheetId="1" r:id="rId1"/>
    <sheet name="Sheet1" sheetId="2" r:id="rId2"/>
  </sheets>
  <definedNames>
    <definedName name="__123Graph_A" hidden="1">松葉!#REF!</definedName>
    <definedName name="__123Graph_A岩出山" hidden="1">松葉!#REF!</definedName>
    <definedName name="__123Graph_A前網" hidden="1">松葉!#REF!</definedName>
    <definedName name="__123Graph_A谷川" hidden="1">松葉!#REF!</definedName>
    <definedName name="__123Graph_B" hidden="1">松葉!#REF!</definedName>
    <definedName name="__123Graph_B岩出山" hidden="1">松葉!#REF!</definedName>
    <definedName name="__123Graph_B前網" hidden="1">松葉!#REF!</definedName>
    <definedName name="__123Graph_B谷川" hidden="1">松葉!#REF!</definedName>
    <definedName name="__123Graph_C" hidden="1">松葉!#REF!</definedName>
    <definedName name="__123Graph_C岩出山" hidden="1">松葉!#REF!</definedName>
    <definedName name="__123Graph_C前網" hidden="1">松葉!#REF!</definedName>
    <definedName name="__123Graph_C谷川" hidden="1">松葉!#REF!</definedName>
    <definedName name="__123Graph_D" hidden="1">松葉!#REF!</definedName>
    <definedName name="__123Graph_D岩出山" hidden="1">松葉!#REF!</definedName>
    <definedName name="__123Graph_E" hidden="1">松葉!#REF!</definedName>
    <definedName name="__123Graph_E岩出山" hidden="1">松葉!#REF!</definedName>
    <definedName name="__123Graph_F" hidden="1">松葉!#REF!</definedName>
    <definedName name="__123Graph_F岩出山" hidden="1">松葉!#REF!</definedName>
    <definedName name="__123Graph_X" hidden="1">松葉!#REF!</definedName>
    <definedName name="__123Graph_X岩出山" hidden="1">松葉!#REF!</definedName>
    <definedName name="__123Graph_X前網" hidden="1">松葉!#REF!</definedName>
    <definedName name="__123Graph_X谷川" hidden="1">松葉!#REF!</definedName>
    <definedName name="_Regression_Int" localSheetId="0" hidden="1">1</definedName>
    <definedName name="A" hidden="1">松葉!#REF!</definedName>
    <definedName name="AA" hidden="1">松葉!#REF!</definedName>
    <definedName name="AAA" hidden="1">松葉!#REF!</definedName>
    <definedName name="AAAA" hidden="1">松葉!#REF!</definedName>
    <definedName name="AAAAA" hidden="1">松葉!#REF!</definedName>
    <definedName name="ND代替値">松葉!$C$256:$R$256</definedName>
    <definedName name="VA" hidden="1">松葉!#REF!</definedName>
    <definedName name="VAA" hidden="1">松葉!#REF!</definedName>
    <definedName name="VAAA" hidden="1">松葉!#REF!</definedName>
    <definedName name="VAAAA" hidden="1">松葉!#REF!</definedName>
    <definedName name="X" hidden="1">松葉!#REF!</definedName>
    <definedName name="XA" hidden="1">松葉!#REF!</definedName>
    <definedName name="XAA" hidden="1">松葉!#REF!</definedName>
    <definedName name="XAAA" hidden="1">松葉!#REF!</definedName>
    <definedName name="XAAAAA" hidden="1">松葉!#REF!</definedName>
    <definedName name="XV" hidden="1">松葉!#REF!</definedName>
    <definedName name="XVA" hidden="1">松葉!#REF!</definedName>
    <definedName name="ダミー値">松葉!$C$256:$R$256</definedName>
    <definedName name="事故日Cb">松葉!$B$120</definedName>
    <definedName name="事故日Fk">松葉!$B$222</definedName>
    <definedName name="調査開始日">松葉!$B$95</definedName>
  </definedNames>
  <calcPr calcId="145621" refMode="R1C1"/>
</workbook>
</file>

<file path=xl/calcChain.xml><?xml version="1.0" encoding="utf-8"?>
<calcChain xmlns="http://schemas.openxmlformats.org/spreadsheetml/2006/main">
  <c r="T220" i="1" l="1"/>
  <c r="U220" i="1"/>
  <c r="V220" i="1"/>
  <c r="W220" i="1"/>
  <c r="X220" i="1"/>
  <c r="R118" i="1"/>
  <c r="P118" i="1"/>
  <c r="O118" i="1"/>
  <c r="M118" i="1"/>
  <c r="K118" i="1"/>
  <c r="J118" i="1"/>
  <c r="F118" i="1"/>
  <c r="D118" i="1"/>
  <c r="C118" i="1"/>
  <c r="T223" i="1"/>
  <c r="U223" i="1"/>
  <c r="V223" i="1"/>
  <c r="W223" i="1"/>
  <c r="X223" i="1"/>
  <c r="T224" i="1"/>
  <c r="U224" i="1"/>
  <c r="V224" i="1"/>
  <c r="W224" i="1"/>
  <c r="X224" i="1"/>
  <c r="T225" i="1"/>
  <c r="U225" i="1"/>
  <c r="V225" i="1"/>
  <c r="W225" i="1"/>
  <c r="X225" i="1"/>
  <c r="T226" i="1"/>
  <c r="U226" i="1"/>
  <c r="V226" i="1"/>
  <c r="W226" i="1"/>
  <c r="X226" i="1"/>
  <c r="T227" i="1"/>
  <c r="U227" i="1"/>
  <c r="V227" i="1"/>
  <c r="W227" i="1"/>
  <c r="X227" i="1"/>
  <c r="T228" i="1"/>
  <c r="U228" i="1"/>
  <c r="V228" i="1"/>
  <c r="W228" i="1"/>
  <c r="X228" i="1"/>
  <c r="T229" i="1"/>
  <c r="U229" i="1"/>
  <c r="V229" i="1"/>
  <c r="W229" i="1"/>
  <c r="X229" i="1"/>
  <c r="T230" i="1"/>
  <c r="U230" i="1"/>
  <c r="V230" i="1"/>
  <c r="W230" i="1"/>
  <c r="X230" i="1"/>
  <c r="T231" i="1"/>
  <c r="U231" i="1"/>
  <c r="V231" i="1"/>
  <c r="W231" i="1"/>
  <c r="X231" i="1"/>
  <c r="T232" i="1"/>
  <c r="U232" i="1"/>
  <c r="V232" i="1"/>
  <c r="W232" i="1"/>
  <c r="X232" i="1"/>
  <c r="T233" i="1"/>
  <c r="U233" i="1"/>
  <c r="V233" i="1"/>
  <c r="W233" i="1"/>
  <c r="X233" i="1"/>
  <c r="T234" i="1"/>
  <c r="U234" i="1"/>
  <c r="V234" i="1"/>
  <c r="W234" i="1"/>
  <c r="X234" i="1"/>
  <c r="T235" i="1"/>
  <c r="U235" i="1"/>
  <c r="V235" i="1"/>
  <c r="W235" i="1"/>
  <c r="X235" i="1"/>
  <c r="T236" i="1"/>
  <c r="U236" i="1"/>
  <c r="V236" i="1"/>
  <c r="W236" i="1"/>
  <c r="X236" i="1"/>
  <c r="T237" i="1"/>
  <c r="U237" i="1"/>
  <c r="V237" i="1"/>
  <c r="W237" i="1"/>
  <c r="X237" i="1"/>
  <c r="T238" i="1"/>
  <c r="U238" i="1"/>
  <c r="V238" i="1"/>
  <c r="W238" i="1"/>
  <c r="X238" i="1"/>
  <c r="T239" i="1"/>
  <c r="U239" i="1"/>
  <c r="V239" i="1"/>
  <c r="W239" i="1"/>
  <c r="X239" i="1"/>
  <c r="T240" i="1"/>
  <c r="U240" i="1"/>
  <c r="V240" i="1"/>
  <c r="W240" i="1"/>
  <c r="X240" i="1"/>
  <c r="T241" i="1"/>
  <c r="U241" i="1"/>
  <c r="V241" i="1"/>
  <c r="W241" i="1"/>
  <c r="X241" i="1"/>
  <c r="T242" i="1"/>
  <c r="U242" i="1"/>
  <c r="V242" i="1"/>
  <c r="W242" i="1"/>
  <c r="X242" i="1"/>
  <c r="T243" i="1"/>
  <c r="U243" i="1"/>
  <c r="V243" i="1"/>
  <c r="W243" i="1"/>
  <c r="X243" i="1"/>
  <c r="T244" i="1"/>
  <c r="U244" i="1"/>
  <c r="V244" i="1"/>
  <c r="W244" i="1"/>
  <c r="X244" i="1"/>
  <c r="T245" i="1"/>
  <c r="U245" i="1"/>
  <c r="V245" i="1"/>
  <c r="W245" i="1"/>
  <c r="X245" i="1"/>
  <c r="T246" i="1"/>
  <c r="U246" i="1"/>
  <c r="V246" i="1"/>
  <c r="W246" i="1"/>
  <c r="X246" i="1"/>
  <c r="T247" i="1"/>
  <c r="U247" i="1"/>
  <c r="V247" i="1"/>
  <c r="W247" i="1"/>
  <c r="X247" i="1"/>
  <c r="T248" i="1"/>
  <c r="U248" i="1"/>
  <c r="V248" i="1"/>
  <c r="W248" i="1"/>
  <c r="X248" i="1"/>
  <c r="T249" i="1"/>
  <c r="U249" i="1"/>
  <c r="V249" i="1"/>
  <c r="W249" i="1"/>
  <c r="X249" i="1"/>
  <c r="W222" i="1"/>
  <c r="V222" i="1"/>
  <c r="U222" i="1"/>
  <c r="T222" i="1"/>
  <c r="T121" i="1"/>
  <c r="U121" i="1"/>
  <c r="V121" i="1"/>
  <c r="W121" i="1"/>
  <c r="X121" i="1"/>
  <c r="T122" i="1"/>
  <c r="U122" i="1"/>
  <c r="V122" i="1"/>
  <c r="W122" i="1"/>
  <c r="X122" i="1"/>
  <c r="T123" i="1"/>
  <c r="U123" i="1"/>
  <c r="V123" i="1"/>
  <c r="W123" i="1"/>
  <c r="X123" i="1"/>
  <c r="T124" i="1"/>
  <c r="U124" i="1"/>
  <c r="V124" i="1"/>
  <c r="W124" i="1"/>
  <c r="X124" i="1"/>
  <c r="T125" i="1"/>
  <c r="U125" i="1"/>
  <c r="V125" i="1"/>
  <c r="W125" i="1"/>
  <c r="X125" i="1"/>
  <c r="T126" i="1"/>
  <c r="U126" i="1"/>
  <c r="V126" i="1"/>
  <c r="W126" i="1"/>
  <c r="X126" i="1"/>
  <c r="T127" i="1"/>
  <c r="U127" i="1"/>
  <c r="V127" i="1"/>
  <c r="W127" i="1"/>
  <c r="X127" i="1"/>
  <c r="T128" i="1"/>
  <c r="U128" i="1"/>
  <c r="V128" i="1"/>
  <c r="W128" i="1"/>
  <c r="X128" i="1"/>
  <c r="T129" i="1"/>
  <c r="U129" i="1"/>
  <c r="V129" i="1"/>
  <c r="W129" i="1"/>
  <c r="X129" i="1"/>
  <c r="T130" i="1"/>
  <c r="U130" i="1"/>
  <c r="V130" i="1"/>
  <c r="W130" i="1"/>
  <c r="X130" i="1"/>
  <c r="T131" i="1"/>
  <c r="U131" i="1"/>
  <c r="V131" i="1"/>
  <c r="W131" i="1"/>
  <c r="X131" i="1"/>
  <c r="T132" i="1"/>
  <c r="U132" i="1"/>
  <c r="V132" i="1"/>
  <c r="W132" i="1"/>
  <c r="X132" i="1"/>
  <c r="T133" i="1"/>
  <c r="U133" i="1"/>
  <c r="V133" i="1"/>
  <c r="W133" i="1"/>
  <c r="X133" i="1"/>
  <c r="T134" i="1"/>
  <c r="U134" i="1"/>
  <c r="V134" i="1"/>
  <c r="W134" i="1"/>
  <c r="X134" i="1"/>
  <c r="T135" i="1"/>
  <c r="U135" i="1"/>
  <c r="V135" i="1"/>
  <c r="W135" i="1"/>
  <c r="X135" i="1"/>
  <c r="T136" i="1"/>
  <c r="U136" i="1"/>
  <c r="V136" i="1"/>
  <c r="W136" i="1"/>
  <c r="X136" i="1"/>
  <c r="T137" i="1"/>
  <c r="U137" i="1"/>
  <c r="V137" i="1"/>
  <c r="W137" i="1"/>
  <c r="X137" i="1"/>
  <c r="T138" i="1"/>
  <c r="U138" i="1"/>
  <c r="V138" i="1"/>
  <c r="W138" i="1"/>
  <c r="X138" i="1"/>
  <c r="T139" i="1"/>
  <c r="U139" i="1"/>
  <c r="V139" i="1"/>
  <c r="W139" i="1"/>
  <c r="X139" i="1"/>
  <c r="T140" i="1"/>
  <c r="U140" i="1"/>
  <c r="V140" i="1"/>
  <c r="W140" i="1"/>
  <c r="X140" i="1"/>
  <c r="T141" i="1"/>
  <c r="U141" i="1"/>
  <c r="V141" i="1"/>
  <c r="W141" i="1"/>
  <c r="X141" i="1"/>
  <c r="T142" i="1"/>
  <c r="U142" i="1"/>
  <c r="V142" i="1"/>
  <c r="W142" i="1"/>
  <c r="X142" i="1"/>
  <c r="T143" i="1"/>
  <c r="U143" i="1"/>
  <c r="V143" i="1"/>
  <c r="W143" i="1"/>
  <c r="X143" i="1"/>
  <c r="T144" i="1"/>
  <c r="U144" i="1"/>
  <c r="V144" i="1"/>
  <c r="W144" i="1"/>
  <c r="X144" i="1"/>
  <c r="T145" i="1"/>
  <c r="U145" i="1"/>
  <c r="V145" i="1"/>
  <c r="W145" i="1"/>
  <c r="X145" i="1"/>
  <c r="T146" i="1"/>
  <c r="U146" i="1"/>
  <c r="V146" i="1"/>
  <c r="W146" i="1"/>
  <c r="X146" i="1"/>
  <c r="T147" i="1"/>
  <c r="U147" i="1"/>
  <c r="V147" i="1"/>
  <c r="W147" i="1"/>
  <c r="X147" i="1"/>
  <c r="T148" i="1"/>
  <c r="U148" i="1"/>
  <c r="V148" i="1"/>
  <c r="W148" i="1"/>
  <c r="X148" i="1"/>
  <c r="T149" i="1"/>
  <c r="U149" i="1"/>
  <c r="V149" i="1"/>
  <c r="W149" i="1"/>
  <c r="X149" i="1"/>
  <c r="T150" i="1"/>
  <c r="U150" i="1"/>
  <c r="V150" i="1"/>
  <c r="W150" i="1"/>
  <c r="X150" i="1"/>
  <c r="T151" i="1"/>
  <c r="U151" i="1"/>
  <c r="V151" i="1"/>
  <c r="W151" i="1"/>
  <c r="X151" i="1"/>
  <c r="T152" i="1"/>
  <c r="U152" i="1"/>
  <c r="V152" i="1"/>
  <c r="W152" i="1"/>
  <c r="X152" i="1"/>
  <c r="T153" i="1"/>
  <c r="U153" i="1"/>
  <c r="V153" i="1"/>
  <c r="W153" i="1"/>
  <c r="X153" i="1"/>
  <c r="T154" i="1"/>
  <c r="U154" i="1"/>
  <c r="V154" i="1"/>
  <c r="W154" i="1"/>
  <c r="X154" i="1"/>
  <c r="T155" i="1"/>
  <c r="U155" i="1"/>
  <c r="V155" i="1"/>
  <c r="W155" i="1"/>
  <c r="X155" i="1"/>
  <c r="T156" i="1"/>
  <c r="U156" i="1"/>
  <c r="V156" i="1"/>
  <c r="W156" i="1"/>
  <c r="X156" i="1"/>
  <c r="T157" i="1"/>
  <c r="U157" i="1"/>
  <c r="V157" i="1"/>
  <c r="W157" i="1"/>
  <c r="X157" i="1"/>
  <c r="T158" i="1"/>
  <c r="U158" i="1"/>
  <c r="V158" i="1"/>
  <c r="W158" i="1"/>
  <c r="X158" i="1"/>
  <c r="T159" i="1"/>
  <c r="U159" i="1"/>
  <c r="V159" i="1"/>
  <c r="W159" i="1"/>
  <c r="X159" i="1"/>
  <c r="T160" i="1"/>
  <c r="U160" i="1"/>
  <c r="V160" i="1"/>
  <c r="W160" i="1"/>
  <c r="X160" i="1"/>
  <c r="T161" i="1"/>
  <c r="U161" i="1"/>
  <c r="V161" i="1"/>
  <c r="W161" i="1"/>
  <c r="X161" i="1"/>
  <c r="T162" i="1"/>
  <c r="U162" i="1"/>
  <c r="V162" i="1"/>
  <c r="W162" i="1"/>
  <c r="X162" i="1"/>
  <c r="T163" i="1"/>
  <c r="U163" i="1"/>
  <c r="V163" i="1"/>
  <c r="W163" i="1"/>
  <c r="X163" i="1"/>
  <c r="T164" i="1"/>
  <c r="U164" i="1"/>
  <c r="V164" i="1"/>
  <c r="W164" i="1"/>
  <c r="X164" i="1"/>
  <c r="T165" i="1"/>
  <c r="U165" i="1"/>
  <c r="V165" i="1"/>
  <c r="W165" i="1"/>
  <c r="X165" i="1"/>
  <c r="T166" i="1"/>
  <c r="U166" i="1"/>
  <c r="V166" i="1"/>
  <c r="W166" i="1"/>
  <c r="X166" i="1"/>
  <c r="T167" i="1"/>
  <c r="U167" i="1"/>
  <c r="V167" i="1"/>
  <c r="W167" i="1"/>
  <c r="X167" i="1"/>
  <c r="T168" i="1"/>
  <c r="U168" i="1"/>
  <c r="V168" i="1"/>
  <c r="W168" i="1"/>
  <c r="X168" i="1"/>
  <c r="T169" i="1"/>
  <c r="U169" i="1"/>
  <c r="V169" i="1"/>
  <c r="W169" i="1"/>
  <c r="X169" i="1"/>
  <c r="T170" i="1"/>
  <c r="U170" i="1"/>
  <c r="V170" i="1"/>
  <c r="W170" i="1"/>
  <c r="X170" i="1"/>
  <c r="T171" i="1"/>
  <c r="U171" i="1"/>
  <c r="V171" i="1"/>
  <c r="W171" i="1"/>
  <c r="X171" i="1"/>
  <c r="T172" i="1"/>
  <c r="U172" i="1"/>
  <c r="V172" i="1"/>
  <c r="W172" i="1"/>
  <c r="X172" i="1"/>
  <c r="T173" i="1"/>
  <c r="U173" i="1"/>
  <c r="V173" i="1"/>
  <c r="W173" i="1"/>
  <c r="X173" i="1"/>
  <c r="T174" i="1"/>
  <c r="U174" i="1"/>
  <c r="V174" i="1"/>
  <c r="W174" i="1"/>
  <c r="X174" i="1"/>
  <c r="T175" i="1"/>
  <c r="U175" i="1"/>
  <c r="V175" i="1"/>
  <c r="W175" i="1"/>
  <c r="X175" i="1"/>
  <c r="T176" i="1"/>
  <c r="U176" i="1"/>
  <c r="V176" i="1"/>
  <c r="W176" i="1"/>
  <c r="X176" i="1"/>
  <c r="T177" i="1"/>
  <c r="U177" i="1"/>
  <c r="V177" i="1"/>
  <c r="W177" i="1"/>
  <c r="X177" i="1"/>
  <c r="T178" i="1"/>
  <c r="U178" i="1"/>
  <c r="V178" i="1"/>
  <c r="W178" i="1"/>
  <c r="X178" i="1"/>
  <c r="T179" i="1"/>
  <c r="U179" i="1"/>
  <c r="V179" i="1"/>
  <c r="W179" i="1"/>
  <c r="X179" i="1"/>
  <c r="T180" i="1"/>
  <c r="U180" i="1"/>
  <c r="V180" i="1"/>
  <c r="W180" i="1"/>
  <c r="X180" i="1"/>
  <c r="T181" i="1"/>
  <c r="U181" i="1"/>
  <c r="V181" i="1"/>
  <c r="W181" i="1"/>
  <c r="X181" i="1"/>
  <c r="T182" i="1"/>
  <c r="U182" i="1"/>
  <c r="V182" i="1"/>
  <c r="W182" i="1"/>
  <c r="X182" i="1"/>
  <c r="T183" i="1"/>
  <c r="U183" i="1"/>
  <c r="V183" i="1"/>
  <c r="W183" i="1"/>
  <c r="X183" i="1"/>
  <c r="T184" i="1"/>
  <c r="U184" i="1"/>
  <c r="V184" i="1"/>
  <c r="W184" i="1"/>
  <c r="X184" i="1"/>
  <c r="T185" i="1"/>
  <c r="U185" i="1"/>
  <c r="V185" i="1"/>
  <c r="W185" i="1"/>
  <c r="X185" i="1"/>
  <c r="T186" i="1"/>
  <c r="U186" i="1"/>
  <c r="V186" i="1"/>
  <c r="W186" i="1"/>
  <c r="X186" i="1"/>
  <c r="T187" i="1"/>
  <c r="U187" i="1"/>
  <c r="V187" i="1"/>
  <c r="W187" i="1"/>
  <c r="X187" i="1"/>
  <c r="T188" i="1"/>
  <c r="U188" i="1"/>
  <c r="V188" i="1"/>
  <c r="W188" i="1"/>
  <c r="X188" i="1"/>
  <c r="T189" i="1"/>
  <c r="U189" i="1"/>
  <c r="V189" i="1"/>
  <c r="W189" i="1"/>
  <c r="X189" i="1"/>
  <c r="T190" i="1"/>
  <c r="U190" i="1"/>
  <c r="V190" i="1"/>
  <c r="W190" i="1"/>
  <c r="X190" i="1"/>
  <c r="T191" i="1"/>
  <c r="U191" i="1"/>
  <c r="V191" i="1"/>
  <c r="W191" i="1"/>
  <c r="X191" i="1"/>
  <c r="T192" i="1"/>
  <c r="U192" i="1"/>
  <c r="V192" i="1"/>
  <c r="W192" i="1"/>
  <c r="X192" i="1"/>
  <c r="T193" i="1"/>
  <c r="U193" i="1"/>
  <c r="V193" i="1"/>
  <c r="W193" i="1"/>
  <c r="X193" i="1"/>
  <c r="T194" i="1"/>
  <c r="U194" i="1"/>
  <c r="V194" i="1"/>
  <c r="W194" i="1"/>
  <c r="X194" i="1"/>
  <c r="T195" i="1"/>
  <c r="U195" i="1"/>
  <c r="V195" i="1"/>
  <c r="W195" i="1"/>
  <c r="X195" i="1"/>
  <c r="T196" i="1"/>
  <c r="U196" i="1"/>
  <c r="V196" i="1"/>
  <c r="W196" i="1"/>
  <c r="X196" i="1"/>
  <c r="T197" i="1"/>
  <c r="U197" i="1"/>
  <c r="V197" i="1"/>
  <c r="W197" i="1"/>
  <c r="X197" i="1"/>
  <c r="T198" i="1"/>
  <c r="U198" i="1"/>
  <c r="V198" i="1"/>
  <c r="W198" i="1"/>
  <c r="X198" i="1"/>
  <c r="T199" i="1"/>
  <c r="U199" i="1"/>
  <c r="V199" i="1"/>
  <c r="W199" i="1"/>
  <c r="X199" i="1"/>
  <c r="T200" i="1"/>
  <c r="U200" i="1"/>
  <c r="V200" i="1"/>
  <c r="W200" i="1"/>
  <c r="X200" i="1"/>
  <c r="T201" i="1"/>
  <c r="U201" i="1"/>
  <c r="V201" i="1"/>
  <c r="W201" i="1"/>
  <c r="X201" i="1"/>
  <c r="T202" i="1"/>
  <c r="U202" i="1"/>
  <c r="V202" i="1"/>
  <c r="W202" i="1"/>
  <c r="X202" i="1"/>
  <c r="T203" i="1"/>
  <c r="U203" i="1"/>
  <c r="V203" i="1"/>
  <c r="W203" i="1"/>
  <c r="X203" i="1"/>
  <c r="T204" i="1"/>
  <c r="U204" i="1"/>
  <c r="V204" i="1"/>
  <c r="W204" i="1"/>
  <c r="X204" i="1"/>
  <c r="T205" i="1"/>
  <c r="U205" i="1"/>
  <c r="V205" i="1"/>
  <c r="W205" i="1"/>
  <c r="X205" i="1"/>
  <c r="T206" i="1"/>
  <c r="U206" i="1"/>
  <c r="V206" i="1"/>
  <c r="W206" i="1"/>
  <c r="X206" i="1"/>
  <c r="T207" i="1"/>
  <c r="U207" i="1"/>
  <c r="V207" i="1"/>
  <c r="W207" i="1"/>
  <c r="X207" i="1"/>
  <c r="T208" i="1"/>
  <c r="U208" i="1"/>
  <c r="V208" i="1"/>
  <c r="W208" i="1"/>
  <c r="X208" i="1"/>
  <c r="T209" i="1"/>
  <c r="U209" i="1"/>
  <c r="V209" i="1"/>
  <c r="W209" i="1"/>
  <c r="X209" i="1"/>
  <c r="T210" i="1"/>
  <c r="U210" i="1"/>
  <c r="V210" i="1"/>
  <c r="W210" i="1"/>
  <c r="X210" i="1"/>
  <c r="T211" i="1"/>
  <c r="U211" i="1"/>
  <c r="V211" i="1"/>
  <c r="W211" i="1"/>
  <c r="X211" i="1"/>
  <c r="T212" i="1"/>
  <c r="U212" i="1"/>
  <c r="V212" i="1"/>
  <c r="W212" i="1"/>
  <c r="X212" i="1"/>
  <c r="T213" i="1"/>
  <c r="U213" i="1"/>
  <c r="V213" i="1"/>
  <c r="W213" i="1"/>
  <c r="X213" i="1"/>
  <c r="T214" i="1"/>
  <c r="U214" i="1"/>
  <c r="V214" i="1"/>
  <c r="W214" i="1"/>
  <c r="X214" i="1"/>
  <c r="T215" i="1"/>
  <c r="U215" i="1"/>
  <c r="V215" i="1"/>
  <c r="W215" i="1"/>
  <c r="X215" i="1"/>
  <c r="T216" i="1"/>
  <c r="U216" i="1"/>
  <c r="V216" i="1"/>
  <c r="W216" i="1"/>
  <c r="X216" i="1"/>
  <c r="T217" i="1"/>
  <c r="U217" i="1"/>
  <c r="V217" i="1"/>
  <c r="W217" i="1"/>
  <c r="X217" i="1"/>
  <c r="T218" i="1"/>
  <c r="U218" i="1"/>
  <c r="V218" i="1"/>
  <c r="W218" i="1"/>
  <c r="X218" i="1"/>
  <c r="T219" i="1"/>
  <c r="U219" i="1"/>
  <c r="V219" i="1"/>
  <c r="W219" i="1"/>
  <c r="X219" i="1"/>
  <c r="X222" i="1"/>
  <c r="V120" i="1"/>
  <c r="W120" i="1"/>
  <c r="X120" i="1"/>
  <c r="U120" i="1"/>
  <c r="T120" i="1"/>
  <c r="E121" i="1" l="1"/>
  <c r="B95" i="1" l="1"/>
  <c r="U118" i="1" l="1"/>
  <c r="W118" i="1"/>
  <c r="T118" i="1"/>
  <c r="V118" i="1"/>
  <c r="X118" i="1"/>
  <c r="U117" i="1"/>
  <c r="U116" i="1"/>
  <c r="U115" i="1"/>
  <c r="U114" i="1"/>
  <c r="U113" i="1"/>
  <c r="U112" i="1"/>
  <c r="U111" i="1"/>
  <c r="U110" i="1"/>
  <c r="U109" i="1"/>
  <c r="U108" i="1"/>
  <c r="U107" i="1"/>
  <c r="U106" i="1"/>
  <c r="U105" i="1"/>
  <c r="U104" i="1"/>
  <c r="U103" i="1"/>
  <c r="U102" i="1"/>
  <c r="U101" i="1"/>
  <c r="T100" i="1"/>
  <c r="W101" i="1"/>
  <c r="W103" i="1"/>
  <c r="W105" i="1"/>
  <c r="W107" i="1"/>
  <c r="W109" i="1"/>
  <c r="W111" i="1"/>
  <c r="W113" i="1"/>
  <c r="W115" i="1"/>
  <c r="W117" i="1"/>
  <c r="T117" i="1"/>
  <c r="T116" i="1"/>
  <c r="T115" i="1"/>
  <c r="T114" i="1"/>
  <c r="T113" i="1"/>
  <c r="T112" i="1"/>
  <c r="T111" i="1"/>
  <c r="T110" i="1"/>
  <c r="T109" i="1"/>
  <c r="T108" i="1"/>
  <c r="T107" i="1"/>
  <c r="T106" i="1"/>
  <c r="T105" i="1"/>
  <c r="T104" i="1"/>
  <c r="T103" i="1"/>
  <c r="T102" i="1"/>
  <c r="T101" i="1"/>
  <c r="U100" i="1"/>
  <c r="W102" i="1"/>
  <c r="W104" i="1"/>
  <c r="W106" i="1"/>
  <c r="W108" i="1"/>
  <c r="W110" i="1"/>
  <c r="W112" i="1"/>
  <c r="W114" i="1"/>
  <c r="W116" i="1"/>
  <c r="W100" i="1"/>
  <c r="V101" i="1"/>
  <c r="X101" i="1"/>
  <c r="V103" i="1"/>
  <c r="X103" i="1"/>
  <c r="V105" i="1"/>
  <c r="X105" i="1"/>
  <c r="V107" i="1"/>
  <c r="X107" i="1"/>
  <c r="V109" i="1"/>
  <c r="X109" i="1"/>
  <c r="X102" i="1"/>
  <c r="V104" i="1"/>
  <c r="X106" i="1"/>
  <c r="V108" i="1"/>
  <c r="X110" i="1"/>
  <c r="V112" i="1"/>
  <c r="X112" i="1"/>
  <c r="V114" i="1"/>
  <c r="X114" i="1"/>
  <c r="V116" i="1"/>
  <c r="X116" i="1"/>
  <c r="V102" i="1"/>
  <c r="X104" i="1"/>
  <c r="V106" i="1"/>
  <c r="X108" i="1"/>
  <c r="V110" i="1"/>
  <c r="V111" i="1"/>
  <c r="X111" i="1"/>
  <c r="V113" i="1"/>
  <c r="X113" i="1"/>
  <c r="V115" i="1"/>
  <c r="X115" i="1"/>
  <c r="V117" i="1"/>
  <c r="X117" i="1"/>
  <c r="X100" i="1"/>
  <c r="V100" i="1"/>
  <c r="E256" i="1" l="1"/>
  <c r="L256" i="1"/>
  <c r="Q256" i="1"/>
  <c r="F256" i="1"/>
  <c r="M256" i="1"/>
  <c r="D258" i="1"/>
  <c r="E128" i="1"/>
  <c r="E127" i="1"/>
  <c r="E126" i="1"/>
  <c r="E125" i="1"/>
  <c r="E124" i="1"/>
  <c r="E123" i="1"/>
  <c r="E122" i="1"/>
  <c r="F128" i="1"/>
  <c r="F127" i="1"/>
  <c r="F126" i="1"/>
  <c r="F125" i="1"/>
  <c r="F124" i="1"/>
  <c r="F123" i="1"/>
  <c r="F122" i="1"/>
  <c r="F121" i="1"/>
  <c r="F117" i="1"/>
  <c r="F116" i="1"/>
  <c r="F115" i="1"/>
  <c r="F114" i="1"/>
  <c r="F113" i="1"/>
  <c r="F112" i="1"/>
  <c r="F111" i="1"/>
  <c r="F110" i="1"/>
  <c r="F109" i="1"/>
  <c r="F107" i="1"/>
  <c r="F106" i="1"/>
  <c r="F105" i="1"/>
  <c r="F104" i="1"/>
  <c r="F103" i="1"/>
  <c r="F102" i="1"/>
  <c r="F101" i="1"/>
  <c r="F100" i="1"/>
  <c r="G258" i="1"/>
  <c r="H258" i="1"/>
  <c r="I197" i="1"/>
  <c r="I201" i="1"/>
  <c r="I205" i="1"/>
  <c r="I209" i="1"/>
  <c r="I213" i="1"/>
  <c r="I217" i="1"/>
  <c r="J258" i="1"/>
  <c r="K258" i="1"/>
  <c r="L128" i="1"/>
  <c r="L127" i="1"/>
  <c r="L126" i="1"/>
  <c r="L125" i="1"/>
  <c r="L124" i="1"/>
  <c r="L123" i="1"/>
  <c r="L122" i="1"/>
  <c r="L121" i="1"/>
  <c r="M128" i="1"/>
  <c r="M127" i="1"/>
  <c r="M126" i="1"/>
  <c r="M125" i="1"/>
  <c r="M124" i="1"/>
  <c r="M123" i="1"/>
  <c r="M122" i="1"/>
  <c r="M121" i="1"/>
  <c r="M117" i="1"/>
  <c r="M116" i="1"/>
  <c r="M115" i="1"/>
  <c r="M114" i="1"/>
  <c r="M113" i="1"/>
  <c r="M112" i="1"/>
  <c r="M111" i="1"/>
  <c r="M110" i="1"/>
  <c r="M109" i="1"/>
  <c r="M107" i="1"/>
  <c r="M106" i="1"/>
  <c r="M105" i="1"/>
  <c r="M104" i="1"/>
  <c r="M103" i="1"/>
  <c r="M102" i="1"/>
  <c r="M101" i="1"/>
  <c r="M100" i="1"/>
  <c r="O258" i="1"/>
  <c r="P258" i="1"/>
  <c r="Q128" i="1"/>
  <c r="Q127" i="1"/>
  <c r="Q126" i="1"/>
  <c r="Q125" i="1"/>
  <c r="Q124" i="1"/>
  <c r="Q123" i="1"/>
  <c r="Q122" i="1"/>
  <c r="Q121" i="1"/>
  <c r="R258" i="1"/>
  <c r="D128" i="1"/>
  <c r="D127" i="1"/>
  <c r="D126" i="1"/>
  <c r="D125" i="1"/>
  <c r="D124" i="1"/>
  <c r="D123" i="1"/>
  <c r="D122" i="1"/>
  <c r="D121" i="1"/>
  <c r="D117" i="1"/>
  <c r="D116" i="1"/>
  <c r="D115" i="1"/>
  <c r="D114" i="1"/>
  <c r="D113" i="1"/>
  <c r="D112" i="1"/>
  <c r="D111" i="1"/>
  <c r="D110" i="1"/>
  <c r="D109" i="1"/>
  <c r="D107" i="1"/>
  <c r="D106" i="1"/>
  <c r="D105" i="1"/>
  <c r="D104" i="1"/>
  <c r="D103" i="1"/>
  <c r="D102" i="1"/>
  <c r="D101" i="1"/>
  <c r="D100" i="1"/>
  <c r="G125" i="1"/>
  <c r="G121" i="1"/>
  <c r="G115" i="1"/>
  <c r="G112" i="1"/>
  <c r="G104" i="1"/>
  <c r="G102" i="1"/>
  <c r="G100" i="1"/>
  <c r="H259" i="1"/>
  <c r="I125" i="1"/>
  <c r="I121" i="1"/>
  <c r="I115" i="1"/>
  <c r="I112" i="1"/>
  <c r="I104" i="1"/>
  <c r="I102" i="1"/>
  <c r="I100" i="1"/>
  <c r="J128" i="1"/>
  <c r="J127" i="1"/>
  <c r="J126" i="1"/>
  <c r="J125" i="1"/>
  <c r="J124" i="1"/>
  <c r="J123" i="1"/>
  <c r="J122" i="1"/>
  <c r="J121" i="1"/>
  <c r="J117" i="1"/>
  <c r="J116" i="1"/>
  <c r="J115" i="1"/>
  <c r="J114" i="1"/>
  <c r="J113" i="1"/>
  <c r="J112" i="1"/>
  <c r="J111" i="1"/>
  <c r="J110" i="1"/>
  <c r="J109" i="1"/>
  <c r="J107" i="1"/>
  <c r="J106" i="1"/>
  <c r="J105" i="1"/>
  <c r="J104" i="1"/>
  <c r="J103" i="1"/>
  <c r="J102" i="1"/>
  <c r="J101" i="1"/>
  <c r="J100" i="1"/>
  <c r="K128" i="1"/>
  <c r="K127" i="1"/>
  <c r="K126" i="1"/>
  <c r="K125" i="1"/>
  <c r="K124" i="1"/>
  <c r="K123" i="1"/>
  <c r="K122" i="1"/>
  <c r="K121" i="1"/>
  <c r="K117" i="1"/>
  <c r="K116" i="1"/>
  <c r="K115" i="1"/>
  <c r="K114" i="1"/>
  <c r="K113" i="1"/>
  <c r="K112" i="1"/>
  <c r="K111" i="1"/>
  <c r="K110" i="1"/>
  <c r="K109" i="1"/>
  <c r="K107" i="1"/>
  <c r="K106" i="1"/>
  <c r="K105" i="1"/>
  <c r="K104" i="1"/>
  <c r="K103" i="1"/>
  <c r="K102" i="1"/>
  <c r="K101" i="1"/>
  <c r="K100" i="1"/>
  <c r="O128" i="1"/>
  <c r="O127" i="1"/>
  <c r="O126" i="1"/>
  <c r="O125" i="1"/>
  <c r="O124" i="1"/>
  <c r="O123" i="1"/>
  <c r="O122" i="1"/>
  <c r="O121" i="1"/>
  <c r="O117" i="1"/>
  <c r="O116" i="1"/>
  <c r="O115" i="1"/>
  <c r="O114" i="1"/>
  <c r="O113" i="1"/>
  <c r="O112" i="1"/>
  <c r="O111" i="1"/>
  <c r="O110" i="1"/>
  <c r="O109" i="1"/>
  <c r="O108" i="1"/>
  <c r="O107" i="1"/>
  <c r="O106" i="1"/>
  <c r="O105" i="1"/>
  <c r="O104" i="1"/>
  <c r="O103" i="1"/>
  <c r="O102" i="1"/>
  <c r="O101" i="1"/>
  <c r="O100" i="1"/>
  <c r="P128" i="1"/>
  <c r="P127" i="1"/>
  <c r="P126" i="1"/>
  <c r="P125" i="1"/>
  <c r="P124" i="1"/>
  <c r="P123" i="1"/>
  <c r="P122" i="1"/>
  <c r="P121" i="1"/>
  <c r="P117" i="1"/>
  <c r="P116" i="1"/>
  <c r="P115" i="1"/>
  <c r="P114" i="1"/>
  <c r="P113" i="1"/>
  <c r="P112" i="1"/>
  <c r="P111" i="1"/>
  <c r="P110" i="1"/>
  <c r="P109" i="1"/>
  <c r="P108" i="1"/>
  <c r="P107" i="1"/>
  <c r="P106" i="1"/>
  <c r="P105" i="1"/>
  <c r="P104" i="1"/>
  <c r="P103" i="1"/>
  <c r="P102" i="1"/>
  <c r="P101" i="1"/>
  <c r="P100" i="1"/>
  <c r="R128" i="1"/>
  <c r="R127" i="1"/>
  <c r="R126" i="1"/>
  <c r="R125" i="1"/>
  <c r="R124" i="1"/>
  <c r="R123" i="1"/>
  <c r="R122" i="1"/>
  <c r="R121" i="1"/>
  <c r="R117" i="1"/>
  <c r="R116" i="1"/>
  <c r="R115" i="1"/>
  <c r="R114" i="1"/>
  <c r="R113" i="1"/>
  <c r="R112" i="1"/>
  <c r="R111" i="1"/>
  <c r="R110" i="1"/>
  <c r="R109" i="1"/>
  <c r="R108" i="1"/>
  <c r="R107" i="1"/>
  <c r="R106" i="1"/>
  <c r="R105" i="1"/>
  <c r="R104" i="1"/>
  <c r="R103" i="1"/>
  <c r="R102" i="1"/>
  <c r="R101" i="1"/>
  <c r="R100" i="1"/>
  <c r="H260" i="1"/>
  <c r="D257" i="1"/>
  <c r="G257" i="1"/>
  <c r="H257" i="1"/>
  <c r="J257" i="1"/>
  <c r="K257" i="1"/>
  <c r="O257" i="1"/>
  <c r="P257" i="1"/>
  <c r="R257" i="1"/>
  <c r="H255" i="1"/>
  <c r="C100" i="1"/>
  <c r="C101" i="1"/>
  <c r="C102" i="1"/>
  <c r="C103" i="1"/>
  <c r="C104" i="1"/>
  <c r="C105" i="1"/>
  <c r="C106" i="1"/>
  <c r="C107" i="1"/>
  <c r="C109" i="1"/>
  <c r="C110" i="1"/>
  <c r="C111" i="1"/>
  <c r="C112" i="1"/>
  <c r="C113" i="1"/>
  <c r="C114" i="1"/>
  <c r="C115" i="1"/>
  <c r="C116" i="1"/>
  <c r="C117" i="1"/>
  <c r="C121" i="1"/>
  <c r="C122" i="1"/>
  <c r="C123" i="1"/>
  <c r="C124" i="1"/>
  <c r="C125" i="1"/>
  <c r="C126" i="1"/>
  <c r="C127" i="1"/>
  <c r="C128" i="1"/>
  <c r="C258" i="1"/>
  <c r="C257" i="1"/>
  <c r="F168" i="1" l="1"/>
  <c r="F165" i="1"/>
  <c r="F160" i="1"/>
  <c r="F202" i="1"/>
  <c r="F167" i="1"/>
  <c r="F150" i="1"/>
  <c r="F147" i="1"/>
  <c r="F140" i="1"/>
  <c r="F148" i="1"/>
  <c r="F144" i="1"/>
  <c r="F143" i="1"/>
  <c r="F142" i="1"/>
  <c r="F136" i="1"/>
  <c r="L118" i="1"/>
  <c r="L201" i="1"/>
  <c r="L199" i="1"/>
  <c r="L197" i="1"/>
  <c r="L195" i="1"/>
  <c r="L193" i="1"/>
  <c r="L191" i="1"/>
  <c r="L189" i="1"/>
  <c r="L187" i="1"/>
  <c r="L185" i="1"/>
  <c r="L183" i="1"/>
  <c r="L181" i="1"/>
  <c r="L179" i="1"/>
  <c r="L177" i="1"/>
  <c r="L175" i="1"/>
  <c r="L173" i="1"/>
  <c r="L171" i="1"/>
  <c r="L167" i="1"/>
  <c r="L166" i="1"/>
  <c r="L163" i="1"/>
  <c r="L161" i="1"/>
  <c r="L158" i="1"/>
  <c r="L156" i="1"/>
  <c r="L154" i="1"/>
  <c r="L152" i="1"/>
  <c r="L219" i="1"/>
  <c r="L217" i="1"/>
  <c r="L215" i="1"/>
  <c r="L213" i="1"/>
  <c r="L211" i="1"/>
  <c r="L209" i="1"/>
  <c r="L207" i="1"/>
  <c r="L205" i="1"/>
  <c r="L203" i="1"/>
  <c r="L172" i="1"/>
  <c r="L170" i="1"/>
  <c r="L169" i="1"/>
  <c r="L168" i="1"/>
  <c r="L165" i="1"/>
  <c r="L164" i="1"/>
  <c r="L162" i="1"/>
  <c r="L160" i="1"/>
  <c r="L159" i="1"/>
  <c r="L157" i="1"/>
  <c r="L155" i="1"/>
  <c r="L153" i="1"/>
  <c r="L151" i="1"/>
  <c r="L148" i="1"/>
  <c r="L146" i="1"/>
  <c r="L144" i="1"/>
  <c r="L143" i="1"/>
  <c r="L142" i="1"/>
  <c r="L141" i="1"/>
  <c r="L138" i="1"/>
  <c r="L136" i="1"/>
  <c r="L135" i="1"/>
  <c r="L133" i="1"/>
  <c r="L131" i="1"/>
  <c r="L117" i="1"/>
  <c r="L115" i="1"/>
  <c r="L113" i="1"/>
  <c r="L111" i="1"/>
  <c r="L109" i="1"/>
  <c r="L107" i="1"/>
  <c r="L105" i="1"/>
  <c r="L103" i="1"/>
  <c r="L101" i="1"/>
  <c r="L150" i="1"/>
  <c r="L149" i="1"/>
  <c r="L147" i="1"/>
  <c r="L145" i="1"/>
  <c r="L140" i="1"/>
  <c r="L139" i="1"/>
  <c r="L137" i="1"/>
  <c r="L134" i="1"/>
  <c r="L132" i="1"/>
  <c r="L116" i="1"/>
  <c r="L114" i="1"/>
  <c r="L112" i="1"/>
  <c r="L110" i="1"/>
  <c r="L106" i="1"/>
  <c r="L104" i="1"/>
  <c r="L102" i="1"/>
  <c r="L100" i="1"/>
  <c r="M169" i="1"/>
  <c r="M168" i="1"/>
  <c r="M167" i="1"/>
  <c r="M147" i="1"/>
  <c r="M146" i="1"/>
  <c r="Q118" i="1"/>
  <c r="Q219" i="1"/>
  <c r="Q217" i="1"/>
  <c r="Q215" i="1"/>
  <c r="Q213" i="1"/>
  <c r="Q211" i="1"/>
  <c r="Q209" i="1"/>
  <c r="Q207" i="1"/>
  <c r="Q205" i="1"/>
  <c r="Q203" i="1"/>
  <c r="Q172" i="1"/>
  <c r="Q170" i="1"/>
  <c r="Q167" i="1"/>
  <c r="Q165" i="1"/>
  <c r="Q164" i="1"/>
  <c r="Q162" i="1"/>
  <c r="Q160" i="1"/>
  <c r="Q159" i="1"/>
  <c r="Q157" i="1"/>
  <c r="Q155" i="1"/>
  <c r="Q153" i="1"/>
  <c r="Q151" i="1"/>
  <c r="Q201" i="1"/>
  <c r="Q199" i="1"/>
  <c r="Q197" i="1"/>
  <c r="Q195" i="1"/>
  <c r="Q193" i="1"/>
  <c r="Q191" i="1"/>
  <c r="Q189" i="1"/>
  <c r="Q187" i="1"/>
  <c r="Q185" i="1"/>
  <c r="Q183" i="1"/>
  <c r="Q181" i="1"/>
  <c r="Q179" i="1"/>
  <c r="Q177" i="1"/>
  <c r="Q175" i="1"/>
  <c r="Q173" i="1"/>
  <c r="Q171" i="1"/>
  <c r="Q169" i="1"/>
  <c r="Q168" i="1"/>
  <c r="Q166" i="1"/>
  <c r="Q163" i="1"/>
  <c r="Q161" i="1"/>
  <c r="Q158" i="1"/>
  <c r="Q156" i="1"/>
  <c r="Q154" i="1"/>
  <c r="Q152" i="1"/>
  <c r="Q150" i="1"/>
  <c r="Q149" i="1"/>
  <c r="Q146" i="1"/>
  <c r="Q145" i="1"/>
  <c r="Q140" i="1"/>
  <c r="Q139" i="1"/>
  <c r="Q137" i="1"/>
  <c r="Q134" i="1"/>
  <c r="Q132" i="1"/>
  <c r="Q116" i="1"/>
  <c r="Q114" i="1"/>
  <c r="Q112" i="1"/>
  <c r="Q110" i="1"/>
  <c r="Q108" i="1"/>
  <c r="Q106" i="1"/>
  <c r="Q104" i="1"/>
  <c r="Q102" i="1"/>
  <c r="Q100" i="1"/>
  <c r="Q148" i="1"/>
  <c r="Q147" i="1"/>
  <c r="Q144" i="1"/>
  <c r="Q143" i="1"/>
  <c r="Q142" i="1"/>
  <c r="Q141" i="1"/>
  <c r="Q138" i="1"/>
  <c r="Q136" i="1"/>
  <c r="Q135" i="1"/>
  <c r="Q133" i="1"/>
  <c r="Q131" i="1"/>
  <c r="Q117" i="1"/>
  <c r="Q115" i="1"/>
  <c r="Q113" i="1"/>
  <c r="Q111" i="1"/>
  <c r="Q109" i="1"/>
  <c r="Q107" i="1"/>
  <c r="Q105" i="1"/>
  <c r="Q103" i="1"/>
  <c r="Q101" i="1"/>
  <c r="E220" i="1"/>
  <c r="E118" i="1"/>
  <c r="E219" i="1"/>
  <c r="E217" i="1"/>
  <c r="E215" i="1"/>
  <c r="E213" i="1"/>
  <c r="E211" i="1"/>
  <c r="E209" i="1"/>
  <c r="E207" i="1"/>
  <c r="E205" i="1"/>
  <c r="E203" i="1"/>
  <c r="E202" i="1"/>
  <c r="E200" i="1"/>
  <c r="E198" i="1"/>
  <c r="E196" i="1"/>
  <c r="E194" i="1"/>
  <c r="E192" i="1"/>
  <c r="E190" i="1"/>
  <c r="E188" i="1"/>
  <c r="E186" i="1"/>
  <c r="E184" i="1"/>
  <c r="E182" i="1"/>
  <c r="E180" i="1"/>
  <c r="E178" i="1"/>
  <c r="E176" i="1"/>
  <c r="E174" i="1"/>
  <c r="E172" i="1"/>
  <c r="E170" i="1"/>
  <c r="E169" i="1"/>
  <c r="E167" i="1"/>
  <c r="E164" i="1"/>
  <c r="E162" i="1"/>
  <c r="E159" i="1"/>
  <c r="E157" i="1"/>
  <c r="E155" i="1"/>
  <c r="E153" i="1"/>
  <c r="E151" i="1"/>
  <c r="E218" i="1"/>
  <c r="E216" i="1"/>
  <c r="E214" i="1"/>
  <c r="E212" i="1"/>
  <c r="E210" i="1"/>
  <c r="E208" i="1"/>
  <c r="E206" i="1"/>
  <c r="E204" i="1"/>
  <c r="E201" i="1"/>
  <c r="E199" i="1"/>
  <c r="E197" i="1"/>
  <c r="E195" i="1"/>
  <c r="E193" i="1"/>
  <c r="E191" i="1"/>
  <c r="E189" i="1"/>
  <c r="E187" i="1"/>
  <c r="E185" i="1"/>
  <c r="E183" i="1"/>
  <c r="E181" i="1"/>
  <c r="E179" i="1"/>
  <c r="E177" i="1"/>
  <c r="E175" i="1"/>
  <c r="E173" i="1"/>
  <c r="E171" i="1"/>
  <c r="E168" i="1"/>
  <c r="E166" i="1"/>
  <c r="E165" i="1"/>
  <c r="E163" i="1"/>
  <c r="E161" i="1"/>
  <c r="E160" i="1"/>
  <c r="E158" i="1"/>
  <c r="E156" i="1"/>
  <c r="E154" i="1"/>
  <c r="E152" i="1"/>
  <c r="E149" i="1"/>
  <c r="E148" i="1"/>
  <c r="E145" i="1"/>
  <c r="E144" i="1"/>
  <c r="E143" i="1"/>
  <c r="E142" i="1"/>
  <c r="E139" i="1"/>
  <c r="E137" i="1"/>
  <c r="E136" i="1"/>
  <c r="E134" i="1"/>
  <c r="E132" i="1"/>
  <c r="E130" i="1"/>
  <c r="E116" i="1"/>
  <c r="E114" i="1"/>
  <c r="E112" i="1"/>
  <c r="E110" i="1"/>
  <c r="E106" i="1"/>
  <c r="E104" i="1"/>
  <c r="E102" i="1"/>
  <c r="E100" i="1"/>
  <c r="E150" i="1"/>
  <c r="E147" i="1"/>
  <c r="E146" i="1"/>
  <c r="E141" i="1"/>
  <c r="E140" i="1"/>
  <c r="E138" i="1"/>
  <c r="E135" i="1"/>
  <c r="E133" i="1"/>
  <c r="E131" i="1"/>
  <c r="E117" i="1"/>
  <c r="E115" i="1"/>
  <c r="E113" i="1"/>
  <c r="E111" i="1"/>
  <c r="E109" i="1"/>
  <c r="E107" i="1"/>
  <c r="E105" i="1"/>
  <c r="E103" i="1"/>
  <c r="E101" i="1"/>
  <c r="G255" i="1"/>
  <c r="I255" i="1"/>
  <c r="J260" i="1"/>
  <c r="I260" i="1"/>
  <c r="G260" i="1"/>
  <c r="G259" i="1"/>
  <c r="D260" i="1"/>
  <c r="I258" i="1"/>
  <c r="J255" i="1"/>
  <c r="I257" i="1"/>
  <c r="R260" i="1"/>
  <c r="P255" i="1"/>
  <c r="J259" i="1"/>
  <c r="I259" i="1"/>
  <c r="R255" i="1"/>
  <c r="C255" i="1"/>
  <c r="P259" i="1"/>
  <c r="O260" i="1"/>
  <c r="K259" i="1"/>
  <c r="K255" i="1"/>
  <c r="C260" i="1"/>
  <c r="D259" i="1"/>
  <c r="C259" i="1"/>
  <c r="O255" i="1"/>
  <c r="D255" i="1"/>
  <c r="R259" i="1"/>
  <c r="O259" i="1"/>
  <c r="F260" i="1"/>
  <c r="P260" i="1"/>
  <c r="K260" i="1"/>
  <c r="Q259" i="1" l="1"/>
  <c r="Q257" i="1" s="1"/>
  <c r="F259" i="1"/>
  <c r="F257" i="1" s="1"/>
  <c r="F255" i="1"/>
  <c r="L255" i="1"/>
  <c r="Q260" i="1"/>
  <c r="E260" i="1"/>
  <c r="Q255" i="1"/>
  <c r="L260" i="1"/>
  <c r="L259" i="1"/>
  <c r="L257" i="1" s="1"/>
  <c r="E259" i="1"/>
  <c r="E257" i="1" s="1"/>
  <c r="E255" i="1"/>
  <c r="M259" i="1"/>
  <c r="M257" i="1" s="1"/>
  <c r="M260" i="1"/>
  <c r="M255" i="1"/>
  <c r="F258" i="1" l="1"/>
  <c r="Q258" i="1"/>
  <c r="L258" i="1"/>
  <c r="E258" i="1"/>
  <c r="M258" i="1"/>
</calcChain>
</file>

<file path=xl/sharedStrings.xml><?xml version="1.0" encoding="utf-8"?>
<sst xmlns="http://schemas.openxmlformats.org/spreadsheetml/2006/main" count="265" uniqueCount="141">
  <si>
    <t>松葉</t>
  </si>
  <si>
    <t>試料名</t>
  </si>
  <si>
    <t>採取場所</t>
  </si>
  <si>
    <t>小屋取</t>
  </si>
  <si>
    <t>牡鹿ｹﾞｰﾄ</t>
  </si>
  <si>
    <t>付替県道</t>
  </si>
  <si>
    <t>核種名</t>
  </si>
  <si>
    <t>Be-7</t>
  </si>
  <si>
    <t>K-40</t>
  </si>
  <si>
    <t>Cs-137</t>
  </si>
  <si>
    <t>Cs-134</t>
  </si>
  <si>
    <t>Sr-90</t>
  </si>
  <si>
    <t>Ca濃度</t>
  </si>
  <si>
    <t>Sr単位</t>
  </si>
  <si>
    <t>採取年月日</t>
  </si>
  <si>
    <t>Bq/kg生</t>
  </si>
  <si>
    <t>g/kg生</t>
  </si>
  <si>
    <t>pCi/kg生</t>
  </si>
  <si>
    <t>pCi/</t>
  </si>
  <si>
    <t>-</t>
  </si>
  <si>
    <t>最大値</t>
  </si>
  <si>
    <t>平均</t>
  </si>
  <si>
    <t>Bq/g･Ca</t>
    <phoneticPr fontId="1"/>
  </si>
  <si>
    <t>Bq/kg生</t>
    <phoneticPr fontId="1"/>
  </si>
  <si>
    <t>分析機関（東北電力）</t>
    <rPh sb="0" eb="2">
      <t>ブンセキ</t>
    </rPh>
    <rPh sb="2" eb="4">
      <t>キカン</t>
    </rPh>
    <rPh sb="5" eb="7">
      <t>トウホク</t>
    </rPh>
    <phoneticPr fontId="1"/>
  </si>
  <si>
    <t>Sr-90の検体のうち､S56.11.2は牡鹿ゲート､S57.11.8とS59.8.6は付替県道</t>
    <rPh sb="6" eb="8">
      <t>ケンタイ</t>
    </rPh>
    <rPh sb="21" eb="23">
      <t>オシカ</t>
    </rPh>
    <rPh sb="44" eb="46">
      <t>ツケカ</t>
    </rPh>
    <rPh sb="46" eb="48">
      <t>ケンドウ</t>
    </rPh>
    <phoneticPr fontId="1"/>
  </si>
  <si>
    <t>pCi/gCa</t>
    <phoneticPr fontId="1"/>
  </si>
  <si>
    <t>崩壊曲線</t>
    <rPh sb="0" eb="2">
      <t>ホウカイ</t>
    </rPh>
    <rPh sb="2" eb="4">
      <t>キョクセン</t>
    </rPh>
    <phoneticPr fontId="1"/>
  </si>
  <si>
    <t>pCi/kg生</t>
    <phoneticPr fontId="1"/>
  </si>
  <si>
    <t>旧単位(pCi/kg生)の元データ表</t>
    <rPh sb="0" eb="1">
      <t>キュウ</t>
    </rPh>
    <rPh sb="1" eb="3">
      <t>タンイ</t>
    </rPh>
    <rPh sb="13" eb="14">
      <t>モト</t>
    </rPh>
    <rPh sb="17" eb="18">
      <t>ヒョウ</t>
    </rPh>
    <phoneticPr fontId="1"/>
  </si>
  <si>
    <t>小屋取</t>
    <rPh sb="0" eb="3">
      <t>コヤドリ</t>
    </rPh>
    <phoneticPr fontId="1"/>
  </si>
  <si>
    <t>牡鹿ゲート</t>
    <rPh sb="0" eb="2">
      <t>オシカ</t>
    </rPh>
    <phoneticPr fontId="1"/>
  </si>
  <si>
    <t>付替県道</t>
    <rPh sb="0" eb="2">
      <t>ツケカ</t>
    </rPh>
    <rPh sb="2" eb="4">
      <t>ケンドウ</t>
    </rPh>
    <phoneticPr fontId="1"/>
  </si>
  <si>
    <t>Ag-110m</t>
    <phoneticPr fontId="1"/>
  </si>
  <si>
    <t>Sb-125</t>
    <phoneticPr fontId="1"/>
  </si>
  <si>
    <t>Te-129</t>
    <phoneticPr fontId="1"/>
  </si>
  <si>
    <t>Te-129m</t>
    <phoneticPr fontId="1"/>
  </si>
  <si>
    <t>Cs-136</t>
    <phoneticPr fontId="1"/>
  </si>
  <si>
    <t>真の最小値</t>
    <rPh sb="0" eb="1">
      <t>シン</t>
    </rPh>
    <phoneticPr fontId="1"/>
  </si>
  <si>
    <t>個数</t>
    <rPh sb="0" eb="2">
      <t>コスウ</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</si>
  <si>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</si>
  <si>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</si>
  <si>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</si>
  <si>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5"/>
  </si>
  <si>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phoneticPr fontId="14"/>
  </si>
  <si>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</si>
  <si>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</si>
  <si>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松葉</t>
    <rPh sb="0" eb="2">
      <t>マツバ</t>
    </rPh>
    <phoneticPr fontId="1"/>
  </si>
  <si>
    <t>Cs134崩壊</t>
    <phoneticPr fontId="1"/>
  </si>
  <si>
    <t>Sr90崩壊</t>
    <phoneticPr fontId="1"/>
  </si>
  <si>
    <t>Cs137崩壊</t>
    <rPh sb="5" eb="7">
      <t>ホウカイ</t>
    </rPh>
    <phoneticPr fontId="1"/>
  </si>
  <si>
    <t>左記以外の検出核種(Bq/kg生)</t>
    <rPh sb="0" eb="1">
      <t>サキ</t>
    </rPh>
    <rPh sb="1" eb="3">
      <t>イガイ</t>
    </rPh>
    <rPh sb="4" eb="6">
      <t>ケンシュツ</t>
    </rPh>
    <rPh sb="6" eb="8">
      <t>カクシュ</t>
    </rPh>
    <rPh sb="15" eb="16">
      <t>ナマ</t>
    </rPh>
    <phoneticPr fontId="1"/>
  </si>
  <si>
    <t xml:space="preserve"> S48.7.5／中国15回核実験6/28､全国最高値(蔵王町)</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</si>
  <si>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</si>
  <si>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</si>
  <si>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</si>
  <si>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</si>
  <si>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</si>
  <si>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</si>
  <si>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</si>
  <si>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</si>
  <si>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</si>
  <si>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</si>
  <si>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</si>
  <si>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</si>
  <si>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</si>
  <si>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</si>
  <si>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</si>
  <si>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</si>
  <si>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</si>
  <si>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</si>
  <si>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</si>
  <si>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</si>
  <si>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</si>
  <si>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</si>
  <si>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</si>
  <si>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</si>
  <si>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</si>
  <si>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</si>
  <si>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</si>
  <si>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</si>
  <si>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</si>
  <si>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</si>
  <si>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</si>
  <si>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</si>
  <si>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</si>
  <si>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</si>
  <si>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</si>
  <si>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Be7崩壊</t>
    <rPh sb="3" eb="5">
      <t>ホウカイ</t>
    </rPh>
    <phoneticPr fontId="1"/>
  </si>
  <si>
    <t>K40崩壊</t>
    <rPh sb="3" eb="5">
      <t>ホウカイ</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</si>
  <si>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</si>
  <si>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</si>
  <si>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</si>
  <si>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</si>
  <si>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</si>
  <si>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</si>
  <si>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</si>
  <si>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</si>
  <si>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</si>
  <si>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</si>
  <si>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</si>
  <si>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</si>
  <si>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</si>
  <si>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</si>
  <si>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</si>
  <si>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</si>
  <si>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</si>
  <si>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</si>
  <si>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</si>
  <si>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</si>
  <si>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</si>
  <si>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</si>
  <si>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</si>
  <si>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</si>
  <si>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</si>
  <si>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</si>
  <si>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</si>
  <si>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</si>
  <si>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ND代替値</t>
    <rPh sb="2" eb="4">
      <t>ダイガ</t>
    </rPh>
    <rPh sb="4" eb="5">
      <t>チ</t>
    </rPh>
    <phoneticPr fontId="1"/>
  </si>
  <si>
    <t>ND代替値の個数</t>
    <rPh sb="6" eb="8">
      <t>コスウ</t>
    </rPh>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</si>
  <si>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</si>
  <si>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松葉</t>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</si>
  <si>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</si>
  <si>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</si>
  <si>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</si>
  <si>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</si>
  <si>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</si>
  <si>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</si>
  <si>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</si>
  <si>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</si>
  <si>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</si>
  <si>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</si>
  <si>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</si>
  <si>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</si>
  <si>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</si>
  <si>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</si>
  <si>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Cs-137･Cs-134･H-3･I-131は次の重大事故まで物理減衰し､事故の都度リセットされ"ND代替値"に戻ると仮定</t>
  </si>
  <si>
    <t>単位：Bq/kg生､Ca濃度はg/kg/生､Sr単位はBq/g･Ca</t>
    <rPh sb="0" eb="2">
      <t>タンイ</t>
    </rPh>
    <rPh sb="8" eb="9">
      <t>ナマ</t>
    </rPh>
    <rPh sb="12" eb="14">
      <t>ノウド</t>
    </rPh>
    <rPh sb="20" eb="21">
      <t>ナマ</t>
    </rPh>
    <rPh sb="24" eb="26">
      <t>タンイ</t>
    </rPh>
    <phoneticPr fontId="1"/>
  </si>
  <si>
    <t>：チェルノ事故日(事故日Cb)s61.4.26</t>
    <rPh sb="5" eb="7">
      <t>ジコ</t>
    </rPh>
    <rPh sb="7" eb="8">
      <t>ビ</t>
    </rPh>
    <rPh sb="9" eb="11">
      <t>ジコ</t>
    </rPh>
    <rPh sb="11" eb="12">
      <t>ビ</t>
    </rPh>
    <phoneticPr fontId="20"/>
  </si>
  <si>
    <t>：福一事故日(事故日Fk)h23.3.11</t>
    <rPh sb="1" eb="2">
      <t>フク</t>
    </rPh>
    <rPh sb="2" eb="3">
      <t>イチ</t>
    </rPh>
    <rPh sb="3" eb="5">
      <t>ジコ</t>
    </rPh>
    <rPh sb="5" eb="6">
      <t>ビ</t>
    </rPh>
    <phoneticPr fontId="20"/>
  </si>
  <si>
    <t>：調査開始日s56.11.2</t>
    <rPh sb="1" eb="3">
      <t>チョウサ</t>
    </rPh>
    <rPh sb="3" eb="5">
      <t>カイシ</t>
    </rPh>
    <rPh sb="5" eb="6">
      <t>ビ</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</si>
</sst>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yy/mm/dd"/>
    <numFmt numFmtId="177" formatCode="0.000"/>
    <numFmt numFmtId="178" formatCode="0.0"/>
    <numFmt numFmtId="179" formatCode="[$-411]ge\.m"/>
    <numFmt numFmtId="180" formatCode="0.0_);[Red]\(0.0\)"/>
    <numFmt numFmtId="181" formatCode="0.000_);[Red]\(0.000\)"/>
    <numFmt numFmtId="182" formatCode="0.00_);[Red]\(0.00\)"/>
    <numFmt numFmtId="183" formatCode="0.00_ "/>
    <numFmt numFmtId="184" formatCode="0_);[Red]\(0\)"/>
    <numFmt numFmtId="185" formatCode="[$-411]ge"/>
    <numFmt numFmtId="186" formatCode="0.00;[Red]0.00"/>
    <numFmt numFmtId="187" formatCode="0.0;&quot;△ &quot;0.0"/>
    <numFmt numFmtId="188" formatCode="0_ "/>
    <numFmt numFmtId="189" formatCode="&quot;(&quot;0.000&quot;)&quot;"/>
    <numFmt numFmtId="190" formatCode="[$-411]ge\.m\.d;@"/>
    <numFmt numFmtId="191" formatCode="yy/mm"/>
  </numFmts>
  <fonts count="21"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0"/>
      <name val="Meiryo UI"/>
      <family val="3"/>
      <charset val="128"/>
    </font>
    <font>
      <b/>
      <sz val="10"/>
      <name val="Meiryo UI"/>
      <family val="3"/>
      <charset val="128"/>
    </font>
    <font>
      <sz val="8"/>
      <name val="Meiryo UI"/>
      <family val="3"/>
      <charset val="128"/>
    </font>
    <font>
      <sz val="9"/>
      <color indexed="8"/>
      <name val="Meiryo UI"/>
      <family val="3"/>
      <charset val="128"/>
    </font>
    <font>
      <sz val="16"/>
      <name val="Meiryo UI"/>
      <family val="3"/>
      <charset val="128"/>
    </font>
    <font>
      <sz val="8.5"/>
      <name val="Meiryo UI"/>
      <family val="3"/>
      <charset val="128"/>
    </font>
    <font>
      <b/>
      <sz val="9"/>
      <name val="Meiryo UI"/>
      <family val="3"/>
      <charset val="128"/>
    </font>
    <font>
      <sz val="8.5"/>
      <color indexed="8"/>
      <name val="Meiryo UI"/>
      <family val="3"/>
      <charset val="128"/>
    </font>
    <font>
      <vertAlign val="superscript"/>
      <sz val="8.5"/>
      <color indexed="8"/>
      <name val="Meiryo UI"/>
      <family val="3"/>
      <charset val="128"/>
    </font>
    <font>
      <sz val="14"/>
      <name val="Meiryo UI"/>
      <family val="3"/>
      <charset val="128"/>
    </font>
    <font>
      <sz val="7"/>
      <name val="ＭＳ Ｐゴシック"/>
      <family val="3"/>
      <charset val="128"/>
    </font>
    <font>
      <u/>
      <sz val="8"/>
      <color indexed="12"/>
      <name val="Meiryo UI"/>
      <family val="3"/>
      <charset val="128"/>
    </font>
    <font>
      <b/>
      <sz val="9"/>
      <color rgb="FF0070C0"/>
      <name val="Meiryo UI"/>
      <family val="3"/>
      <charset val="128"/>
    </font>
    <font>
      <b/>
      <sz val="8"/>
      <name val="Meiryo UI"/>
      <family val="3"/>
      <charset val="128"/>
    </font>
    <font>
      <sz val="14"/>
      <color rgb="FF0070C0"/>
      <name val="ＭＳ 明朝"/>
      <family val="1"/>
      <charset val="128"/>
    </font>
    <font>
      <sz val="7"/>
      <name val="ＭＳ Ｐ明朝"/>
      <family val="1"/>
      <charset val="128"/>
    </font>
  </fonts>
  <fills count="10">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13"/>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9" tint="0.59999389629810485"/>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double">
        <color indexed="64"/>
      </top>
      <bottom/>
      <diagonal/>
    </border>
    <border diagonalUp="1">
      <left/>
      <right/>
      <top/>
      <bottom/>
      <diagonal style="thin">
        <color indexed="64"/>
      </diagonal>
    </border>
    <border>
      <left/>
      <right style="thin">
        <color indexed="64"/>
      </right>
      <top style="double">
        <color indexed="64"/>
      </top>
      <bottom/>
      <diagonal/>
    </border>
    <border diagonalUp="1">
      <left/>
      <right style="thin">
        <color indexed="64"/>
      </right>
      <top/>
      <bottom/>
      <diagonal style="thin">
        <color indexed="64"/>
      </diagonal>
    </border>
    <border>
      <left/>
      <right style="thin">
        <color indexed="64"/>
      </right>
      <top/>
      <bottom style="double">
        <color indexed="64"/>
      </bottom>
      <diagonal/>
    </border>
    <border>
      <left/>
      <right style="thin">
        <color indexed="64"/>
      </right>
      <top/>
      <bottom style="slantDashDot">
        <color indexed="64"/>
      </bottom>
      <diagonal/>
    </border>
    <border>
      <left/>
      <right/>
      <top/>
      <bottom style="slantDashDot">
        <color indexed="64"/>
      </bottom>
      <diagonal/>
    </border>
    <border>
      <left style="thin">
        <color indexed="64"/>
      </left>
      <right/>
      <top style="double">
        <color indexed="64"/>
      </top>
      <bottom/>
      <diagonal/>
    </border>
    <border>
      <left style="thin">
        <color indexed="64"/>
      </left>
      <right/>
      <top/>
      <bottom style="double">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right style="thin">
        <color indexed="64"/>
      </right>
      <top style="hair">
        <color indexed="64"/>
      </top>
      <bottom style="hair">
        <color indexed="64"/>
      </bottom>
      <diagonal style="thin">
        <color indexed="64"/>
      </diagonal>
    </border>
    <border>
      <left/>
      <right style="hair">
        <color indexed="64"/>
      </right>
      <top style="thin">
        <color indexed="64"/>
      </top>
      <bottom style="thin">
        <color indexed="64"/>
      </bottom>
      <diagonal/>
    </border>
    <border>
      <left/>
      <right style="hair">
        <color indexed="64"/>
      </right>
      <top/>
      <bottom style="thin">
        <color indexed="64"/>
      </bottom>
      <diagonal/>
    </border>
    <border diagonalUp="1">
      <left style="hair">
        <color indexed="64"/>
      </left>
      <right style="hair">
        <color indexed="64"/>
      </right>
      <top style="thin">
        <color indexed="64"/>
      </top>
      <bottom style="hair">
        <color indexed="64"/>
      </bottom>
      <diagonal style="thin">
        <color indexed="64"/>
      </diagonal>
    </border>
    <border>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hair">
        <color indexed="64"/>
      </right>
      <top style="double">
        <color indexed="64"/>
      </top>
      <bottom/>
      <diagonal/>
    </border>
    <border>
      <left style="hair">
        <color indexed="64"/>
      </left>
      <right style="hair">
        <color indexed="64"/>
      </right>
      <top style="double">
        <color indexed="64"/>
      </top>
      <bottom/>
      <diagonal/>
    </border>
    <border diagonalUp="1">
      <left/>
      <right style="hair">
        <color indexed="64"/>
      </right>
      <top/>
      <bottom/>
      <diagonal style="thin">
        <color indexed="64"/>
      </diagonal>
    </border>
    <border diagonalUp="1">
      <left style="hair">
        <color indexed="64"/>
      </left>
      <right style="hair">
        <color indexed="64"/>
      </right>
      <top/>
      <bottom/>
      <diagonal style="thin">
        <color indexed="64"/>
      </diagonal>
    </border>
    <border>
      <left style="hair">
        <color indexed="64"/>
      </left>
      <right style="hair">
        <color indexed="64"/>
      </right>
      <top/>
      <bottom/>
      <diagonal/>
    </border>
    <border>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style="thin">
        <color indexed="64"/>
      </left>
      <right style="thin">
        <color indexed="64"/>
      </right>
      <top/>
      <bottom/>
      <diagonal/>
    </border>
    <border>
      <left style="thin">
        <color indexed="64"/>
      </left>
      <right/>
      <top/>
      <bottom style="slantDashDot">
        <color indexed="64"/>
      </bottom>
      <diagonal/>
    </border>
    <border diagonalUp="1">
      <left style="hair">
        <color indexed="64"/>
      </left>
      <right style="hair">
        <color indexed="64"/>
      </right>
      <top/>
      <bottom style="hair">
        <color indexed="64"/>
      </bottom>
      <diagonal style="thin">
        <color indexed="64"/>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style="thin">
        <color indexed="64"/>
      </right>
      <top/>
      <bottom style="slantDashDot">
        <color auto="1"/>
      </bottom>
      <diagonal/>
    </border>
    <border>
      <left/>
      <right style="hair">
        <color indexed="64"/>
      </right>
      <top/>
      <bottom style="slantDashDot">
        <color auto="1"/>
      </bottom>
      <diagonal/>
    </border>
    <border>
      <left style="hair">
        <color indexed="64"/>
      </left>
      <right style="hair">
        <color indexed="64"/>
      </right>
      <top/>
      <bottom style="slantDashDot">
        <color indexed="64"/>
      </bottom>
      <diagonal/>
    </border>
    <border diagonalUp="1">
      <left style="hair">
        <color indexed="64"/>
      </left>
      <right style="hair">
        <color indexed="64"/>
      </right>
      <top/>
      <bottom style="slantDashDot">
        <color auto="1"/>
      </bottom>
      <diagonal style="thin">
        <color indexed="64"/>
      </diagonal>
    </border>
    <border>
      <left style="thin">
        <color indexed="64"/>
      </left>
      <right style="hair">
        <color indexed="64"/>
      </right>
      <top/>
      <bottom style="slantDashDot">
        <color indexed="64"/>
      </bottom>
      <diagonal/>
    </border>
    <border>
      <left style="hair">
        <color indexed="64"/>
      </left>
      <right style="thin">
        <color indexed="64"/>
      </right>
      <top/>
      <bottom style="slantDashDot">
        <color indexed="64"/>
      </bottom>
      <diagonal/>
    </border>
    <border>
      <left/>
      <right/>
      <top/>
      <bottom style="hair">
        <color indexed="64"/>
      </bottom>
      <diagonal/>
    </border>
    <border>
      <left style="hair">
        <color indexed="64"/>
      </left>
      <right/>
      <top/>
      <bottom style="slantDashDot">
        <color indexed="64"/>
      </bottom>
      <diagonal/>
    </border>
    <border>
      <left style="hair">
        <color indexed="64"/>
      </left>
      <right/>
      <top/>
      <bottom/>
      <diagonal/>
    </border>
  </borders>
  <cellStyleXfs count="2">
    <xf numFmtId="0" fontId="0" fillId="0" borderId="0"/>
    <xf numFmtId="0" fontId="2" fillId="0" borderId="0" applyNumberFormat="0" applyFill="0" applyBorder="0" applyAlignment="0" applyProtection="0">
      <alignment vertical="top"/>
      <protection locked="0"/>
    </xf>
  </cellStyleXfs>
  <cellXfs count="365">
    <xf numFmtId="0" fontId="0" fillId="0" borderId="0" xfId="0"/>
    <xf numFmtId="0" fontId="3" fillId="0" borderId="0" xfId="0" quotePrefix="1" applyFont="1" applyAlignment="1" applyProtection="1">
      <alignment horizontal="left" vertical="center"/>
    </xf>
    <xf numFmtId="0" fontId="4" fillId="0" borderId="0" xfId="0" applyFont="1" applyAlignment="1" applyProtection="1">
      <alignment horizontal="left" vertical="center"/>
    </xf>
    <xf numFmtId="0" fontId="4" fillId="0" borderId="0" xfId="0" applyFont="1" applyAlignment="1">
      <alignment vertical="center"/>
    </xf>
    <xf numFmtId="0" fontId="5" fillId="2" borderId="1" xfId="0" applyFont="1" applyFill="1" applyBorder="1" applyAlignment="1" applyProtection="1">
      <alignment horizontal="left" vertical="center"/>
    </xf>
    <xf numFmtId="0" fontId="5" fillId="2" borderId="2" xfId="0" applyFont="1" applyFill="1" applyBorder="1" applyAlignment="1" applyProtection="1">
      <alignment horizontal="left" vertical="center"/>
    </xf>
    <xf numFmtId="0" fontId="5" fillId="2" borderId="3" xfId="0" applyFont="1" applyFill="1" applyBorder="1" applyAlignment="1">
      <alignment vertical="center"/>
    </xf>
    <xf numFmtId="0" fontId="5" fillId="2" borderId="3" xfId="0" applyFont="1" applyFill="1" applyBorder="1" applyAlignment="1" applyProtection="1">
      <alignment horizontal="center" vertical="center"/>
    </xf>
    <xf numFmtId="0" fontId="5" fillId="2" borderId="2" xfId="0" applyFont="1" applyFill="1" applyBorder="1" applyAlignment="1">
      <alignment vertical="center"/>
    </xf>
    <xf numFmtId="0" fontId="4" fillId="0" borderId="0"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xf>
    <xf numFmtId="176" fontId="4" fillId="0" borderId="3" xfId="0" applyNumberFormat="1" applyFont="1" applyBorder="1" applyAlignment="1" applyProtection="1">
      <alignment vertical="center"/>
    </xf>
    <xf numFmtId="0" fontId="4" fillId="0" borderId="2" xfId="0" applyFont="1" applyBorder="1" applyAlignment="1">
      <alignment vertical="center"/>
    </xf>
    <xf numFmtId="0" fontId="6" fillId="2" borderId="5" xfId="0" quotePrefix="1"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6" fillId="2" borderId="7" xfId="0" applyFont="1" applyFill="1" applyBorder="1" applyAlignment="1" applyProtection="1">
      <alignment horizontal="center" vertical="center"/>
    </xf>
    <xf numFmtId="0" fontId="6" fillId="2" borderId="7" xfId="0" applyFont="1" applyFill="1" applyBorder="1" applyAlignment="1">
      <alignment vertical="center"/>
    </xf>
    <xf numFmtId="0" fontId="6" fillId="2" borderId="6" xfId="0" applyFont="1" applyFill="1" applyBorder="1" applyAlignment="1">
      <alignment vertical="center"/>
    </xf>
    <xf numFmtId="180" fontId="6" fillId="2" borderId="7" xfId="0" applyNumberFormat="1" applyFont="1" applyFill="1" applyBorder="1" applyAlignment="1" applyProtection="1">
      <alignment horizontal="left" vertical="center"/>
    </xf>
    <xf numFmtId="0" fontId="6" fillId="2" borderId="7" xfId="0" applyFont="1" applyFill="1" applyBorder="1" applyAlignment="1">
      <alignment horizontal="left" vertical="center"/>
    </xf>
    <xf numFmtId="0" fontId="4" fillId="0" borderId="8" xfId="0" applyFont="1" applyBorder="1" applyAlignment="1" applyProtection="1">
      <alignment horizontal="left" vertical="center"/>
    </xf>
    <xf numFmtId="0" fontId="4" fillId="0" borderId="7" xfId="0" applyFont="1" applyBorder="1" applyAlignment="1" applyProtection="1">
      <alignment horizontal="left" vertical="center"/>
    </xf>
    <xf numFmtId="0" fontId="4" fillId="0" borderId="7" xfId="0" applyFont="1" applyBorder="1" applyAlignment="1">
      <alignment vertical="center"/>
    </xf>
    <xf numFmtId="0" fontId="4" fillId="0" borderId="6" xfId="0" applyFont="1" applyBorder="1" applyAlignment="1">
      <alignment vertical="center"/>
    </xf>
    <xf numFmtId="0" fontId="4" fillId="2" borderId="5" xfId="0" applyFont="1" applyFill="1" applyBorder="1" applyAlignment="1" applyProtection="1">
      <alignment horizontal="left" vertical="center"/>
    </xf>
    <xf numFmtId="0" fontId="4" fillId="0" borderId="0" xfId="0" applyFont="1" applyAlignment="1">
      <alignment horizontal="left" vertical="center"/>
    </xf>
    <xf numFmtId="0" fontId="4" fillId="2" borderId="5" xfId="0" quotePrefix="1" applyFont="1" applyFill="1" applyBorder="1" applyAlignment="1" applyProtection="1">
      <alignment horizontal="left" vertical="center"/>
    </xf>
    <xf numFmtId="187" fontId="4" fillId="0" borderId="6" xfId="0" applyNumberFormat="1" applyFont="1" applyBorder="1" applyAlignment="1" applyProtection="1">
      <alignment vertical="center" shrinkToFit="1"/>
    </xf>
    <xf numFmtId="0" fontId="4" fillId="0" borderId="0" xfId="0" applyFont="1" applyFill="1" applyAlignment="1">
      <alignment vertical="center"/>
    </xf>
    <xf numFmtId="0" fontId="4" fillId="0" borderId="0" xfId="0" applyFont="1" applyFill="1" applyBorder="1" applyAlignment="1">
      <alignment vertical="center"/>
    </xf>
    <xf numFmtId="57" fontId="4" fillId="2" borderId="5" xfId="0" applyNumberFormat="1" applyFont="1" applyFill="1" applyBorder="1" applyAlignment="1">
      <alignment horizontal="left" vertical="center" shrinkToFit="1"/>
    </xf>
    <xf numFmtId="176" fontId="4" fillId="0" borderId="0" xfId="0" applyNumberFormat="1" applyFont="1" applyBorder="1" applyAlignment="1" applyProtection="1">
      <alignment vertical="center"/>
    </xf>
    <xf numFmtId="0" fontId="4" fillId="0" borderId="0" xfId="0" applyNumberFormat="1" applyFont="1" applyAlignment="1">
      <alignment vertical="center"/>
    </xf>
    <xf numFmtId="184" fontId="4" fillId="0" borderId="0" xfId="0" quotePrefix="1" applyNumberFormat="1" applyFont="1" applyFill="1" applyAlignment="1">
      <alignment horizontal="left" vertical="center"/>
    </xf>
    <xf numFmtId="0" fontId="4" fillId="3" borderId="9" xfId="0" applyNumberFormat="1" applyFont="1" applyFill="1" applyBorder="1" applyAlignment="1" applyProtection="1">
      <alignment horizontal="right" vertical="center" shrinkToFit="1"/>
    </xf>
    <xf numFmtId="179" fontId="4" fillId="0" borderId="0" xfId="0" applyNumberFormat="1" applyFont="1" applyAlignment="1">
      <alignment vertical="center"/>
    </xf>
    <xf numFmtId="2" fontId="4" fillId="0" borderId="0" xfId="0" applyNumberFormat="1" applyFont="1" applyAlignment="1" applyProtection="1">
      <alignment vertical="center"/>
    </xf>
    <xf numFmtId="180" fontId="4" fillId="0" borderId="0" xfId="0" applyNumberFormat="1" applyFont="1" applyAlignment="1" applyProtection="1">
      <alignment vertical="center"/>
    </xf>
    <xf numFmtId="0" fontId="8" fillId="0" borderId="0" xfId="0" quotePrefix="1" applyFont="1" applyAlignment="1" applyProtection="1">
      <alignment horizontal="left"/>
      <protection locked="0"/>
    </xf>
    <xf numFmtId="182" fontId="4" fillId="0" borderId="0" xfId="0" applyNumberFormat="1" applyFont="1" applyAlignment="1" applyProtection="1">
      <alignment vertical="center"/>
    </xf>
    <xf numFmtId="181" fontId="4" fillId="0" borderId="0" xfId="0" applyNumberFormat="1" applyFont="1" applyAlignment="1" applyProtection="1">
      <alignment vertical="center"/>
    </xf>
    <xf numFmtId="183" fontId="4" fillId="0" borderId="0" xfId="0" applyNumberFormat="1" applyFont="1" applyAlignment="1">
      <alignment vertical="center"/>
    </xf>
    <xf numFmtId="0" fontId="4" fillId="0" borderId="0" xfId="0" applyFont="1" applyAlignment="1" applyProtection="1">
      <alignment vertical="center"/>
    </xf>
    <xf numFmtId="0" fontId="8" fillId="0" borderId="0" xfId="0" quotePrefix="1" applyFont="1" applyAlignment="1" applyProtection="1">
      <alignment horizontal="left" vertical="center"/>
      <protection locked="0"/>
    </xf>
    <xf numFmtId="180" fontId="4" fillId="0" borderId="0" xfId="0" quotePrefix="1" applyNumberFormat="1" applyFont="1" applyAlignment="1">
      <alignment horizontal="left" vertical="center"/>
    </xf>
    <xf numFmtId="180" fontId="4" fillId="0" borderId="0" xfId="0" applyNumberFormat="1" applyFont="1" applyAlignment="1">
      <alignment vertical="center"/>
    </xf>
    <xf numFmtId="184" fontId="4" fillId="0" borderId="0" xfId="0" applyNumberFormat="1" applyFont="1" applyFill="1" applyAlignment="1">
      <alignment vertical="center"/>
    </xf>
    <xf numFmtId="1" fontId="4" fillId="0" borderId="0" xfId="0" applyNumberFormat="1" applyFont="1" applyAlignment="1" applyProtection="1">
      <alignment vertical="center"/>
    </xf>
    <xf numFmtId="0" fontId="4" fillId="2" borderId="5" xfId="0" applyFont="1" applyFill="1" applyBorder="1" applyAlignment="1" applyProtection="1">
      <alignment horizontal="left" vertical="center" shrinkToFit="1"/>
    </xf>
    <xf numFmtId="0" fontId="4" fillId="2" borderId="5" xfId="0" quotePrefix="1" applyFont="1" applyFill="1" applyBorder="1" applyAlignment="1" applyProtection="1">
      <alignment horizontal="left" vertical="center" shrinkToFit="1"/>
    </xf>
    <xf numFmtId="0" fontId="4" fillId="0" borderId="6" xfId="0" applyFont="1" applyBorder="1" applyAlignment="1" applyProtection="1">
      <alignment vertical="center" shrinkToFit="1"/>
    </xf>
    <xf numFmtId="0" fontId="7" fillId="2" borderId="6" xfId="0" applyFont="1" applyFill="1" applyBorder="1" applyAlignment="1" applyProtection="1">
      <alignment horizontal="left" vertical="center" wrapText="1"/>
    </xf>
    <xf numFmtId="0" fontId="7" fillId="0" borderId="6" xfId="0" applyFont="1" applyBorder="1" applyAlignment="1" applyProtection="1">
      <alignment horizontal="left" vertical="top" wrapText="1"/>
    </xf>
    <xf numFmtId="0" fontId="4" fillId="0" borderId="6" xfId="0" quotePrefix="1" applyFont="1" applyFill="1" applyBorder="1" applyAlignment="1" applyProtection="1">
      <alignment horizontal="left" vertical="center" shrinkToFit="1"/>
    </xf>
    <xf numFmtId="176" fontId="4" fillId="0" borderId="0" xfId="0" applyNumberFormat="1" applyFont="1" applyFill="1" applyBorder="1" applyAlignment="1" applyProtection="1">
      <alignment vertical="center"/>
    </xf>
    <xf numFmtId="0" fontId="5" fillId="0" borderId="0" xfId="0" applyFont="1" applyAlignment="1">
      <alignment vertical="center"/>
    </xf>
    <xf numFmtId="0" fontId="7" fillId="0" borderId="0" xfId="0" applyFont="1" applyAlignment="1">
      <alignment vertical="center"/>
    </xf>
    <xf numFmtId="190" fontId="4" fillId="0" borderId="0" xfId="0" applyNumberFormat="1" applyFont="1" applyAlignment="1">
      <alignment vertical="center" shrinkToFit="1"/>
    </xf>
    <xf numFmtId="0" fontId="10" fillId="0" borderId="0" xfId="0" applyFont="1" applyBorder="1" applyAlignment="1">
      <alignment horizontal="left" vertical="center"/>
    </xf>
    <xf numFmtId="0" fontId="4" fillId="0" borderId="10" xfId="0" applyFont="1" applyBorder="1" applyAlignment="1">
      <alignment vertical="center"/>
    </xf>
    <xf numFmtId="177" fontId="4" fillId="0" borderId="10" xfId="0" applyNumberFormat="1" applyFont="1" applyBorder="1" applyAlignment="1" applyProtection="1">
      <alignment vertical="center" shrinkToFit="1"/>
    </xf>
    <xf numFmtId="177" fontId="7" fillId="0" borderId="10" xfId="0" applyNumberFormat="1" applyFont="1" applyFill="1" applyBorder="1" applyAlignment="1" applyProtection="1">
      <alignment horizontal="center" vertical="center" shrinkToFit="1"/>
    </xf>
    <xf numFmtId="0" fontId="9" fillId="0" borderId="0" xfId="0" applyFont="1" applyAlignment="1" applyProtection="1">
      <alignment horizontal="left" vertical="center"/>
    </xf>
    <xf numFmtId="0" fontId="4" fillId="0" borderId="0" xfId="0" applyFont="1" applyFill="1" applyAlignment="1">
      <alignment horizontal="right" vertical="center"/>
    </xf>
    <xf numFmtId="180" fontId="4" fillId="0" borderId="0" xfId="0" applyNumberFormat="1" applyFont="1" applyFill="1" applyBorder="1" applyAlignment="1" applyProtection="1">
      <alignment vertical="center"/>
    </xf>
    <xf numFmtId="188" fontId="4" fillId="0" borderId="0" xfId="0" applyNumberFormat="1" applyFont="1" applyFill="1" applyBorder="1" applyAlignment="1">
      <alignment vertical="center"/>
    </xf>
    <xf numFmtId="180" fontId="4" fillId="0" borderId="11" xfId="0" applyNumberFormat="1" applyFont="1" applyBorder="1" applyAlignment="1">
      <alignment vertical="center"/>
    </xf>
    <xf numFmtId="180" fontId="4" fillId="0" borderId="12" xfId="0" applyNumberFormat="1" applyFont="1" applyBorder="1" applyAlignment="1">
      <alignment vertical="center"/>
    </xf>
    <xf numFmtId="180" fontId="4" fillId="0" borderId="13" xfId="0" applyNumberFormat="1" applyFont="1" applyBorder="1" applyAlignment="1">
      <alignment vertical="center"/>
    </xf>
    <xf numFmtId="180" fontId="4" fillId="0" borderId="14" xfId="0" applyNumberFormat="1" applyFont="1" applyBorder="1" applyAlignment="1">
      <alignment vertical="center"/>
    </xf>
    <xf numFmtId="180" fontId="4" fillId="0" borderId="2" xfId="0" applyNumberFormat="1" applyFont="1" applyBorder="1" applyAlignment="1">
      <alignment vertical="center"/>
    </xf>
    <xf numFmtId="180" fontId="4" fillId="0" borderId="4" xfId="0" applyNumberFormat="1" applyFont="1" applyBorder="1" applyAlignment="1">
      <alignment vertical="center"/>
    </xf>
    <xf numFmtId="180" fontId="4" fillId="0" borderId="2" xfId="0" applyNumberFormat="1" applyFont="1" applyBorder="1" applyAlignment="1">
      <alignment horizontal="right" vertical="center"/>
    </xf>
    <xf numFmtId="0" fontId="7" fillId="0" borderId="15" xfId="0" applyFont="1" applyBorder="1" applyAlignment="1">
      <alignment vertical="center"/>
    </xf>
    <xf numFmtId="179" fontId="4" fillId="0" borderId="16" xfId="0" applyNumberFormat="1" applyFont="1" applyBorder="1" applyAlignment="1">
      <alignment vertical="center" shrinkToFit="1"/>
    </xf>
    <xf numFmtId="0" fontId="4" fillId="0" borderId="2" xfId="0" applyNumberFormat="1" applyFont="1" applyBorder="1" applyAlignment="1">
      <alignment vertical="center" shrinkToFit="1"/>
    </xf>
    <xf numFmtId="0" fontId="4" fillId="0" borderId="2" xfId="0" applyNumberFormat="1" applyFont="1" applyBorder="1" applyAlignment="1">
      <alignment horizontal="right" vertical="center" shrinkToFit="1"/>
    </xf>
    <xf numFmtId="179" fontId="4" fillId="0" borderId="17" xfId="0" applyNumberFormat="1" applyFont="1" applyBorder="1" applyAlignment="1">
      <alignment vertical="center" shrinkToFit="1"/>
    </xf>
    <xf numFmtId="179" fontId="4" fillId="0" borderId="18" xfId="0" applyNumberFormat="1" applyFont="1" applyBorder="1" applyAlignment="1">
      <alignment vertical="center" shrinkToFit="1"/>
    </xf>
    <xf numFmtId="0" fontId="4" fillId="0" borderId="19" xfId="0" applyNumberFormat="1" applyFont="1" applyBorder="1" applyAlignment="1">
      <alignment vertical="center" shrinkToFit="1"/>
    </xf>
    <xf numFmtId="0" fontId="4" fillId="0" borderId="20" xfId="0" applyNumberFormat="1" applyFont="1" applyBorder="1" applyAlignment="1">
      <alignment vertical="center" shrinkToFit="1"/>
    </xf>
    <xf numFmtId="0" fontId="4" fillId="0" borderId="19" xfId="0" applyNumberFormat="1" applyFont="1" applyBorder="1" applyAlignment="1">
      <alignment horizontal="right" vertical="center" shrinkToFit="1"/>
    </xf>
    <xf numFmtId="0" fontId="4" fillId="0" borderId="20" xfId="0" applyNumberFormat="1" applyFont="1" applyBorder="1" applyAlignment="1">
      <alignment horizontal="right" vertical="center" shrinkToFit="1"/>
    </xf>
    <xf numFmtId="0" fontId="4" fillId="0" borderId="21" xfId="0" applyNumberFormat="1" applyFont="1" applyBorder="1" applyAlignment="1">
      <alignment vertical="center" shrinkToFit="1"/>
    </xf>
    <xf numFmtId="0" fontId="4" fillId="0" borderId="21" xfId="0" applyNumberFormat="1" applyFont="1" applyBorder="1" applyAlignment="1">
      <alignment horizontal="right" vertical="center" shrinkToFit="1"/>
    </xf>
    <xf numFmtId="0" fontId="7" fillId="0" borderId="22" xfId="0" applyFont="1" applyBorder="1" applyAlignment="1">
      <alignment vertical="center"/>
    </xf>
    <xf numFmtId="0" fontId="7" fillId="0" borderId="23" xfId="0" applyFont="1" applyBorder="1" applyAlignment="1">
      <alignment vertical="center"/>
    </xf>
    <xf numFmtId="0" fontId="7" fillId="0" borderId="24" xfId="0" applyFont="1" applyBorder="1" applyAlignment="1">
      <alignment vertical="center"/>
    </xf>
    <xf numFmtId="187" fontId="4" fillId="3" borderId="25" xfId="0" applyNumberFormat="1" applyFont="1" applyFill="1" applyBorder="1" applyAlignment="1" applyProtection="1">
      <alignment horizontal="right" vertical="center" shrinkToFit="1"/>
    </xf>
    <xf numFmtId="187" fontId="4" fillId="3" borderId="0" xfId="0" applyNumberFormat="1" applyFont="1" applyFill="1" applyBorder="1" applyAlignment="1" applyProtection="1">
      <alignment horizontal="right" vertical="center" shrinkToFit="1"/>
    </xf>
    <xf numFmtId="187" fontId="4" fillId="3" borderId="0" xfId="0" quotePrefix="1" applyNumberFormat="1" applyFont="1" applyFill="1" applyBorder="1" applyAlignment="1">
      <alignment horizontal="right" vertical="center" shrinkToFit="1"/>
    </xf>
    <xf numFmtId="0" fontId="4" fillId="3" borderId="0" xfId="0" quotePrefix="1" applyNumberFormat="1" applyFont="1" applyFill="1" applyBorder="1" applyAlignment="1">
      <alignment horizontal="right" vertical="center" shrinkToFit="1"/>
    </xf>
    <xf numFmtId="177" fontId="4" fillId="3" borderId="0" xfId="0" applyNumberFormat="1" applyFont="1" applyFill="1" applyBorder="1" applyAlignment="1" applyProtection="1">
      <alignment horizontal="right" vertical="center" shrinkToFit="1"/>
    </xf>
    <xf numFmtId="187" fontId="4" fillId="3" borderId="27" xfId="0" applyNumberFormat="1" applyFont="1" applyFill="1" applyBorder="1" applyAlignment="1" applyProtection="1">
      <alignment horizontal="right" vertical="center" shrinkToFit="1"/>
    </xf>
    <xf numFmtId="177" fontId="4" fillId="3" borderId="14" xfId="0" applyNumberFormat="1" applyFont="1" applyFill="1" applyBorder="1" applyAlignment="1" applyProtection="1">
      <alignment horizontal="right" vertical="center" shrinkToFit="1"/>
    </xf>
    <xf numFmtId="187" fontId="4" fillId="3" borderId="14" xfId="0" quotePrefix="1" applyNumberFormat="1" applyFont="1" applyFill="1" applyBorder="1" applyAlignment="1">
      <alignment horizontal="right" vertical="center" shrinkToFit="1"/>
    </xf>
    <xf numFmtId="0" fontId="4" fillId="3" borderId="14" xfId="0" quotePrefix="1" applyNumberFormat="1" applyFont="1" applyFill="1" applyBorder="1" applyAlignment="1">
      <alignment horizontal="right" vertical="center" shrinkToFit="1"/>
    </xf>
    <xf numFmtId="0" fontId="4" fillId="3" borderId="29" xfId="0" applyNumberFormat="1" applyFont="1" applyFill="1" applyBorder="1" applyAlignment="1" applyProtection="1">
      <alignment horizontal="right" vertical="center" shrinkToFit="1"/>
    </xf>
    <xf numFmtId="0" fontId="14" fillId="0" borderId="0" xfId="0" applyFont="1" applyAlignment="1" applyProtection="1">
      <alignment horizontal="left" vertical="center"/>
    </xf>
    <xf numFmtId="182" fontId="7" fillId="0" borderId="0" xfId="0" applyNumberFormat="1" applyFont="1" applyAlignment="1"/>
    <xf numFmtId="57" fontId="4" fillId="5" borderId="5" xfId="0" applyNumberFormat="1" applyFont="1" applyFill="1" applyBorder="1" applyAlignment="1">
      <alignment vertical="center" shrinkToFit="1"/>
    </xf>
    <xf numFmtId="187" fontId="4" fillId="6" borderId="26" xfId="0" applyNumberFormat="1" applyFont="1" applyFill="1" applyBorder="1" applyAlignment="1" applyProtection="1">
      <alignment horizontal="right" vertical="center" shrinkToFit="1"/>
    </xf>
    <xf numFmtId="177" fontId="4" fillId="6" borderId="0" xfId="0" applyNumberFormat="1" applyFont="1" applyFill="1" applyBorder="1" applyAlignment="1" applyProtection="1">
      <alignment horizontal="right" vertical="center" shrinkToFit="1"/>
    </xf>
    <xf numFmtId="180" fontId="4" fillId="6" borderId="0" xfId="0" applyNumberFormat="1" applyFont="1" applyFill="1" applyBorder="1" applyAlignment="1" applyProtection="1">
      <alignment horizontal="right" vertical="center" shrinkToFit="1"/>
    </xf>
    <xf numFmtId="187" fontId="4" fillId="6" borderId="28" xfId="0" applyNumberFormat="1" applyFont="1" applyFill="1" applyBorder="1" applyAlignment="1" applyProtection="1">
      <alignment horizontal="right" vertical="center" shrinkToFit="1"/>
    </xf>
    <xf numFmtId="0" fontId="5" fillId="0" borderId="0" xfId="0" applyFont="1" applyAlignment="1">
      <alignment vertical="center" wrapText="1"/>
    </xf>
    <xf numFmtId="178" fontId="5" fillId="0" borderId="0" xfId="0" applyNumberFormat="1" applyFont="1" applyAlignment="1">
      <alignment vertical="center"/>
    </xf>
    <xf numFmtId="191" fontId="4" fillId="0" borderId="0" xfId="0" applyNumberFormat="1" applyFont="1" applyAlignment="1" applyProtection="1">
      <alignment vertical="center"/>
    </xf>
    <xf numFmtId="181" fontId="4" fillId="0" borderId="0" xfId="0" applyNumberFormat="1" applyFont="1" applyAlignment="1">
      <alignment vertical="center"/>
    </xf>
    <xf numFmtId="0" fontId="5" fillId="2" borderId="5" xfId="0" quotePrefix="1" applyFont="1" applyFill="1" applyBorder="1" applyAlignment="1" applyProtection="1">
      <alignment horizontal="left" vertical="center"/>
    </xf>
    <xf numFmtId="0" fontId="5" fillId="2" borderId="7" xfId="0" applyFont="1" applyFill="1" applyBorder="1" applyAlignment="1" applyProtection="1">
      <alignment horizontal="left" vertical="center"/>
    </xf>
    <xf numFmtId="0" fontId="5" fillId="2" borderId="7" xfId="0" applyFont="1" applyFill="1" applyBorder="1" applyAlignment="1" applyProtection="1">
      <alignment horizontal="center" vertical="center"/>
    </xf>
    <xf numFmtId="0" fontId="5" fillId="2" borderId="7" xfId="0" applyFont="1" applyFill="1" applyBorder="1" applyAlignment="1">
      <alignment vertical="center"/>
    </xf>
    <xf numFmtId="0" fontId="5" fillId="2" borderId="6" xfId="0" applyFont="1" applyFill="1" applyBorder="1" applyAlignment="1">
      <alignment vertical="center"/>
    </xf>
    <xf numFmtId="180" fontId="5" fillId="2" borderId="7" xfId="0" applyNumberFormat="1" applyFont="1" applyFill="1" applyBorder="1" applyAlignment="1" applyProtection="1">
      <alignment horizontal="left" vertical="center"/>
    </xf>
    <xf numFmtId="0" fontId="5" fillId="2" borderId="7" xfId="0" applyFont="1" applyFill="1" applyBorder="1" applyAlignment="1">
      <alignment horizontal="left" vertical="center"/>
    </xf>
    <xf numFmtId="0" fontId="16" fillId="0" borderId="0" xfId="1" applyFont="1" applyAlignment="1" applyProtection="1">
      <alignment horizontal="left" vertical="center"/>
    </xf>
    <xf numFmtId="0" fontId="16" fillId="0" borderId="0" xfId="1" applyFont="1" applyAlignment="1" applyProtection="1">
      <alignment vertical="center"/>
    </xf>
    <xf numFmtId="180" fontId="16" fillId="0" borderId="0" xfId="1" applyNumberFormat="1" applyFont="1" applyAlignment="1" applyProtection="1">
      <alignment vertical="center"/>
    </xf>
    <xf numFmtId="0" fontId="16" fillId="0" borderId="0" xfId="1" applyFont="1" applyBorder="1" applyAlignment="1" applyProtection="1">
      <alignment horizontal="left" vertical="center"/>
    </xf>
    <xf numFmtId="0" fontId="16" fillId="0" borderId="0" xfId="1" applyFont="1" applyFill="1" applyAlignment="1" applyProtection="1">
      <alignment vertical="center"/>
    </xf>
    <xf numFmtId="0" fontId="4" fillId="0" borderId="0" xfId="0" applyNumberFormat="1" applyFont="1" applyAlignment="1"/>
    <xf numFmtId="184" fontId="4" fillId="0" borderId="0" xfId="0" applyNumberFormat="1" applyFont="1" applyAlignment="1">
      <alignment vertical="center"/>
    </xf>
    <xf numFmtId="180" fontId="4" fillId="0" borderId="10" xfId="0" applyNumberFormat="1" applyFont="1" applyBorder="1" applyAlignment="1">
      <alignment vertical="center" shrinkToFit="1"/>
    </xf>
    <xf numFmtId="183" fontId="4" fillId="0" borderId="10" xfId="0" applyNumberFormat="1" applyFont="1" applyBorder="1" applyAlignment="1">
      <alignment vertical="center" shrinkToFit="1"/>
    </xf>
    <xf numFmtId="180" fontId="4" fillId="0" borderId="18" xfId="0" applyNumberFormat="1" applyFont="1" applyBorder="1" applyAlignment="1">
      <alignment vertical="center" shrinkToFit="1"/>
    </xf>
    <xf numFmtId="0" fontId="4" fillId="0" borderId="31" xfId="0" applyFont="1" applyBorder="1" applyAlignment="1">
      <alignment vertical="center"/>
    </xf>
    <xf numFmtId="2" fontId="4" fillId="0" borderId="10" xfId="0" applyNumberFormat="1" applyFont="1" applyBorder="1" applyAlignment="1">
      <alignment vertical="center" shrinkToFit="1"/>
    </xf>
    <xf numFmtId="0" fontId="4" fillId="0" borderId="35" xfId="0" applyFont="1" applyBorder="1" applyAlignment="1">
      <alignment vertical="center"/>
    </xf>
    <xf numFmtId="0" fontId="7" fillId="2" borderId="34" xfId="0" applyFont="1" applyFill="1" applyBorder="1" applyAlignment="1" applyProtection="1">
      <alignment horizontal="center" vertical="top" wrapText="1"/>
    </xf>
    <xf numFmtId="0" fontId="17" fillId="0" borderId="0" xfId="0" applyFont="1" applyAlignment="1">
      <alignment horizontal="center" vertical="center"/>
    </xf>
    <xf numFmtId="0" fontId="4" fillId="0" borderId="19" xfId="0" applyFont="1" applyBorder="1" applyAlignment="1" applyProtection="1">
      <alignment horizontal="left" vertical="center" shrinkToFit="1"/>
    </xf>
    <xf numFmtId="0" fontId="4" fillId="0" borderId="20" xfId="0" applyFont="1" applyBorder="1" applyAlignment="1" applyProtection="1">
      <alignment horizontal="left" vertical="center" shrinkToFit="1"/>
    </xf>
    <xf numFmtId="0" fontId="4" fillId="0" borderId="20" xfId="0" quotePrefix="1" applyFont="1" applyFill="1" applyBorder="1" applyAlignment="1" applyProtection="1">
      <alignment horizontal="left" vertical="center" shrinkToFit="1"/>
    </xf>
    <xf numFmtId="0" fontId="4" fillId="0" borderId="20" xfId="0" applyFont="1" applyFill="1" applyBorder="1" applyAlignment="1" applyProtection="1">
      <alignment horizontal="left" vertical="center" shrinkToFit="1"/>
    </xf>
    <xf numFmtId="0" fontId="7" fillId="0" borderId="36" xfId="0" applyFont="1" applyBorder="1" applyAlignment="1" applyProtection="1">
      <alignment horizontal="left" vertical="top" wrapText="1"/>
    </xf>
    <xf numFmtId="0" fontId="7" fillId="0" borderId="37" xfId="0" applyFont="1" applyBorder="1" applyAlignment="1" applyProtection="1">
      <alignment horizontal="left" vertical="top" wrapText="1"/>
    </xf>
    <xf numFmtId="0" fontId="4" fillId="0" borderId="36" xfId="0" applyFont="1" applyBorder="1" applyAlignment="1" applyProtection="1">
      <alignment vertical="center" shrinkToFit="1"/>
    </xf>
    <xf numFmtId="0" fontId="4" fillId="0" borderId="37" xfId="0" applyFont="1" applyBorder="1" applyAlignment="1" applyProtection="1">
      <alignment vertical="center" shrinkToFit="1"/>
    </xf>
    <xf numFmtId="178" fontId="7" fillId="0" borderId="37" xfId="0" applyNumberFormat="1" applyFont="1" applyBorder="1" applyAlignment="1" applyProtection="1">
      <alignment vertical="center" shrinkToFit="1"/>
    </xf>
    <xf numFmtId="0" fontId="7" fillId="0" borderId="37" xfId="0" quotePrefix="1" applyFont="1" applyBorder="1" applyAlignment="1" applyProtection="1">
      <alignment horizontal="left" vertical="top" wrapText="1"/>
    </xf>
    <xf numFmtId="0" fontId="4" fillId="0" borderId="39" xfId="0" applyFont="1" applyBorder="1" applyAlignment="1" applyProtection="1">
      <alignment vertical="center" shrinkToFit="1"/>
    </xf>
    <xf numFmtId="0" fontId="4" fillId="0" borderId="40" xfId="0" applyFont="1" applyBorder="1" applyAlignment="1" applyProtection="1">
      <alignment vertical="center" shrinkToFit="1"/>
    </xf>
    <xf numFmtId="0" fontId="4" fillId="3" borderId="40" xfId="0" applyFont="1" applyFill="1" applyBorder="1" applyAlignment="1">
      <alignment vertical="center" shrinkToFit="1"/>
    </xf>
    <xf numFmtId="0" fontId="4" fillId="3" borderId="15" xfId="0" applyFont="1" applyFill="1" applyBorder="1" applyAlignment="1">
      <alignment vertical="center" shrinkToFit="1"/>
    </xf>
    <xf numFmtId="177" fontId="7" fillId="0" borderId="40" xfId="0" applyNumberFormat="1" applyFont="1" applyBorder="1" applyAlignment="1" applyProtection="1">
      <alignment horizontal="center" vertical="center" shrinkToFit="1"/>
    </xf>
    <xf numFmtId="0" fontId="4" fillId="0" borderId="39" xfId="0" applyFont="1" applyBorder="1" applyAlignment="1">
      <alignment vertical="center" shrinkToFit="1"/>
    </xf>
    <xf numFmtId="0" fontId="4" fillId="0" borderId="40" xfId="0" applyFont="1" applyBorder="1" applyAlignment="1">
      <alignment vertical="center" shrinkToFit="1"/>
    </xf>
    <xf numFmtId="0" fontId="4" fillId="0" borderId="41" xfId="0" applyFont="1" applyBorder="1" applyAlignment="1">
      <alignment vertical="center" shrinkToFit="1"/>
    </xf>
    <xf numFmtId="0" fontId="4" fillId="0" borderId="10" xfId="0" applyFont="1" applyBorder="1" applyAlignment="1">
      <alignment vertical="center" shrinkToFit="1"/>
    </xf>
    <xf numFmtId="0" fontId="4" fillId="0" borderId="42" xfId="0" applyFont="1" applyBorder="1" applyAlignment="1">
      <alignment vertical="center" shrinkToFit="1"/>
    </xf>
    <xf numFmtId="0" fontId="4" fillId="0" borderId="41" xfId="0" applyFont="1" applyBorder="1" applyAlignment="1" applyProtection="1">
      <alignment vertical="center" shrinkToFit="1"/>
    </xf>
    <xf numFmtId="0" fontId="4" fillId="0" borderId="10" xfId="0" applyFont="1" applyBorder="1" applyAlignment="1" applyProtection="1">
      <alignment vertical="center" shrinkToFit="1"/>
    </xf>
    <xf numFmtId="177" fontId="7" fillId="0" borderId="10" xfId="0" applyNumberFormat="1" applyFont="1" applyBorder="1" applyAlignment="1" applyProtection="1">
      <alignment horizontal="center" vertical="center" shrinkToFit="1"/>
    </xf>
    <xf numFmtId="0" fontId="4" fillId="0" borderId="42" xfId="0" applyFont="1" applyBorder="1" applyAlignment="1" applyProtection="1">
      <alignment vertical="center" shrinkToFit="1"/>
    </xf>
    <xf numFmtId="0" fontId="4" fillId="3" borderId="10" xfId="0" applyFont="1" applyFill="1" applyBorder="1" applyAlignment="1">
      <alignment vertical="center" shrinkToFit="1"/>
    </xf>
    <xf numFmtId="0" fontId="4" fillId="3" borderId="42" xfId="0" applyFont="1" applyFill="1" applyBorder="1" applyAlignment="1">
      <alignment vertical="center" shrinkToFit="1"/>
    </xf>
    <xf numFmtId="0" fontId="4" fillId="4" borderId="10" xfId="0" applyFont="1" applyFill="1" applyBorder="1" applyAlignment="1" applyProtection="1">
      <alignment vertical="center" shrinkToFit="1"/>
    </xf>
    <xf numFmtId="0" fontId="4" fillId="4" borderId="42" xfId="0" applyFont="1" applyFill="1" applyBorder="1" applyAlignment="1" applyProtection="1">
      <alignment vertical="center" shrinkToFit="1"/>
    </xf>
    <xf numFmtId="0" fontId="4" fillId="4" borderId="10" xfId="0" applyFont="1" applyFill="1" applyBorder="1" applyAlignment="1">
      <alignment vertical="center" shrinkToFit="1"/>
    </xf>
    <xf numFmtId="0" fontId="4" fillId="0" borderId="41" xfId="0" applyFont="1" applyFill="1" applyBorder="1" applyAlignment="1" applyProtection="1">
      <alignment vertical="center" shrinkToFit="1"/>
    </xf>
    <xf numFmtId="0" fontId="4" fillId="0" borderId="10" xfId="0" applyFont="1" applyFill="1" applyBorder="1" applyAlignment="1" applyProtection="1">
      <alignment vertical="center" shrinkToFit="1"/>
    </xf>
    <xf numFmtId="0" fontId="4" fillId="0" borderId="42" xfId="0" applyFont="1" applyFill="1" applyBorder="1" applyAlignment="1" applyProtection="1">
      <alignment vertical="center" shrinkToFit="1"/>
    </xf>
    <xf numFmtId="0" fontId="4" fillId="0" borderId="41" xfId="0" applyFont="1" applyFill="1" applyBorder="1" applyAlignment="1">
      <alignment vertical="center" shrinkToFit="1"/>
    </xf>
    <xf numFmtId="0" fontId="4" fillId="0" borderId="10" xfId="0" applyFont="1" applyFill="1" applyBorder="1" applyAlignment="1">
      <alignment vertical="center" shrinkToFit="1"/>
    </xf>
    <xf numFmtId="0" fontId="4" fillId="4" borderId="10" xfId="0" applyFont="1" applyFill="1" applyBorder="1" applyAlignment="1" applyProtection="1">
      <alignment horizontal="right" vertical="center" shrinkToFit="1"/>
    </xf>
    <xf numFmtId="0" fontId="4" fillId="4" borderId="42" xfId="0" applyFont="1" applyFill="1" applyBorder="1" applyAlignment="1" applyProtection="1">
      <alignment horizontal="right" vertical="center" shrinkToFit="1"/>
    </xf>
    <xf numFmtId="0" fontId="4" fillId="0" borderId="10" xfId="0" applyFont="1" applyBorder="1" applyAlignment="1" applyProtection="1">
      <alignment horizontal="right" vertical="center" shrinkToFit="1"/>
    </xf>
    <xf numFmtId="0" fontId="4" fillId="3" borderId="10" xfId="0" applyFont="1" applyFill="1" applyBorder="1" applyAlignment="1" applyProtection="1">
      <alignment vertical="center" shrinkToFit="1"/>
    </xf>
    <xf numFmtId="0" fontId="4" fillId="3" borderId="42" xfId="0" applyFont="1" applyFill="1" applyBorder="1" applyAlignment="1" applyProtection="1">
      <alignment vertical="center" shrinkToFit="1"/>
    </xf>
    <xf numFmtId="178" fontId="7" fillId="0" borderId="10" xfId="0" applyNumberFormat="1" applyFont="1" applyBorder="1" applyAlignment="1" applyProtection="1">
      <alignment vertical="center" shrinkToFit="1"/>
    </xf>
    <xf numFmtId="177" fontId="7" fillId="0" borderId="15" xfId="0" applyNumberFormat="1" applyFont="1" applyBorder="1" applyAlignment="1" applyProtection="1">
      <alignment vertical="center" shrinkToFit="1"/>
    </xf>
    <xf numFmtId="2" fontId="7" fillId="3" borderId="15" xfId="0" applyNumberFormat="1" applyFont="1" applyFill="1" applyBorder="1" applyAlignment="1" applyProtection="1">
      <alignment horizontal="center" vertical="center" shrinkToFit="1"/>
    </xf>
    <xf numFmtId="57" fontId="4" fillId="5" borderId="38" xfId="0" applyNumberFormat="1" applyFont="1" applyFill="1" applyBorder="1" applyAlignment="1" applyProtection="1">
      <alignment vertical="center" shrinkToFit="1"/>
    </xf>
    <xf numFmtId="57" fontId="4" fillId="2" borderId="43" xfId="0" applyNumberFormat="1" applyFont="1" applyFill="1" applyBorder="1" applyAlignment="1" applyProtection="1">
      <alignment horizontal="left" vertical="center" shrinkToFit="1"/>
    </xf>
    <xf numFmtId="187" fontId="4" fillId="0" borderId="42" xfId="0" applyNumberFormat="1" applyFont="1" applyBorder="1" applyAlignment="1" applyProtection="1">
      <alignment vertical="center" shrinkToFit="1"/>
    </xf>
    <xf numFmtId="177" fontId="7" fillId="0" borderId="42" xfId="0" applyNumberFormat="1" applyFont="1" applyBorder="1" applyAlignment="1" applyProtection="1">
      <alignment vertical="center" shrinkToFit="1"/>
    </xf>
    <xf numFmtId="2" fontId="7" fillId="0" borderId="42" xfId="0" applyNumberFormat="1" applyFont="1" applyBorder="1" applyAlignment="1" applyProtection="1">
      <alignment horizontal="center" vertical="center" shrinkToFit="1"/>
    </xf>
    <xf numFmtId="2" fontId="7" fillId="0" borderId="42" xfId="0" applyNumberFormat="1" applyFont="1" applyBorder="1" applyAlignment="1" applyProtection="1">
      <alignment vertical="center" shrinkToFit="1"/>
    </xf>
    <xf numFmtId="57" fontId="4" fillId="5" borderId="43" xfId="0" applyNumberFormat="1" applyFont="1" applyFill="1" applyBorder="1" applyAlignment="1" applyProtection="1">
      <alignment vertical="center" shrinkToFit="1"/>
    </xf>
    <xf numFmtId="177" fontId="7" fillId="0" borderId="42" xfId="0" applyNumberFormat="1" applyFont="1" applyBorder="1" applyAlignment="1" applyProtection="1">
      <alignment horizontal="center" vertical="center" shrinkToFit="1"/>
    </xf>
    <xf numFmtId="0" fontId="7" fillId="0" borderId="42" xfId="0" applyFont="1" applyBorder="1" applyAlignment="1" applyProtection="1">
      <alignment vertical="center" shrinkToFit="1"/>
    </xf>
    <xf numFmtId="2" fontId="7" fillId="3" borderId="42" xfId="0" applyNumberFormat="1" applyFont="1" applyFill="1" applyBorder="1" applyAlignment="1" applyProtection="1">
      <alignment horizontal="center" vertical="center" shrinkToFit="1"/>
    </xf>
    <xf numFmtId="177" fontId="7" fillId="0" borderId="42" xfId="0" applyNumberFormat="1" applyFont="1" applyFill="1" applyBorder="1" applyAlignment="1" applyProtection="1">
      <alignment vertical="center" shrinkToFit="1"/>
    </xf>
    <xf numFmtId="0" fontId="7" fillId="0" borderId="42" xfId="0" applyFont="1" applyFill="1" applyBorder="1" applyAlignment="1" applyProtection="1">
      <alignment vertical="center" shrinkToFit="1"/>
    </xf>
    <xf numFmtId="2" fontId="7" fillId="0" borderId="42" xfId="0" applyNumberFormat="1" applyFont="1" applyBorder="1" applyAlignment="1" applyProtection="1">
      <alignment horizontal="right" vertical="center" shrinkToFit="1"/>
    </xf>
    <xf numFmtId="0" fontId="7" fillId="0" borderId="42" xfId="0" applyFont="1" applyBorder="1" applyAlignment="1" applyProtection="1">
      <alignment horizontal="right" vertical="center" shrinkToFit="1"/>
    </xf>
    <xf numFmtId="177" fontId="7" fillId="0" borderId="42" xfId="0" applyNumberFormat="1" applyFont="1" applyBorder="1" applyAlignment="1" applyProtection="1">
      <alignment horizontal="right" vertical="center" shrinkToFit="1"/>
    </xf>
    <xf numFmtId="178" fontId="7" fillId="0" borderId="42" xfId="0" applyNumberFormat="1" applyFont="1" applyBorder="1" applyAlignment="1" applyProtection="1">
      <alignment vertical="center" shrinkToFit="1"/>
    </xf>
    <xf numFmtId="57" fontId="4" fillId="2" borderId="43" xfId="0" applyNumberFormat="1" applyFont="1" applyFill="1" applyBorder="1" applyAlignment="1">
      <alignment horizontal="left" vertical="center" shrinkToFit="1"/>
    </xf>
    <xf numFmtId="57" fontId="4" fillId="5" borderId="43" xfId="0" applyNumberFormat="1" applyFont="1" applyFill="1" applyBorder="1" applyAlignment="1">
      <alignment vertical="center" shrinkToFit="1"/>
    </xf>
    <xf numFmtId="189" fontId="7" fillId="7" borderId="42" xfId="0" applyNumberFormat="1" applyFont="1" applyFill="1" applyBorder="1" applyAlignment="1" applyProtection="1">
      <alignment horizontal="center" vertical="center" shrinkToFit="1"/>
    </xf>
    <xf numFmtId="1" fontId="4" fillId="0" borderId="42" xfId="0" applyNumberFormat="1" applyFont="1" applyBorder="1" applyAlignment="1" applyProtection="1">
      <alignment vertical="center" shrinkToFit="1"/>
    </xf>
    <xf numFmtId="0" fontId="4" fillId="5" borderId="43" xfId="0" applyFont="1" applyFill="1" applyBorder="1" applyAlignment="1">
      <alignment vertical="center"/>
    </xf>
    <xf numFmtId="0" fontId="4" fillId="0" borderId="42" xfId="0" applyFont="1" applyBorder="1" applyAlignment="1">
      <alignment vertical="center"/>
    </xf>
    <xf numFmtId="177" fontId="7" fillId="0" borderId="44" xfId="0" applyNumberFormat="1" applyFont="1" applyFill="1" applyBorder="1" applyAlignment="1" applyProtection="1">
      <alignment horizontal="center" vertical="center" shrinkToFit="1"/>
    </xf>
    <xf numFmtId="0" fontId="7" fillId="2" borderId="46" xfId="0" applyFont="1" applyFill="1" applyBorder="1" applyAlignment="1" applyProtection="1">
      <alignment horizontal="left" vertical="center" wrapText="1"/>
    </xf>
    <xf numFmtId="0" fontId="7" fillId="2" borderId="37" xfId="0" applyFont="1" applyFill="1" applyBorder="1" applyAlignment="1" applyProtection="1">
      <alignment horizontal="left" vertical="center" wrapText="1"/>
    </xf>
    <xf numFmtId="2" fontId="7" fillId="2" borderId="37" xfId="0" quotePrefix="1" applyNumberFormat="1" applyFont="1" applyFill="1" applyBorder="1" applyAlignment="1" applyProtection="1">
      <alignment horizontal="left" vertical="center" wrapText="1"/>
    </xf>
    <xf numFmtId="187" fontId="4" fillId="0" borderId="24" xfId="0" applyNumberFormat="1" applyFont="1" applyBorder="1" applyAlignment="1" applyProtection="1">
      <alignment vertical="center" shrinkToFit="1"/>
    </xf>
    <xf numFmtId="187" fontId="4" fillId="0" borderId="40" xfId="0" applyNumberFormat="1" applyFont="1" applyBorder="1" applyAlignment="1" applyProtection="1">
      <alignment vertical="center" shrinkToFit="1"/>
    </xf>
    <xf numFmtId="177" fontId="7" fillId="0" borderId="40" xfId="0" applyNumberFormat="1" applyFont="1" applyBorder="1" applyAlignment="1" applyProtection="1">
      <alignment vertical="center" shrinkToFit="1"/>
    </xf>
    <xf numFmtId="2" fontId="7" fillId="3" borderId="40" xfId="0" applyNumberFormat="1" applyFont="1" applyFill="1" applyBorder="1" applyAlignment="1" applyProtection="1">
      <alignment horizontal="center" vertical="center" shrinkToFit="1"/>
    </xf>
    <xf numFmtId="2" fontId="7" fillId="3" borderId="40" xfId="0" applyNumberFormat="1" applyFont="1" applyFill="1" applyBorder="1" applyAlignment="1" applyProtection="1">
      <alignment vertical="center" shrinkToFit="1"/>
    </xf>
    <xf numFmtId="187" fontId="4" fillId="0" borderId="48" xfId="0" applyNumberFormat="1" applyFont="1" applyBorder="1" applyAlignment="1" applyProtection="1">
      <alignment vertical="center" shrinkToFit="1"/>
    </xf>
    <xf numFmtId="187" fontId="4" fillId="0" borderId="10" xfId="0" applyNumberFormat="1" applyFont="1" applyBorder="1" applyAlignment="1" applyProtection="1">
      <alignment vertical="center" shrinkToFit="1"/>
    </xf>
    <xf numFmtId="177" fontId="7" fillId="0" borderId="10" xfId="0" applyNumberFormat="1" applyFont="1" applyBorder="1" applyAlignment="1" applyProtection="1">
      <alignment vertical="center" shrinkToFit="1"/>
    </xf>
    <xf numFmtId="2" fontId="7" fillId="0" borderId="10" xfId="0" applyNumberFormat="1" applyFont="1" applyBorder="1" applyAlignment="1" applyProtection="1">
      <alignment horizontal="center" vertical="center" shrinkToFit="1"/>
    </xf>
    <xf numFmtId="2" fontId="7" fillId="0" borderId="10" xfId="0" applyNumberFormat="1" applyFont="1" applyBorder="1" applyAlignment="1" applyProtection="1">
      <alignment vertical="center" shrinkToFit="1"/>
    </xf>
    <xf numFmtId="2" fontId="7" fillId="3" borderId="10" xfId="0" applyNumberFormat="1" applyFont="1" applyFill="1" applyBorder="1" applyAlignment="1" applyProtection="1">
      <alignment horizontal="center" vertical="center" shrinkToFit="1"/>
    </xf>
    <xf numFmtId="2" fontId="7" fillId="3" borderId="10" xfId="0" applyNumberFormat="1" applyFont="1" applyFill="1" applyBorder="1" applyAlignment="1" applyProtection="1">
      <alignment vertical="center" shrinkToFit="1"/>
    </xf>
    <xf numFmtId="187" fontId="4" fillId="0" borderId="48" xfId="0" applyNumberFormat="1" applyFont="1" applyFill="1" applyBorder="1" applyAlignment="1" applyProtection="1">
      <alignment vertical="center" shrinkToFit="1"/>
    </xf>
    <xf numFmtId="187" fontId="4" fillId="0" borderId="10" xfId="0" applyNumberFormat="1" applyFont="1" applyFill="1" applyBorder="1" applyAlignment="1" applyProtection="1">
      <alignment vertical="center" shrinkToFit="1"/>
    </xf>
    <xf numFmtId="177" fontId="7" fillId="0" borderId="10" xfId="0" applyNumberFormat="1" applyFont="1" applyFill="1" applyBorder="1" applyAlignment="1" applyProtection="1">
      <alignment vertical="center" shrinkToFit="1"/>
    </xf>
    <xf numFmtId="2" fontId="7" fillId="0" borderId="10" xfId="0" applyNumberFormat="1" applyFont="1" applyFill="1" applyBorder="1" applyAlignment="1" applyProtection="1">
      <alignment vertical="center" shrinkToFit="1"/>
    </xf>
    <xf numFmtId="2" fontId="7" fillId="0" borderId="10" xfId="0" applyNumberFormat="1" applyFont="1" applyBorder="1" applyAlignment="1" applyProtection="1">
      <alignment horizontal="right" vertical="center" shrinkToFit="1"/>
    </xf>
    <xf numFmtId="186" fontId="7" fillId="0" borderId="10" xfId="0" applyNumberFormat="1" applyFont="1" applyBorder="1" applyAlignment="1" applyProtection="1">
      <alignment vertical="center" shrinkToFit="1"/>
    </xf>
    <xf numFmtId="186" fontId="7" fillId="0" borderId="10" xfId="0" applyNumberFormat="1" applyFont="1" applyBorder="1" applyAlignment="1" applyProtection="1">
      <alignment horizontal="center" vertical="center" shrinkToFit="1"/>
    </xf>
    <xf numFmtId="177" fontId="7" fillId="0" borderId="10" xfId="0" applyNumberFormat="1" applyFont="1" applyBorder="1" applyAlignment="1" applyProtection="1">
      <alignment horizontal="right" vertical="center" shrinkToFit="1"/>
    </xf>
    <xf numFmtId="189" fontId="7" fillId="7" borderId="10" xfId="0" applyNumberFormat="1" applyFont="1" applyFill="1" applyBorder="1" applyAlignment="1" applyProtection="1">
      <alignment horizontal="center" vertical="center" shrinkToFit="1"/>
    </xf>
    <xf numFmtId="180" fontId="7" fillId="0" borderId="10" xfId="0" applyNumberFormat="1" applyFont="1" applyBorder="1" applyAlignment="1" applyProtection="1">
      <alignment horizontal="center" vertical="center" shrinkToFit="1"/>
    </xf>
    <xf numFmtId="187" fontId="4" fillId="0" borderId="46" xfId="0" applyNumberFormat="1" applyFont="1" applyBorder="1" applyAlignment="1" applyProtection="1">
      <alignment vertical="center" shrinkToFit="1"/>
    </xf>
    <xf numFmtId="187" fontId="4" fillId="0" borderId="37" xfId="0" applyNumberFormat="1" applyFont="1" applyBorder="1" applyAlignment="1" applyProtection="1">
      <alignment vertical="center" shrinkToFit="1"/>
    </xf>
    <xf numFmtId="187" fontId="4" fillId="3" borderId="50" xfId="0" applyNumberFormat="1" applyFont="1" applyFill="1" applyBorder="1" applyAlignment="1" applyProtection="1">
      <alignment horizontal="right" vertical="center" shrinkToFit="1"/>
    </xf>
    <xf numFmtId="187" fontId="4" fillId="3" borderId="51" xfId="0" applyNumberFormat="1" applyFont="1" applyFill="1" applyBorder="1" applyAlignment="1" applyProtection="1">
      <alignment horizontal="right" vertical="center" shrinkToFit="1"/>
    </xf>
    <xf numFmtId="187" fontId="4" fillId="6" borderId="52" xfId="0" applyNumberFormat="1" applyFont="1" applyFill="1" applyBorder="1" applyAlignment="1" applyProtection="1">
      <alignment horizontal="right" vertical="center" shrinkToFit="1"/>
    </xf>
    <xf numFmtId="187" fontId="4" fillId="6" borderId="53" xfId="0" applyNumberFormat="1" applyFont="1" applyFill="1" applyBorder="1" applyAlignment="1" applyProtection="1">
      <alignment horizontal="right" vertical="center" shrinkToFit="1"/>
    </xf>
    <xf numFmtId="177" fontId="4" fillId="6" borderId="54" xfId="0" applyNumberFormat="1" applyFont="1" applyFill="1" applyBorder="1" applyAlignment="1" applyProtection="1">
      <alignment horizontal="right" vertical="center" shrinkToFit="1"/>
    </xf>
    <xf numFmtId="187" fontId="4" fillId="3" borderId="55" xfId="0" applyNumberFormat="1" applyFont="1" applyFill="1" applyBorder="1" applyAlignment="1" applyProtection="1">
      <alignment horizontal="right" vertical="center" shrinkToFit="1"/>
    </xf>
    <xf numFmtId="187" fontId="4" fillId="3" borderId="54" xfId="0" applyNumberFormat="1" applyFont="1" applyFill="1" applyBorder="1" applyAlignment="1" applyProtection="1">
      <alignment horizontal="right" vertical="center" shrinkToFit="1"/>
    </xf>
    <xf numFmtId="177" fontId="4" fillId="3" borderId="54" xfId="0" applyNumberFormat="1" applyFont="1" applyFill="1" applyBorder="1" applyAlignment="1" applyProtection="1">
      <alignment horizontal="right" vertical="center" shrinkToFit="1"/>
    </xf>
    <xf numFmtId="187" fontId="4" fillId="3" borderId="55" xfId="0" quotePrefix="1" applyNumberFormat="1" applyFont="1" applyFill="1" applyBorder="1" applyAlignment="1">
      <alignment horizontal="right" vertical="center" shrinkToFit="1"/>
    </xf>
    <xf numFmtId="187" fontId="4" fillId="3" borderId="54" xfId="0" quotePrefix="1" applyNumberFormat="1" applyFont="1" applyFill="1" applyBorder="1" applyAlignment="1">
      <alignment horizontal="right" vertical="center" shrinkToFit="1"/>
    </xf>
    <xf numFmtId="0" fontId="4" fillId="3" borderId="55" xfId="0" quotePrefix="1" applyNumberFormat="1" applyFont="1" applyFill="1" applyBorder="1" applyAlignment="1">
      <alignment horizontal="right" vertical="center" shrinkToFit="1"/>
    </xf>
    <xf numFmtId="0" fontId="4" fillId="3" borderId="54" xfId="0" quotePrefix="1" applyNumberFormat="1" applyFont="1" applyFill="1" applyBorder="1" applyAlignment="1">
      <alignment horizontal="right" vertical="center" shrinkToFit="1"/>
    </xf>
    <xf numFmtId="0" fontId="4" fillId="3" borderId="56" xfId="0" applyNumberFormat="1" applyFont="1" applyFill="1" applyBorder="1" applyAlignment="1" applyProtection="1">
      <alignment horizontal="right" vertical="center" shrinkToFit="1"/>
    </xf>
    <xf numFmtId="0" fontId="4" fillId="3" borderId="57" xfId="0" applyNumberFormat="1" applyFont="1" applyFill="1" applyBorder="1" applyAlignment="1" applyProtection="1">
      <alignment horizontal="right" vertical="center" shrinkToFit="1"/>
    </xf>
    <xf numFmtId="180" fontId="7" fillId="2" borderId="46" xfId="0" applyNumberFormat="1" applyFont="1" applyFill="1" applyBorder="1" applyAlignment="1" applyProtection="1">
      <alignment horizontal="left" vertical="center" wrapText="1"/>
    </xf>
    <xf numFmtId="187" fontId="4" fillId="0" borderId="24" xfId="0" applyNumberFormat="1" applyFont="1" applyBorder="1" applyAlignment="1" applyProtection="1">
      <alignment horizontal="right" vertical="center" shrinkToFit="1"/>
    </xf>
    <xf numFmtId="187" fontId="4" fillId="0" borderId="48" xfId="0" applyNumberFormat="1" applyFont="1" applyBorder="1" applyAlignment="1" applyProtection="1">
      <alignment horizontal="right" vertical="center" shrinkToFit="1"/>
    </xf>
    <xf numFmtId="187" fontId="4" fillId="0" borderId="48" xfId="0" applyNumberFormat="1" applyFont="1" applyFill="1" applyBorder="1" applyAlignment="1" applyProtection="1">
      <alignment horizontal="right" vertical="center" shrinkToFit="1"/>
    </xf>
    <xf numFmtId="187" fontId="4" fillId="0" borderId="41" xfId="0" applyNumberFormat="1" applyFont="1" applyBorder="1" applyAlignment="1" applyProtection="1">
      <alignment vertical="center" shrinkToFit="1"/>
    </xf>
    <xf numFmtId="180" fontId="4" fillId="0" borderId="41" xfId="0" applyNumberFormat="1" applyFont="1" applyBorder="1" applyAlignment="1">
      <alignment vertical="center"/>
    </xf>
    <xf numFmtId="1" fontId="4" fillId="0" borderId="10" xfId="0" applyNumberFormat="1" applyFont="1" applyBorder="1" applyAlignment="1" applyProtection="1">
      <alignment vertical="center" shrinkToFit="1"/>
    </xf>
    <xf numFmtId="0" fontId="4" fillId="0" borderId="41" xfId="0" applyFont="1" applyBorder="1" applyAlignment="1">
      <alignment vertical="center"/>
    </xf>
    <xf numFmtId="177" fontId="4" fillId="0" borderId="10" xfId="0" applyNumberFormat="1" applyFont="1" applyBorder="1" applyAlignment="1">
      <alignment horizontal="right" vertical="center" shrinkToFit="1"/>
    </xf>
    <xf numFmtId="1" fontId="4" fillId="0" borderId="10" xfId="0" applyNumberFormat="1" applyFont="1" applyBorder="1" applyAlignment="1">
      <alignment horizontal="right" vertical="center" shrinkToFit="1"/>
    </xf>
    <xf numFmtId="57" fontId="4" fillId="2" borderId="58" xfId="0" applyNumberFormat="1" applyFont="1" applyFill="1" applyBorder="1" applyAlignment="1" applyProtection="1">
      <alignment horizontal="left" vertical="center" shrinkToFit="1"/>
    </xf>
    <xf numFmtId="187" fontId="4" fillId="0" borderId="59" xfId="0" applyNumberFormat="1" applyFont="1" applyBorder="1" applyAlignment="1" applyProtection="1">
      <alignment vertical="center" shrinkToFit="1"/>
    </xf>
    <xf numFmtId="187" fontId="4" fillId="0" borderId="34" xfId="0" applyNumberFormat="1" applyFont="1" applyBorder="1" applyAlignment="1" applyProtection="1">
      <alignment vertical="center" shrinkToFit="1"/>
    </xf>
    <xf numFmtId="178" fontId="7" fillId="0" borderId="34" xfId="0" applyNumberFormat="1" applyFont="1" applyBorder="1" applyAlignment="1" applyProtection="1">
      <alignment vertical="center" shrinkToFit="1"/>
    </xf>
    <xf numFmtId="2" fontId="7" fillId="0" borderId="34" xfId="0" applyNumberFormat="1" applyFont="1" applyBorder="1" applyAlignment="1" applyProtection="1">
      <alignment vertical="center" shrinkToFit="1"/>
    </xf>
    <xf numFmtId="2" fontId="7" fillId="0" borderId="34" xfId="0" applyNumberFormat="1" applyFont="1" applyBorder="1" applyAlignment="1" applyProtection="1">
      <alignment horizontal="center" vertical="center" shrinkToFit="1"/>
    </xf>
    <xf numFmtId="2" fontId="7" fillId="0" borderId="60" xfId="0" applyNumberFormat="1" applyFont="1" applyBorder="1" applyAlignment="1" applyProtection="1">
      <alignment horizontal="center" vertical="center" shrinkToFit="1"/>
    </xf>
    <xf numFmtId="187" fontId="4" fillId="0" borderId="59" xfId="0" applyNumberFormat="1" applyFont="1" applyBorder="1" applyAlignment="1" applyProtection="1">
      <alignment horizontal="right" vertical="center" shrinkToFit="1"/>
    </xf>
    <xf numFmtId="2" fontId="4" fillId="0" borderId="34" xfId="0" applyNumberFormat="1" applyFont="1" applyBorder="1" applyAlignment="1" applyProtection="1">
      <alignment vertical="center" shrinkToFit="1"/>
    </xf>
    <xf numFmtId="178" fontId="7" fillId="0" borderId="60" xfId="0" applyNumberFormat="1" applyFont="1" applyBorder="1" applyAlignment="1" applyProtection="1">
      <alignment vertical="center" shrinkToFit="1"/>
    </xf>
    <xf numFmtId="57" fontId="4" fillId="5" borderId="58" xfId="0" applyNumberFormat="1" applyFont="1" applyFill="1" applyBorder="1" applyAlignment="1" applyProtection="1">
      <alignment vertical="center" shrinkToFit="1"/>
    </xf>
    <xf numFmtId="0" fontId="4" fillId="0" borderId="61" xfId="0" applyFont="1" applyBorder="1" applyAlignment="1" applyProtection="1">
      <alignment vertical="center" shrinkToFit="1"/>
    </xf>
    <xf numFmtId="0" fontId="4" fillId="0" borderId="34" xfId="0" applyFont="1" applyBorder="1" applyAlignment="1" applyProtection="1">
      <alignment vertical="center" shrinkToFit="1"/>
    </xf>
    <xf numFmtId="1" fontId="7" fillId="0" borderId="34" xfId="0" applyNumberFormat="1" applyFont="1" applyBorder="1" applyAlignment="1" applyProtection="1">
      <alignment vertical="center" shrinkToFit="1"/>
    </xf>
    <xf numFmtId="0" fontId="4" fillId="0" borderId="60" xfId="0" applyFont="1" applyBorder="1" applyAlignment="1" applyProtection="1">
      <alignment vertical="center" shrinkToFit="1"/>
    </xf>
    <xf numFmtId="187" fontId="4" fillId="0" borderId="63" xfId="0" applyNumberFormat="1" applyFont="1" applyBorder="1" applyAlignment="1" applyProtection="1">
      <alignment vertical="center" shrinkToFit="1"/>
    </xf>
    <xf numFmtId="187" fontId="4" fillId="0" borderId="18" xfId="0" applyNumberFormat="1" applyFont="1" applyBorder="1" applyAlignment="1" applyProtection="1">
      <alignment vertical="center" shrinkToFit="1"/>
    </xf>
    <xf numFmtId="2" fontId="7" fillId="0" borderId="16" xfId="0" applyNumberFormat="1" applyFont="1" applyBorder="1" applyAlignment="1" applyProtection="1">
      <alignment horizontal="center" vertical="center" shrinkToFit="1"/>
    </xf>
    <xf numFmtId="177" fontId="7" fillId="0" borderId="18" xfId="0" applyNumberFormat="1" applyFont="1" applyFill="1" applyBorder="1" applyAlignment="1" applyProtection="1">
      <alignment horizontal="center" vertical="center" shrinkToFit="1"/>
    </xf>
    <xf numFmtId="177" fontId="7" fillId="0" borderId="18" xfId="0" applyNumberFormat="1" applyFont="1" applyBorder="1" applyAlignment="1" applyProtection="1">
      <alignment horizontal="center" vertical="center" shrinkToFit="1"/>
    </xf>
    <xf numFmtId="186" fontId="7" fillId="0" borderId="18" xfId="0" applyNumberFormat="1" applyFont="1" applyBorder="1" applyAlignment="1" applyProtection="1">
      <alignment horizontal="center" vertical="center" shrinkToFit="1"/>
    </xf>
    <xf numFmtId="180" fontId="7" fillId="0" borderId="18" xfId="0" applyNumberFormat="1" applyFont="1" applyBorder="1" applyAlignment="1" applyProtection="1">
      <alignment horizontal="center" vertical="center" shrinkToFit="1"/>
    </xf>
    <xf numFmtId="177" fontId="7" fillId="0" borderId="16" xfId="0" applyNumberFormat="1" applyFont="1" applyBorder="1" applyAlignment="1" applyProtection="1">
      <alignment vertical="center" shrinkToFit="1"/>
    </xf>
    <xf numFmtId="2" fontId="4" fillId="0" borderId="10" xfId="0" applyNumberFormat="1" applyFont="1" applyBorder="1" applyAlignment="1">
      <alignment horizontal="right" vertical="center" shrinkToFit="1"/>
    </xf>
    <xf numFmtId="57" fontId="11" fillId="2" borderId="38" xfId="0" applyNumberFormat="1" applyFont="1" applyFill="1" applyBorder="1" applyAlignment="1" applyProtection="1">
      <alignment horizontal="left" vertical="center" shrinkToFit="1"/>
    </xf>
    <xf numFmtId="57" fontId="11" fillId="2" borderId="62" xfId="0" applyNumberFormat="1" applyFont="1" applyFill="1" applyBorder="1" applyAlignment="1">
      <alignment horizontal="left" vertical="center" shrinkToFit="1"/>
    </xf>
    <xf numFmtId="57" fontId="11" fillId="2" borderId="64" xfId="0" applyNumberFormat="1" applyFont="1" applyFill="1" applyBorder="1" applyAlignment="1" applyProtection="1">
      <alignment horizontal="left" vertical="center" shrinkToFit="1"/>
    </xf>
    <xf numFmtId="187" fontId="4" fillId="0" borderId="55" xfId="0" applyNumberFormat="1" applyFont="1" applyBorder="1" applyAlignment="1" applyProtection="1">
      <alignment vertical="center" shrinkToFit="1"/>
    </xf>
    <xf numFmtId="187" fontId="4" fillId="0" borderId="54" xfId="0" applyNumberFormat="1" applyFont="1" applyBorder="1" applyAlignment="1" applyProtection="1">
      <alignment vertical="center" shrinkToFit="1"/>
    </xf>
    <xf numFmtId="177" fontId="7" fillId="0" borderId="54" xfId="0" applyNumberFormat="1" applyFont="1" applyFill="1" applyBorder="1" applyAlignment="1" applyProtection="1">
      <alignment horizontal="center" vertical="center" shrinkToFit="1"/>
    </xf>
    <xf numFmtId="177" fontId="7" fillId="0" borderId="54" xfId="0" applyNumberFormat="1" applyFont="1" applyBorder="1" applyAlignment="1" applyProtection="1">
      <alignment vertical="center" shrinkToFit="1"/>
    </xf>
    <xf numFmtId="177" fontId="7" fillId="0" borderId="54" xfId="0" applyNumberFormat="1" applyFont="1" applyBorder="1" applyAlignment="1" applyProtection="1">
      <alignment horizontal="center" vertical="center" shrinkToFit="1"/>
    </xf>
    <xf numFmtId="2" fontId="7" fillId="0" borderId="54" xfId="0" applyNumberFormat="1" applyFont="1" applyBorder="1" applyAlignment="1" applyProtection="1">
      <alignment vertical="center" shrinkToFit="1"/>
    </xf>
    <xf numFmtId="0" fontId="7" fillId="0" borderId="14" xfId="0" applyFont="1" applyBorder="1" applyAlignment="1" applyProtection="1">
      <alignment vertical="center" shrinkToFit="1"/>
    </xf>
    <xf numFmtId="187" fontId="4" fillId="0" borderId="55" xfId="0" applyNumberFormat="1" applyFont="1" applyBorder="1" applyAlignment="1" applyProtection="1">
      <alignment horizontal="right" vertical="center" shrinkToFit="1"/>
    </xf>
    <xf numFmtId="177" fontId="7" fillId="0" borderId="14" xfId="0" applyNumberFormat="1" applyFont="1" applyBorder="1" applyAlignment="1" applyProtection="1">
      <alignment vertical="center" shrinkToFit="1"/>
    </xf>
    <xf numFmtId="177" fontId="4" fillId="0" borderId="18" xfId="0" applyNumberFormat="1" applyFont="1" applyBorder="1" applyAlignment="1">
      <alignment horizontal="right" vertical="center" shrinkToFit="1"/>
    </xf>
    <xf numFmtId="1" fontId="4" fillId="0" borderId="18" xfId="0" applyNumberFormat="1" applyFont="1" applyBorder="1" applyAlignment="1">
      <alignment horizontal="right" vertical="center" shrinkToFit="1"/>
    </xf>
    <xf numFmtId="2" fontId="4" fillId="0" borderId="18" xfId="0" applyNumberFormat="1" applyFont="1" applyBorder="1" applyAlignment="1">
      <alignment vertical="center" shrinkToFit="1"/>
    </xf>
    <xf numFmtId="0" fontId="4" fillId="0" borderId="65" xfId="0" applyFont="1" applyBorder="1" applyAlignment="1">
      <alignment vertical="center"/>
    </xf>
    <xf numFmtId="0" fontId="4" fillId="2" borderId="45" xfId="0" applyFont="1" applyFill="1" applyBorder="1" applyAlignment="1" applyProtection="1">
      <alignment horizontal="right" vertical="center"/>
    </xf>
    <xf numFmtId="0" fontId="4" fillId="2" borderId="20" xfId="0" applyFont="1" applyFill="1" applyBorder="1" applyAlignment="1" applyProtection="1">
      <alignment horizontal="right" vertical="center"/>
    </xf>
    <xf numFmtId="0" fontId="4" fillId="2" borderId="20" xfId="0" quotePrefix="1" applyFont="1" applyFill="1" applyBorder="1" applyAlignment="1" applyProtection="1">
      <alignment horizontal="right" vertical="center"/>
    </xf>
    <xf numFmtId="2" fontId="4" fillId="2" borderId="20" xfId="0" quotePrefix="1" applyNumberFormat="1" applyFont="1" applyFill="1" applyBorder="1" applyAlignment="1" applyProtection="1">
      <alignment horizontal="right" vertical="center"/>
    </xf>
    <xf numFmtId="0" fontId="4" fillId="2" borderId="6" xfId="0" quotePrefix="1" applyFont="1" applyFill="1" applyBorder="1" applyAlignment="1" applyProtection="1">
      <alignment horizontal="right" vertical="center"/>
    </xf>
    <xf numFmtId="180" fontId="4" fillId="2" borderId="45" xfId="0" applyNumberFormat="1"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185" fontId="4" fillId="3" borderId="32" xfId="0" applyNumberFormat="1" applyFont="1" applyFill="1" applyBorder="1" applyAlignment="1">
      <alignment horizontal="right" vertical="center"/>
    </xf>
    <xf numFmtId="185" fontId="4" fillId="6" borderId="13" xfId="0" applyNumberFormat="1" applyFont="1" applyFill="1" applyBorder="1" applyAlignment="1">
      <alignment horizontal="right" vertical="center"/>
    </xf>
    <xf numFmtId="185" fontId="4" fillId="3" borderId="13" xfId="0" applyNumberFormat="1" applyFont="1" applyFill="1" applyBorder="1" applyAlignment="1">
      <alignment horizontal="right" vertical="center"/>
    </xf>
    <xf numFmtId="185" fontId="4" fillId="3" borderId="33" xfId="0" applyNumberFormat="1" applyFont="1" applyFill="1" applyBorder="1" applyAlignment="1">
      <alignment horizontal="right" vertical="center"/>
    </xf>
    <xf numFmtId="177" fontId="4" fillId="0" borderId="49" xfId="0" applyNumberFormat="1" applyFont="1" applyFill="1" applyBorder="1" applyAlignment="1" applyProtection="1">
      <alignment vertical="center" shrinkToFit="1"/>
    </xf>
    <xf numFmtId="189" fontId="4" fillId="7" borderId="10" xfId="0" applyNumberFormat="1" applyFont="1" applyFill="1" applyBorder="1" applyAlignment="1" applyProtection="1">
      <alignment horizontal="right" vertical="center" shrinkToFit="1"/>
    </xf>
    <xf numFmtId="57" fontId="12" fillId="0" borderId="0" xfId="0" quotePrefix="1" applyNumberFormat="1" applyFont="1" applyAlignment="1" applyProtection="1">
      <alignment horizontal="center" vertical="center"/>
      <protection locked="0"/>
    </xf>
    <xf numFmtId="57" fontId="12" fillId="0" borderId="0" xfId="0" quotePrefix="1" applyNumberFormat="1" applyFont="1" applyAlignment="1" applyProtection="1">
      <alignment vertical="center"/>
      <protection locked="0"/>
    </xf>
    <xf numFmtId="2" fontId="10" fillId="0" borderId="0" xfId="0" applyNumberFormat="1" applyFont="1" applyAlignment="1" applyProtection="1">
      <alignment vertical="center"/>
    </xf>
    <xf numFmtId="0" fontId="4" fillId="0" borderId="0" xfId="0" quotePrefix="1" applyFont="1" applyAlignment="1" applyProtection="1">
      <alignment horizontal="left"/>
      <protection locked="0"/>
    </xf>
    <xf numFmtId="57" fontId="12" fillId="0" borderId="0" xfId="0" applyNumberFormat="1" applyFont="1" applyAlignment="1" applyProtection="1">
      <alignment vertical="center"/>
      <protection locked="0"/>
    </xf>
    <xf numFmtId="0" fontId="12" fillId="0" borderId="0" xfId="0" quotePrefix="1" applyFont="1" applyAlignment="1" applyProtection="1">
      <alignment vertical="center"/>
      <protection locked="0"/>
    </xf>
    <xf numFmtId="184" fontId="4" fillId="0" borderId="0" xfId="0" applyNumberFormat="1" applyFont="1" applyAlignment="1" applyProtection="1">
      <alignment vertical="center"/>
    </xf>
    <xf numFmtId="178" fontId="10" fillId="0" borderId="0" xfId="0" applyNumberFormat="1" applyFont="1" applyAlignment="1" applyProtection="1">
      <alignment vertical="center"/>
    </xf>
    <xf numFmtId="0" fontId="10" fillId="0" borderId="0" xfId="0" quotePrefix="1" applyFont="1" applyAlignment="1">
      <alignment vertical="center"/>
    </xf>
    <xf numFmtId="191" fontId="10" fillId="0" borderId="0" xfId="0" applyNumberFormat="1" applyFont="1" applyAlignment="1" applyProtection="1">
      <alignment vertical="center"/>
    </xf>
    <xf numFmtId="177" fontId="7" fillId="8" borderId="47" xfId="0" applyNumberFormat="1" applyFont="1" applyFill="1" applyBorder="1" applyAlignment="1" applyProtection="1">
      <alignment horizontal="center" vertical="center" shrinkToFit="1"/>
    </xf>
    <xf numFmtId="177" fontId="7" fillId="8" borderId="66" xfId="0" applyNumberFormat="1" applyFont="1" applyFill="1" applyBorder="1" applyAlignment="1" applyProtection="1">
      <alignment horizontal="center" vertical="center" shrinkToFit="1"/>
    </xf>
    <xf numFmtId="177" fontId="7" fillId="8" borderId="49" xfId="0" applyNumberFormat="1" applyFont="1" applyFill="1" applyBorder="1" applyAlignment="1" applyProtection="1">
      <alignment horizontal="center" vertical="center" shrinkToFit="1"/>
    </xf>
    <xf numFmtId="177" fontId="7" fillId="9" borderId="49" xfId="0" applyNumberFormat="1" applyFont="1" applyFill="1" applyBorder="1" applyAlignment="1" applyProtection="1">
      <alignment horizontal="center" vertical="center" shrinkToFit="1"/>
    </xf>
    <xf numFmtId="0" fontId="4" fillId="0" borderId="21" xfId="0" quotePrefix="1" applyFont="1" applyFill="1" applyBorder="1" applyAlignment="1" applyProtection="1">
      <alignment horizontal="left" vertical="center" shrinkToFit="1"/>
    </xf>
    <xf numFmtId="0" fontId="7" fillId="0" borderId="67" xfId="0" applyFont="1" applyBorder="1" applyAlignment="1" applyProtection="1">
      <alignment horizontal="left" vertical="top" wrapText="1"/>
    </xf>
    <xf numFmtId="177" fontId="7" fillId="0" borderId="68" xfId="0" applyNumberFormat="1" applyFont="1" applyBorder="1" applyAlignment="1" applyProtection="1">
      <alignment horizontal="center" vertical="center" shrinkToFit="1"/>
    </xf>
    <xf numFmtId="177" fontId="7" fillId="0" borderId="69" xfId="0" applyNumberFormat="1" applyFont="1" applyBorder="1" applyAlignment="1" applyProtection="1">
      <alignment horizontal="center" vertical="center" shrinkToFit="1"/>
    </xf>
    <xf numFmtId="0" fontId="4" fillId="0" borderId="69" xfId="0" applyFont="1" applyFill="1" applyBorder="1" applyAlignment="1" applyProtection="1">
      <alignment vertical="center" shrinkToFit="1"/>
    </xf>
    <xf numFmtId="0" fontId="4" fillId="0" borderId="70" xfId="0" applyFont="1" applyBorder="1" applyAlignment="1" applyProtection="1">
      <alignment vertical="center" shrinkToFit="1"/>
    </xf>
    <xf numFmtId="0" fontId="4" fillId="0" borderId="69" xfId="0" applyFont="1" applyBorder="1" applyAlignment="1" applyProtection="1">
      <alignment vertical="center" shrinkToFit="1"/>
    </xf>
    <xf numFmtId="0" fontId="4" fillId="0" borderId="67" xfId="0" applyFont="1" applyBorder="1" applyAlignment="1" applyProtection="1">
      <alignment vertical="center" shrinkToFit="1"/>
    </xf>
    <xf numFmtId="0" fontId="4" fillId="0" borderId="35" xfId="0" applyFont="1" applyBorder="1" applyAlignment="1" applyProtection="1">
      <alignment vertical="center" shrinkToFit="1"/>
    </xf>
    <xf numFmtId="0" fontId="4" fillId="0" borderId="54" xfId="0" applyFont="1" applyBorder="1" applyAlignment="1" applyProtection="1">
      <alignment vertical="center" shrinkToFit="1"/>
    </xf>
    <xf numFmtId="0" fontId="4" fillId="0" borderId="14" xfId="0" applyFont="1" applyBorder="1" applyAlignment="1" applyProtection="1">
      <alignment vertical="center" shrinkToFit="1"/>
    </xf>
    <xf numFmtId="177" fontId="7" fillId="0" borderId="71" xfId="0" applyNumberFormat="1" applyFont="1" applyBorder="1" applyAlignment="1" applyProtection="1">
      <alignment horizontal="center" vertical="center" shrinkToFit="1"/>
    </xf>
    <xf numFmtId="57" fontId="4" fillId="2" borderId="72" xfId="0" applyNumberFormat="1" applyFont="1" applyFill="1" applyBorder="1" applyAlignment="1">
      <alignment horizontal="left" vertical="center" shrinkToFit="1"/>
    </xf>
    <xf numFmtId="187" fontId="4" fillId="0" borderId="73" xfId="0" applyNumberFormat="1" applyFont="1" applyBorder="1" applyAlignment="1" applyProtection="1">
      <alignment vertical="center" shrinkToFit="1"/>
    </xf>
    <xf numFmtId="187" fontId="4" fillId="0" borderId="74" xfId="0" applyNumberFormat="1" applyFont="1" applyBorder="1" applyAlignment="1" applyProtection="1">
      <alignment vertical="center" shrinkToFit="1"/>
    </xf>
    <xf numFmtId="177" fontId="7" fillId="8" borderId="75" xfId="0" applyNumberFormat="1" applyFont="1" applyFill="1" applyBorder="1" applyAlignment="1" applyProtection="1">
      <alignment horizontal="center" vertical="center" shrinkToFit="1"/>
    </xf>
    <xf numFmtId="177" fontId="7" fillId="0" borderId="74" xfId="0" applyNumberFormat="1" applyFont="1" applyBorder="1" applyAlignment="1" applyProtection="1">
      <alignment horizontal="center" vertical="center" shrinkToFit="1"/>
    </xf>
    <xf numFmtId="186" fontId="7" fillId="0" borderId="74" xfId="0" applyNumberFormat="1" applyFont="1" applyBorder="1" applyAlignment="1" applyProtection="1">
      <alignment horizontal="center" vertical="center" shrinkToFit="1"/>
    </xf>
    <xf numFmtId="180" fontId="7" fillId="0" borderId="74" xfId="0" applyNumberFormat="1" applyFont="1" applyBorder="1" applyAlignment="1" applyProtection="1">
      <alignment horizontal="center" vertical="center" shrinkToFit="1"/>
    </xf>
    <xf numFmtId="2" fontId="7" fillId="0" borderId="30" xfId="0" applyNumberFormat="1" applyFont="1" applyBorder="1" applyAlignment="1" applyProtection="1">
      <alignment horizontal="center" vertical="center" shrinkToFit="1"/>
    </xf>
    <xf numFmtId="177" fontId="7" fillId="0" borderId="30" xfId="0" applyNumberFormat="1" applyFont="1" applyBorder="1" applyAlignment="1" applyProtection="1">
      <alignment vertical="center" shrinkToFit="1"/>
    </xf>
    <xf numFmtId="57" fontId="4" fillId="5" borderId="72" xfId="0" applyNumberFormat="1" applyFont="1" applyFill="1" applyBorder="1" applyAlignment="1">
      <alignment vertical="center" shrinkToFit="1"/>
    </xf>
    <xf numFmtId="0" fontId="4" fillId="0" borderId="13" xfId="0" applyFont="1" applyBorder="1" applyAlignment="1">
      <alignment vertical="center"/>
    </xf>
    <xf numFmtId="2" fontId="4" fillId="0" borderId="74" xfId="0" applyNumberFormat="1" applyFont="1" applyBorder="1" applyAlignment="1">
      <alignment vertical="center" shrinkToFit="1"/>
    </xf>
    <xf numFmtId="180" fontId="4" fillId="0" borderId="74" xfId="0" applyNumberFormat="1" applyFont="1" applyBorder="1" applyAlignment="1">
      <alignment vertical="center" shrinkToFit="1"/>
    </xf>
    <xf numFmtId="177" fontId="4" fillId="0" borderId="74" xfId="0" applyNumberFormat="1" applyFont="1" applyBorder="1" applyAlignment="1">
      <alignment horizontal="right" vertical="center" shrinkToFit="1"/>
    </xf>
    <xf numFmtId="1" fontId="4" fillId="0" borderId="74" xfId="0" applyNumberFormat="1" applyFont="1" applyBorder="1" applyAlignment="1">
      <alignment horizontal="right" vertical="center" shrinkToFit="1"/>
    </xf>
    <xf numFmtId="57" fontId="4" fillId="2" borderId="72" xfId="0" applyNumberFormat="1" applyFont="1" applyFill="1" applyBorder="1" applyAlignment="1" applyProtection="1">
      <alignment horizontal="left" vertical="center" shrinkToFit="1"/>
    </xf>
    <xf numFmtId="177" fontId="7" fillId="0" borderId="74" xfId="0" applyNumberFormat="1" applyFont="1" applyBorder="1" applyAlignment="1" applyProtection="1">
      <alignment vertical="center" shrinkToFit="1"/>
    </xf>
    <xf numFmtId="2" fontId="7" fillId="0" borderId="74" xfId="0" applyNumberFormat="1" applyFont="1" applyBorder="1" applyAlignment="1" applyProtection="1">
      <alignment vertical="center" shrinkToFit="1"/>
    </xf>
    <xf numFmtId="0" fontId="7" fillId="0" borderId="30" xfId="0" applyFont="1" applyBorder="1" applyAlignment="1" applyProtection="1">
      <alignment vertical="center" shrinkToFit="1"/>
    </xf>
    <xf numFmtId="187" fontId="4" fillId="0" borderId="73" xfId="0" applyNumberFormat="1" applyFont="1" applyBorder="1" applyAlignment="1" applyProtection="1">
      <alignment horizontal="right" vertical="center" shrinkToFit="1"/>
    </xf>
    <xf numFmtId="57" fontId="4" fillId="5" borderId="72" xfId="0" applyNumberFormat="1" applyFont="1" applyFill="1" applyBorder="1" applyAlignment="1" applyProtection="1">
      <alignment vertical="center" shrinkToFit="1"/>
    </xf>
    <xf numFmtId="0" fontId="4" fillId="0" borderId="76" xfId="0" applyFont="1" applyBorder="1" applyAlignment="1" applyProtection="1">
      <alignment vertical="center" shrinkToFit="1"/>
    </xf>
    <xf numFmtId="0" fontId="4" fillId="0" borderId="74" xfId="0" applyFont="1" applyBorder="1" applyAlignment="1" applyProtection="1">
      <alignment vertical="center" shrinkToFit="1"/>
    </xf>
    <xf numFmtId="0" fontId="4" fillId="0" borderId="30" xfId="0" applyFont="1" applyBorder="1" applyAlignment="1" applyProtection="1">
      <alignment vertical="center" shrinkToFit="1"/>
    </xf>
    <xf numFmtId="177" fontId="7" fillId="0" borderId="77" xfId="0" applyNumberFormat="1" applyFont="1" applyBorder="1" applyAlignment="1" applyProtection="1">
      <alignment horizontal="center" vertical="center" shrinkToFit="1"/>
    </xf>
    <xf numFmtId="0" fontId="4" fillId="0" borderId="78" xfId="0" applyFont="1" applyBorder="1" applyAlignment="1">
      <alignment vertical="center"/>
    </xf>
    <xf numFmtId="0" fontId="5" fillId="0" borderId="0" xfId="0" applyFont="1" applyFill="1" applyAlignment="1">
      <alignment vertical="center"/>
    </xf>
    <xf numFmtId="0" fontId="11" fillId="0" borderId="0" xfId="0" applyFont="1" applyFill="1" applyAlignment="1">
      <alignment vertical="center"/>
    </xf>
    <xf numFmtId="0" fontId="4" fillId="0" borderId="0" xfId="0" applyFont="1" applyAlignment="1">
      <alignment horizontal="center" vertical="center"/>
    </xf>
    <xf numFmtId="57" fontId="4" fillId="0" borderId="0" xfId="0" applyNumberFormat="1" applyFont="1" applyAlignment="1">
      <alignment horizontal="left" vertical="center"/>
    </xf>
    <xf numFmtId="0" fontId="18" fillId="0" borderId="0" xfId="0" applyFont="1" applyAlignment="1">
      <alignment vertical="center"/>
    </xf>
    <xf numFmtId="0" fontId="4" fillId="0" borderId="80" xfId="0" applyFont="1" applyBorder="1" applyAlignment="1">
      <alignment vertical="center"/>
    </xf>
    <xf numFmtId="0" fontId="4" fillId="0" borderId="79" xfId="0" applyFont="1" applyBorder="1" applyAlignment="1">
      <alignment vertical="center"/>
    </xf>
    <xf numFmtId="0" fontId="4" fillId="0" borderId="0" xfId="0" applyFont="1" applyAlignment="1">
      <alignment vertical="top" wrapText="1"/>
    </xf>
    <xf numFmtId="0" fontId="0" fillId="0" borderId="0" xfId="0" applyAlignment="1">
      <alignment vertical="top" wrapText="1"/>
    </xf>
    <xf numFmtId="0" fontId="17" fillId="0" borderId="0" xfId="0" applyNumberFormat="1" applyFont="1" applyAlignment="1">
      <alignment horizontal="center" vertical="center" shrinkToFit="1"/>
    </xf>
    <xf numFmtId="0" fontId="19" fillId="0" borderId="0" xfId="0" applyFont="1" applyAlignment="1">
      <alignment horizontal="center" vertical="center" shrinkToFit="1"/>
    </xf>
    <xf numFmtId="182" fontId="4"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3300"/>
      <color rgb="FF0000FF"/>
      <color rgb="FFCCFFCC"/>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0" b="0" i="0" u="none" strike="noStrike" baseline="0">
                <a:solidFill>
                  <a:srgbClr val="000000"/>
                </a:solidFill>
                <a:latin typeface="Meiryo UI"/>
                <a:ea typeface="Meiryo UI"/>
                <a:cs typeface="Meiryo UI"/>
              </a:defRPr>
            </a:pPr>
            <a:r>
              <a:rPr lang="ja-JP" altLang="en-US" sz="1250"/>
              <a:t>松葉</a:t>
            </a:r>
            <a:r>
              <a:rPr lang="en-US" altLang="ja-JP" sz="1250"/>
              <a:t>(</a:t>
            </a:r>
            <a:r>
              <a:rPr lang="ja-JP" altLang="en-US" sz="1250"/>
              <a:t>小屋取</a:t>
            </a:r>
            <a:r>
              <a:rPr lang="en-US" altLang="ja-JP" sz="1250"/>
              <a:t>)</a:t>
            </a:r>
            <a:endParaRPr lang="ja-JP" altLang="en-US" sz="1250"/>
          </a:p>
        </c:rich>
      </c:tx>
      <c:layout>
        <c:manualLayout>
          <c:xMode val="edge"/>
          <c:yMode val="edge"/>
          <c:x val="0.64404923325977592"/>
          <c:y val="0.73414337352973413"/>
        </c:manualLayout>
      </c:layout>
      <c:overlay val="0"/>
      <c:spPr>
        <a:solidFill>
          <a:srgbClr val="FFFFFF"/>
        </a:solidFill>
        <a:ln w="25400">
          <a:noFill/>
        </a:ln>
      </c:spPr>
    </c:title>
    <c:autoTitleDeleted val="0"/>
    <c:plotArea>
      <c:layout>
        <c:manualLayout>
          <c:layoutTarget val="inner"/>
          <c:xMode val="edge"/>
          <c:yMode val="edge"/>
          <c:x val="7.4674360146252283E-2"/>
          <c:y val="3.7562844086023013E-2"/>
          <c:w val="0.89453526768797709"/>
          <c:h val="0.85769322231427958"/>
        </c:manualLayout>
      </c:layout>
      <c:lineChart>
        <c:grouping val="standard"/>
        <c:varyColors val="0"/>
        <c:ser>
          <c:idx val="0"/>
          <c:order val="0"/>
          <c:tx>
            <c:strRef>
              <c:f>松葉!$C$98</c:f>
              <c:strCache>
                <c:ptCount val="1"/>
                <c:pt idx="0">
                  <c:v>Be-7</c:v>
                </c:pt>
              </c:strCache>
            </c:strRef>
          </c:tx>
          <c:spPr>
            <a:ln w="0">
              <a:solidFill>
                <a:srgbClr val="0000FF"/>
              </a:solidFill>
              <a:prstDash val="sysDash"/>
            </a:ln>
          </c:spPr>
          <c:marker>
            <c:symbol val="circle"/>
            <c:size val="5"/>
            <c:spPr>
              <a:solidFill>
                <a:srgbClr val="FFFFFF"/>
              </a:solidFill>
              <a:ln>
                <a:solidFill>
                  <a:srgbClr val="00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松葉!$C$100:$C$254</c:f>
              <c:numCache>
                <c:formatCode>0.0;"△ "0.0</c:formatCode>
                <c:ptCount val="155"/>
                <c:pt idx="0">
                  <c:v>19.25925925925926</c:v>
                </c:pt>
                <c:pt idx="1">
                  <c:v>18.888888888888889</c:v>
                </c:pt>
                <c:pt idx="2">
                  <c:v>42.962962962962962</c:v>
                </c:pt>
                <c:pt idx="3">
                  <c:v>56.666666666666664</c:v>
                </c:pt>
                <c:pt idx="4">
                  <c:v>56.666666666666664</c:v>
                </c:pt>
                <c:pt idx="5">
                  <c:v>22.851851851851851</c:v>
                </c:pt>
                <c:pt idx="6">
                  <c:v>32.25925925925926</c:v>
                </c:pt>
                <c:pt idx="7">
                  <c:v>58.888888888888886</c:v>
                </c:pt>
                <c:pt idx="9">
                  <c:v>57.037037037037038</c:v>
                </c:pt>
                <c:pt idx="10">
                  <c:v>23.74074074074074</c:v>
                </c:pt>
                <c:pt idx="11">
                  <c:v>52.592592592592595</c:v>
                </c:pt>
                <c:pt idx="12">
                  <c:v>37.037037037037038</c:v>
                </c:pt>
                <c:pt idx="13">
                  <c:v>44.814814814814817</c:v>
                </c:pt>
                <c:pt idx="14">
                  <c:v>20.037037037037038</c:v>
                </c:pt>
                <c:pt idx="15">
                  <c:v>54.074074074074076</c:v>
                </c:pt>
                <c:pt idx="16">
                  <c:v>47.037037037037038</c:v>
                </c:pt>
                <c:pt idx="17">
                  <c:v>66.296296296296291</c:v>
                </c:pt>
                <c:pt idx="18">
                  <c:v>27.185185185185187</c:v>
                </c:pt>
                <c:pt idx="21">
                  <c:v>30.37037037037037</c:v>
                </c:pt>
                <c:pt idx="22">
                  <c:v>48.518518518518519</c:v>
                </c:pt>
                <c:pt idx="23">
                  <c:v>35.333333333333336</c:v>
                </c:pt>
                <c:pt idx="24">
                  <c:v>24.37037037037037</c:v>
                </c:pt>
                <c:pt idx="25">
                  <c:v>47.407407407407405</c:v>
                </c:pt>
                <c:pt idx="26">
                  <c:v>46.296296296296298</c:v>
                </c:pt>
                <c:pt idx="27">
                  <c:v>33.629629629629626</c:v>
                </c:pt>
                <c:pt idx="28">
                  <c:v>22.74074074074074</c:v>
                </c:pt>
                <c:pt idx="29">
                  <c:v>51</c:v>
                </c:pt>
                <c:pt idx="30">
                  <c:v>35.200000000000003</c:v>
                </c:pt>
                <c:pt idx="31">
                  <c:v>25.6</c:v>
                </c:pt>
                <c:pt idx="32">
                  <c:v>21.6</c:v>
                </c:pt>
                <c:pt idx="33">
                  <c:v>33.6</c:v>
                </c:pt>
                <c:pt idx="34">
                  <c:v>30.7</c:v>
                </c:pt>
                <c:pt idx="35">
                  <c:v>30.6</c:v>
                </c:pt>
                <c:pt idx="36">
                  <c:v>15.4</c:v>
                </c:pt>
                <c:pt idx="37">
                  <c:v>38.299999999999997</c:v>
                </c:pt>
                <c:pt idx="38">
                  <c:v>30.9</c:v>
                </c:pt>
                <c:pt idx="39">
                  <c:v>39.5</c:v>
                </c:pt>
                <c:pt idx="40">
                  <c:v>18.2</c:v>
                </c:pt>
                <c:pt idx="41">
                  <c:v>22</c:v>
                </c:pt>
                <c:pt idx="42">
                  <c:v>35</c:v>
                </c:pt>
                <c:pt idx="43">
                  <c:v>42</c:v>
                </c:pt>
                <c:pt idx="44">
                  <c:v>17.8</c:v>
                </c:pt>
                <c:pt idx="45">
                  <c:v>33.6</c:v>
                </c:pt>
                <c:pt idx="46">
                  <c:v>64.599999999999994</c:v>
                </c:pt>
                <c:pt idx="47">
                  <c:v>55.8</c:v>
                </c:pt>
                <c:pt idx="48">
                  <c:v>43.3</c:v>
                </c:pt>
                <c:pt idx="49">
                  <c:v>60.4</c:v>
                </c:pt>
                <c:pt idx="50">
                  <c:v>64.2</c:v>
                </c:pt>
                <c:pt idx="51">
                  <c:v>62.7</c:v>
                </c:pt>
                <c:pt idx="52">
                  <c:v>28.8</c:v>
                </c:pt>
                <c:pt idx="53">
                  <c:v>45.7</c:v>
                </c:pt>
                <c:pt idx="54">
                  <c:v>43.9</c:v>
                </c:pt>
                <c:pt idx="55">
                  <c:v>63.6</c:v>
                </c:pt>
                <c:pt idx="56">
                  <c:v>24.2</c:v>
                </c:pt>
                <c:pt idx="57">
                  <c:v>58</c:v>
                </c:pt>
                <c:pt idx="58">
                  <c:v>60.5</c:v>
                </c:pt>
                <c:pt idx="59">
                  <c:v>51.7</c:v>
                </c:pt>
                <c:pt idx="60">
                  <c:v>21.8</c:v>
                </c:pt>
                <c:pt idx="61">
                  <c:v>62.2</c:v>
                </c:pt>
                <c:pt idx="62">
                  <c:v>59.7</c:v>
                </c:pt>
                <c:pt idx="63">
                  <c:v>54</c:v>
                </c:pt>
                <c:pt idx="64">
                  <c:v>37.1</c:v>
                </c:pt>
                <c:pt idx="65">
                  <c:v>26.9</c:v>
                </c:pt>
                <c:pt idx="66">
                  <c:v>77.3</c:v>
                </c:pt>
                <c:pt idx="67">
                  <c:v>42.4</c:v>
                </c:pt>
                <c:pt idx="68">
                  <c:v>35.9</c:v>
                </c:pt>
                <c:pt idx="69">
                  <c:v>40.799999999999997</c:v>
                </c:pt>
                <c:pt idx="70">
                  <c:v>54.5</c:v>
                </c:pt>
                <c:pt idx="71">
                  <c:v>84.5</c:v>
                </c:pt>
                <c:pt idx="72">
                  <c:v>33.1</c:v>
                </c:pt>
                <c:pt idx="73">
                  <c:v>60.9</c:v>
                </c:pt>
                <c:pt idx="74">
                  <c:v>81.8</c:v>
                </c:pt>
                <c:pt idx="75">
                  <c:v>65.400000000000006</c:v>
                </c:pt>
                <c:pt idx="76">
                  <c:v>30.4</c:v>
                </c:pt>
                <c:pt idx="77">
                  <c:v>63.1</c:v>
                </c:pt>
                <c:pt idx="78">
                  <c:v>41.2</c:v>
                </c:pt>
                <c:pt idx="79">
                  <c:v>27.9</c:v>
                </c:pt>
                <c:pt idx="80">
                  <c:v>10.9</c:v>
                </c:pt>
                <c:pt idx="81">
                  <c:v>18.8</c:v>
                </c:pt>
                <c:pt idx="82">
                  <c:v>30.1</c:v>
                </c:pt>
                <c:pt idx="83">
                  <c:v>27.8</c:v>
                </c:pt>
                <c:pt idx="84">
                  <c:v>23.1</c:v>
                </c:pt>
                <c:pt idx="85">
                  <c:v>40.6</c:v>
                </c:pt>
                <c:pt idx="86">
                  <c:v>38.6</c:v>
                </c:pt>
                <c:pt idx="87">
                  <c:v>32.200000000000003</c:v>
                </c:pt>
                <c:pt idx="88">
                  <c:v>30.8</c:v>
                </c:pt>
                <c:pt idx="89">
                  <c:v>32.1</c:v>
                </c:pt>
                <c:pt idx="90">
                  <c:v>73.2</c:v>
                </c:pt>
                <c:pt idx="91">
                  <c:v>55</c:v>
                </c:pt>
                <c:pt idx="92">
                  <c:v>30.5</c:v>
                </c:pt>
                <c:pt idx="93">
                  <c:v>62.4</c:v>
                </c:pt>
                <c:pt idx="94">
                  <c:v>45.1</c:v>
                </c:pt>
                <c:pt idx="95">
                  <c:v>52.2</c:v>
                </c:pt>
                <c:pt idx="96">
                  <c:v>34.299999999999997</c:v>
                </c:pt>
                <c:pt idx="97">
                  <c:v>32.1</c:v>
                </c:pt>
                <c:pt idx="98">
                  <c:v>44.5</c:v>
                </c:pt>
                <c:pt idx="99">
                  <c:v>38.1</c:v>
                </c:pt>
                <c:pt idx="100">
                  <c:v>27.7</c:v>
                </c:pt>
                <c:pt idx="101">
                  <c:v>37.5</c:v>
                </c:pt>
                <c:pt idx="102">
                  <c:v>52.9</c:v>
                </c:pt>
                <c:pt idx="103">
                  <c:v>40.1</c:v>
                </c:pt>
                <c:pt idx="104">
                  <c:v>29</c:v>
                </c:pt>
                <c:pt idx="105">
                  <c:v>38.9</c:v>
                </c:pt>
                <c:pt idx="106">
                  <c:v>50.8</c:v>
                </c:pt>
                <c:pt idx="107">
                  <c:v>49.4</c:v>
                </c:pt>
                <c:pt idx="108">
                  <c:v>28.4</c:v>
                </c:pt>
                <c:pt idx="109">
                  <c:v>33.5</c:v>
                </c:pt>
                <c:pt idx="110">
                  <c:v>29.8</c:v>
                </c:pt>
                <c:pt idx="111">
                  <c:v>43.3</c:v>
                </c:pt>
                <c:pt idx="112">
                  <c:v>29.8</c:v>
                </c:pt>
                <c:pt idx="113">
                  <c:v>43.8</c:v>
                </c:pt>
                <c:pt idx="114">
                  <c:v>53.8</c:v>
                </c:pt>
                <c:pt idx="115">
                  <c:v>43.9</c:v>
                </c:pt>
                <c:pt idx="116">
                  <c:v>35.799999999999997</c:v>
                </c:pt>
                <c:pt idx="117">
                  <c:v>60.9</c:v>
                </c:pt>
                <c:pt idx="118">
                  <c:v>45.1</c:v>
                </c:pt>
                <c:pt idx="119">
                  <c:v>57.8</c:v>
                </c:pt>
                <c:pt idx="120">
                  <c:v>26.6</c:v>
                </c:pt>
                <c:pt idx="123">
                  <c:v>40.799999999999997</c:v>
                </c:pt>
                <c:pt idx="124">
                  <c:v>90</c:v>
                </c:pt>
                <c:pt idx="125">
                  <c:v>65</c:v>
                </c:pt>
                <c:pt idx="126">
                  <c:v>25</c:v>
                </c:pt>
                <c:pt idx="127">
                  <c:v>33.6</c:v>
                </c:pt>
                <c:pt idx="128">
                  <c:v>39</c:v>
                </c:pt>
                <c:pt idx="129">
                  <c:v>50.2</c:v>
                </c:pt>
                <c:pt idx="130">
                  <c:v>23.5</c:v>
                </c:pt>
                <c:pt idx="131">
                  <c:v>29.7</c:v>
                </c:pt>
                <c:pt idx="132">
                  <c:v>49.8</c:v>
                </c:pt>
                <c:pt idx="133">
                  <c:v>35.5</c:v>
                </c:pt>
                <c:pt idx="134">
                  <c:v>18.2</c:v>
                </c:pt>
                <c:pt idx="135">
                  <c:v>29.5</c:v>
                </c:pt>
                <c:pt idx="136">
                  <c:v>46.6</c:v>
                </c:pt>
                <c:pt idx="137">
                  <c:v>36.9</c:v>
                </c:pt>
                <c:pt idx="138">
                  <c:v>26.3</c:v>
                </c:pt>
                <c:pt idx="139">
                  <c:v>28.7</c:v>
                </c:pt>
                <c:pt idx="140">
                  <c:v>29.2</c:v>
                </c:pt>
                <c:pt idx="141">
                  <c:v>51.7</c:v>
                </c:pt>
                <c:pt idx="142">
                  <c:v>27.1</c:v>
                </c:pt>
                <c:pt idx="143">
                  <c:v>44</c:v>
                </c:pt>
                <c:pt idx="144">
                  <c:v>33.5</c:v>
                </c:pt>
                <c:pt idx="145">
                  <c:v>37.200000000000003</c:v>
                </c:pt>
                <c:pt idx="146">
                  <c:v>22.2</c:v>
                </c:pt>
                <c:pt idx="147">
                  <c:v>32.700000000000003</c:v>
                </c:pt>
                <c:pt idx="148">
                  <c:v>58.8</c:v>
                </c:pt>
                <c:pt idx="149">
                  <c:v>57.1</c:v>
                </c:pt>
              </c:numCache>
            </c:numRef>
          </c:val>
          <c:smooth val="0"/>
        </c:ser>
        <c:ser>
          <c:idx val="1"/>
          <c:order val="1"/>
          <c:tx>
            <c:strRef>
              <c:f>松葉!$D$98</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松葉!$D$100:$D$254</c:f>
              <c:numCache>
                <c:formatCode>0.0;"△ "0.0</c:formatCode>
                <c:ptCount val="155"/>
                <c:pt idx="0">
                  <c:v>95.555555555555557</c:v>
                </c:pt>
                <c:pt idx="1">
                  <c:v>65.925925925925924</c:v>
                </c:pt>
                <c:pt idx="2">
                  <c:v>86.296296296296291</c:v>
                </c:pt>
                <c:pt idx="3">
                  <c:v>59.629629629629626</c:v>
                </c:pt>
                <c:pt idx="4">
                  <c:v>71.111111111111114</c:v>
                </c:pt>
                <c:pt idx="5">
                  <c:v>69.259259259259252</c:v>
                </c:pt>
                <c:pt idx="6">
                  <c:v>88.148148148148152</c:v>
                </c:pt>
                <c:pt idx="7">
                  <c:v>57.037037037037038</c:v>
                </c:pt>
                <c:pt idx="9">
                  <c:v>77.777777777777771</c:v>
                </c:pt>
                <c:pt idx="10">
                  <c:v>60</c:v>
                </c:pt>
                <c:pt idx="11">
                  <c:v>77.777777777777771</c:v>
                </c:pt>
                <c:pt idx="12">
                  <c:v>52.962962962962962</c:v>
                </c:pt>
                <c:pt idx="13">
                  <c:v>80.740740740740748</c:v>
                </c:pt>
                <c:pt idx="14">
                  <c:v>71.481481481481481</c:v>
                </c:pt>
                <c:pt idx="15">
                  <c:v>75.925925925925924</c:v>
                </c:pt>
                <c:pt idx="16">
                  <c:v>75.18518518518519</c:v>
                </c:pt>
                <c:pt idx="17">
                  <c:v>80</c:v>
                </c:pt>
                <c:pt idx="18">
                  <c:v>65.18518518518519</c:v>
                </c:pt>
                <c:pt idx="21">
                  <c:v>72.592592592592595</c:v>
                </c:pt>
                <c:pt idx="22">
                  <c:v>55.185185185185183</c:v>
                </c:pt>
                <c:pt idx="23">
                  <c:v>68.518518518518519</c:v>
                </c:pt>
                <c:pt idx="24">
                  <c:v>68.518518518518519</c:v>
                </c:pt>
                <c:pt idx="25">
                  <c:v>70.740740740740748</c:v>
                </c:pt>
                <c:pt idx="26">
                  <c:v>66.666666666666671</c:v>
                </c:pt>
                <c:pt idx="27">
                  <c:v>67.777777777777771</c:v>
                </c:pt>
                <c:pt idx="28">
                  <c:v>62.962962962962962</c:v>
                </c:pt>
                <c:pt idx="29">
                  <c:v>84.5</c:v>
                </c:pt>
                <c:pt idx="30">
                  <c:v>70.599999999999994</c:v>
                </c:pt>
                <c:pt idx="31">
                  <c:v>72.8</c:v>
                </c:pt>
                <c:pt idx="32">
                  <c:v>60.4</c:v>
                </c:pt>
                <c:pt idx="33">
                  <c:v>63.8</c:v>
                </c:pt>
                <c:pt idx="34">
                  <c:v>50.4</c:v>
                </c:pt>
                <c:pt idx="35">
                  <c:v>67.900000000000006</c:v>
                </c:pt>
                <c:pt idx="36">
                  <c:v>59.1</c:v>
                </c:pt>
                <c:pt idx="37">
                  <c:v>58.5</c:v>
                </c:pt>
                <c:pt idx="38">
                  <c:v>60.5</c:v>
                </c:pt>
                <c:pt idx="39">
                  <c:v>84.3</c:v>
                </c:pt>
                <c:pt idx="40">
                  <c:v>67.8</c:v>
                </c:pt>
                <c:pt idx="41">
                  <c:v>80.5</c:v>
                </c:pt>
                <c:pt idx="42">
                  <c:v>68.8</c:v>
                </c:pt>
                <c:pt idx="43">
                  <c:v>65.400000000000006</c:v>
                </c:pt>
                <c:pt idx="44">
                  <c:v>66</c:v>
                </c:pt>
                <c:pt idx="45">
                  <c:v>54.9</c:v>
                </c:pt>
                <c:pt idx="46">
                  <c:v>63.9</c:v>
                </c:pt>
                <c:pt idx="47">
                  <c:v>89</c:v>
                </c:pt>
                <c:pt idx="48">
                  <c:v>68.8</c:v>
                </c:pt>
                <c:pt idx="49">
                  <c:v>60</c:v>
                </c:pt>
                <c:pt idx="50">
                  <c:v>41.9</c:v>
                </c:pt>
                <c:pt idx="51">
                  <c:v>73.8</c:v>
                </c:pt>
                <c:pt idx="52">
                  <c:v>58</c:v>
                </c:pt>
                <c:pt idx="53">
                  <c:v>65.099999999999994</c:v>
                </c:pt>
                <c:pt idx="54">
                  <c:v>59</c:v>
                </c:pt>
                <c:pt idx="55">
                  <c:v>66.400000000000006</c:v>
                </c:pt>
                <c:pt idx="56">
                  <c:v>57.2</c:v>
                </c:pt>
                <c:pt idx="57">
                  <c:v>64</c:v>
                </c:pt>
                <c:pt idx="58">
                  <c:v>62.6</c:v>
                </c:pt>
                <c:pt idx="59">
                  <c:v>80.099999999999994</c:v>
                </c:pt>
                <c:pt idx="60">
                  <c:v>71.3</c:v>
                </c:pt>
                <c:pt idx="61">
                  <c:v>73.2</c:v>
                </c:pt>
                <c:pt idx="62">
                  <c:v>60.3</c:v>
                </c:pt>
                <c:pt idx="63">
                  <c:v>92.8</c:v>
                </c:pt>
                <c:pt idx="64">
                  <c:v>66.7</c:v>
                </c:pt>
                <c:pt idx="65">
                  <c:v>70.099999999999994</c:v>
                </c:pt>
                <c:pt idx="66">
                  <c:v>66.099999999999994</c:v>
                </c:pt>
                <c:pt idx="67">
                  <c:v>78</c:v>
                </c:pt>
                <c:pt idx="68">
                  <c:v>72.099999999999994</c:v>
                </c:pt>
                <c:pt idx="69">
                  <c:v>67.400000000000006</c:v>
                </c:pt>
                <c:pt idx="70">
                  <c:v>50.3</c:v>
                </c:pt>
                <c:pt idx="71">
                  <c:v>65.2</c:v>
                </c:pt>
                <c:pt idx="72">
                  <c:v>60.6</c:v>
                </c:pt>
                <c:pt idx="73">
                  <c:v>68</c:v>
                </c:pt>
                <c:pt idx="74">
                  <c:v>53.4</c:v>
                </c:pt>
                <c:pt idx="75">
                  <c:v>47</c:v>
                </c:pt>
                <c:pt idx="76">
                  <c:v>68.900000000000006</c:v>
                </c:pt>
                <c:pt idx="77">
                  <c:v>62.3</c:v>
                </c:pt>
                <c:pt idx="78">
                  <c:v>46.9</c:v>
                </c:pt>
                <c:pt idx="79">
                  <c:v>56.7</c:v>
                </c:pt>
                <c:pt idx="80">
                  <c:v>53.1</c:v>
                </c:pt>
                <c:pt idx="81">
                  <c:v>66</c:v>
                </c:pt>
                <c:pt idx="82">
                  <c:v>59.7</c:v>
                </c:pt>
                <c:pt idx="83">
                  <c:v>99</c:v>
                </c:pt>
                <c:pt idx="84">
                  <c:v>67</c:v>
                </c:pt>
                <c:pt idx="85">
                  <c:v>68.599999999999994</c:v>
                </c:pt>
                <c:pt idx="86">
                  <c:v>61.8</c:v>
                </c:pt>
                <c:pt idx="87">
                  <c:v>67.099999999999994</c:v>
                </c:pt>
                <c:pt idx="88">
                  <c:v>61.4</c:v>
                </c:pt>
                <c:pt idx="89">
                  <c:v>69.5</c:v>
                </c:pt>
                <c:pt idx="90">
                  <c:v>52.4</c:v>
                </c:pt>
                <c:pt idx="91">
                  <c:v>75.900000000000006</c:v>
                </c:pt>
                <c:pt idx="92">
                  <c:v>64</c:v>
                </c:pt>
                <c:pt idx="93">
                  <c:v>65.599999999999994</c:v>
                </c:pt>
                <c:pt idx="94">
                  <c:v>58</c:v>
                </c:pt>
                <c:pt idx="95">
                  <c:v>92</c:v>
                </c:pt>
                <c:pt idx="96">
                  <c:v>65.7</c:v>
                </c:pt>
                <c:pt idx="97">
                  <c:v>58.6</c:v>
                </c:pt>
                <c:pt idx="98">
                  <c:v>46.6</c:v>
                </c:pt>
                <c:pt idx="99">
                  <c:v>70.7</c:v>
                </c:pt>
                <c:pt idx="100">
                  <c:v>63.2</c:v>
                </c:pt>
                <c:pt idx="101">
                  <c:v>64.2</c:v>
                </c:pt>
                <c:pt idx="102">
                  <c:v>36.9</c:v>
                </c:pt>
                <c:pt idx="103">
                  <c:v>65.5</c:v>
                </c:pt>
                <c:pt idx="104">
                  <c:v>65</c:v>
                </c:pt>
                <c:pt idx="105">
                  <c:v>60.5</c:v>
                </c:pt>
                <c:pt idx="106">
                  <c:v>47</c:v>
                </c:pt>
                <c:pt idx="107">
                  <c:v>73.900000000000006</c:v>
                </c:pt>
                <c:pt idx="108">
                  <c:v>61.6</c:v>
                </c:pt>
                <c:pt idx="109">
                  <c:v>56</c:v>
                </c:pt>
                <c:pt idx="110">
                  <c:v>52</c:v>
                </c:pt>
                <c:pt idx="111">
                  <c:v>64.7</c:v>
                </c:pt>
                <c:pt idx="112">
                  <c:v>66.2</c:v>
                </c:pt>
                <c:pt idx="113">
                  <c:v>55.3</c:v>
                </c:pt>
                <c:pt idx="114">
                  <c:v>50.9</c:v>
                </c:pt>
                <c:pt idx="115">
                  <c:v>62.1</c:v>
                </c:pt>
                <c:pt idx="116">
                  <c:v>66.599999999999994</c:v>
                </c:pt>
                <c:pt idx="117">
                  <c:v>59.7</c:v>
                </c:pt>
                <c:pt idx="118">
                  <c:v>47.9</c:v>
                </c:pt>
                <c:pt idx="119">
                  <c:v>69.400000000000006</c:v>
                </c:pt>
                <c:pt idx="120">
                  <c:v>65.5</c:v>
                </c:pt>
                <c:pt idx="123">
                  <c:v>53.5</c:v>
                </c:pt>
                <c:pt idx="124">
                  <c:v>56.7</c:v>
                </c:pt>
                <c:pt idx="125">
                  <c:v>73.400000000000006</c:v>
                </c:pt>
                <c:pt idx="126">
                  <c:v>68.099999999999994</c:v>
                </c:pt>
                <c:pt idx="127">
                  <c:v>67.400000000000006</c:v>
                </c:pt>
                <c:pt idx="128">
                  <c:v>54.7</c:v>
                </c:pt>
                <c:pt idx="129">
                  <c:v>72.8</c:v>
                </c:pt>
                <c:pt idx="130">
                  <c:v>61</c:v>
                </c:pt>
                <c:pt idx="131">
                  <c:v>58.1</c:v>
                </c:pt>
                <c:pt idx="132">
                  <c:v>38.9</c:v>
                </c:pt>
                <c:pt idx="133">
                  <c:v>67.900000000000006</c:v>
                </c:pt>
                <c:pt idx="134">
                  <c:v>60.7</c:v>
                </c:pt>
                <c:pt idx="135">
                  <c:v>54.8</c:v>
                </c:pt>
                <c:pt idx="136">
                  <c:v>51.5</c:v>
                </c:pt>
                <c:pt idx="137">
                  <c:v>71.8</c:v>
                </c:pt>
                <c:pt idx="138">
                  <c:v>68.3</c:v>
                </c:pt>
                <c:pt idx="139">
                  <c:v>52.4</c:v>
                </c:pt>
                <c:pt idx="140">
                  <c:v>58.2</c:v>
                </c:pt>
                <c:pt idx="141">
                  <c:v>71.8</c:v>
                </c:pt>
                <c:pt idx="142">
                  <c:v>58.3</c:v>
                </c:pt>
                <c:pt idx="143">
                  <c:v>57</c:v>
                </c:pt>
                <c:pt idx="144">
                  <c:v>50.4</c:v>
                </c:pt>
                <c:pt idx="145">
                  <c:v>66</c:v>
                </c:pt>
                <c:pt idx="146">
                  <c:v>63.2</c:v>
                </c:pt>
                <c:pt idx="147">
                  <c:v>52.8</c:v>
                </c:pt>
                <c:pt idx="148">
                  <c:v>46.1</c:v>
                </c:pt>
                <c:pt idx="149">
                  <c:v>63.3</c:v>
                </c:pt>
              </c:numCache>
            </c:numRef>
          </c:val>
          <c:smooth val="0"/>
        </c:ser>
        <c:ser>
          <c:idx val="2"/>
          <c:order val="2"/>
          <c:tx>
            <c:strRef>
              <c:f>松葉!$F$98</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松葉!$F$100:$F$254</c:f>
              <c:numCache>
                <c:formatCode>0.000</c:formatCode>
                <c:ptCount val="155"/>
                <c:pt idx="0">
                  <c:v>0.92592592592592593</c:v>
                </c:pt>
                <c:pt idx="1">
                  <c:v>1.7037037037037037</c:v>
                </c:pt>
                <c:pt idx="2">
                  <c:v>1.2222222222222223</c:v>
                </c:pt>
                <c:pt idx="3">
                  <c:v>1.0740740740740742</c:v>
                </c:pt>
                <c:pt idx="4">
                  <c:v>1.0037037037037038</c:v>
                </c:pt>
                <c:pt idx="5">
                  <c:v>0.27407407407407408</c:v>
                </c:pt>
                <c:pt idx="6">
                  <c:v>0.29629629629629628</c:v>
                </c:pt>
                <c:pt idx="7">
                  <c:v>0.24444444444444444</c:v>
                </c:pt>
                <c:pt idx="9">
                  <c:v>0.57037037037037042</c:v>
                </c:pt>
                <c:pt idx="10">
                  <c:v>0.40370370370370373</c:v>
                </c:pt>
                <c:pt idx="11">
                  <c:v>0.1</c:v>
                </c:pt>
                <c:pt idx="12">
                  <c:v>6.6666666666666666E-2</c:v>
                </c:pt>
                <c:pt idx="13">
                  <c:v>7.7777777777777779E-2</c:v>
                </c:pt>
                <c:pt idx="14">
                  <c:v>8.1481481481481488E-2</c:v>
                </c:pt>
                <c:pt idx="15">
                  <c:v>7.407407407407407E-2</c:v>
                </c:pt>
                <c:pt idx="16">
                  <c:v>8.1481481481481488E-2</c:v>
                </c:pt>
                <c:pt idx="17">
                  <c:v>5.5555555555555552E-2</c:v>
                </c:pt>
                <c:pt idx="18">
                  <c:v>5.5555555555555552E-2</c:v>
                </c:pt>
                <c:pt idx="21" formatCode="0.00">
                  <c:v>19.074074074074073</c:v>
                </c:pt>
                <c:pt idx="22">
                  <c:v>8.2222222222222214</c:v>
                </c:pt>
                <c:pt idx="23">
                  <c:v>5.4814814814814818</c:v>
                </c:pt>
                <c:pt idx="24">
                  <c:v>5.0370370370370372</c:v>
                </c:pt>
                <c:pt idx="25">
                  <c:v>0.48888888888888887</c:v>
                </c:pt>
                <c:pt idx="26">
                  <c:v>0.38148148148148153</c:v>
                </c:pt>
                <c:pt idx="27">
                  <c:v>0.23333333333333334</c:v>
                </c:pt>
                <c:pt idx="28">
                  <c:v>0.20370370370370369</c:v>
                </c:pt>
                <c:pt idx="29">
                  <c:v>0.13</c:v>
                </c:pt>
                <c:pt idx="30">
                  <c:v>7.5999999999999998E-2</c:v>
                </c:pt>
                <c:pt idx="31">
                  <c:v>8.3000000000000004E-2</c:v>
                </c:pt>
                <c:pt idx="32">
                  <c:v>7.2999999999999995E-2</c:v>
                </c:pt>
                <c:pt idx="33">
                  <c:v>5.1999999999999998E-2</c:v>
                </c:pt>
                <c:pt idx="34">
                  <c:v>5.5E-2</c:v>
                </c:pt>
                <c:pt idx="35">
                  <c:v>3.7999999999999999E-2</c:v>
                </c:pt>
                <c:pt idx="36">
                  <c:v>6.6117416241140191E-3</c:v>
                </c:pt>
                <c:pt idx="37">
                  <c:v>0.03</c:v>
                </c:pt>
                <c:pt idx="38">
                  <c:v>0.03</c:v>
                </c:pt>
                <c:pt idx="39">
                  <c:v>0.04</c:v>
                </c:pt>
                <c:pt idx="40">
                  <c:v>6.458732023197241E-3</c:v>
                </c:pt>
                <c:pt idx="41">
                  <c:v>4.2000000000000003E-2</c:v>
                </c:pt>
                <c:pt idx="42">
                  <c:v>6.3805394315525248E-3</c:v>
                </c:pt>
                <c:pt idx="43">
                  <c:v>6.3496082436491309E-3</c:v>
                </c:pt>
                <c:pt idx="44">
                  <c:v>6.3116529322475821E-3</c:v>
                </c:pt>
                <c:pt idx="45">
                  <c:v>7.0000000000000007E-2</c:v>
                </c:pt>
                <c:pt idx="46">
                  <c:v>0.04</c:v>
                </c:pt>
                <c:pt idx="47">
                  <c:v>6.20149070704512E-3</c:v>
                </c:pt>
                <c:pt idx="48">
                  <c:v>6.172596061288416E-3</c:v>
                </c:pt>
                <c:pt idx="49">
                  <c:v>4.5999999999999999E-2</c:v>
                </c:pt>
                <c:pt idx="50">
                  <c:v>8.0000000000000002E-3</c:v>
                </c:pt>
                <c:pt idx="51">
                  <c:v>2.4E-2</c:v>
                </c:pt>
                <c:pt idx="52">
                  <c:v>1.9E-2</c:v>
                </c:pt>
                <c:pt idx="53">
                  <c:v>2.7E-2</c:v>
                </c:pt>
                <c:pt idx="54">
                  <c:v>2.9000000000000001E-2</c:v>
                </c:pt>
                <c:pt idx="55">
                  <c:v>2.5000000000000001E-2</c:v>
                </c:pt>
                <c:pt idx="56">
                  <c:v>1.6E-2</c:v>
                </c:pt>
                <c:pt idx="57">
                  <c:v>2.7E-2</c:v>
                </c:pt>
                <c:pt idx="58">
                  <c:v>3.5000000000000003E-2</c:v>
                </c:pt>
                <c:pt idx="59">
                  <c:v>2.3E-2</c:v>
                </c:pt>
                <c:pt idx="60">
                  <c:v>5.7586190014143586E-3</c:v>
                </c:pt>
                <c:pt idx="61">
                  <c:v>2.1000000000000001E-2</c:v>
                </c:pt>
                <c:pt idx="62">
                  <c:v>2.5999999999999999E-2</c:v>
                </c:pt>
                <c:pt idx="63">
                  <c:v>2.1999999999999999E-2</c:v>
                </c:pt>
                <c:pt idx="64">
                  <c:v>0.02</c:v>
                </c:pt>
                <c:pt idx="65">
                  <c:v>5.5934912077593886E-3</c:v>
                </c:pt>
                <c:pt idx="66">
                  <c:v>1.9E-2</c:v>
                </c:pt>
                <c:pt idx="67">
                  <c:v>5.5310071595442061E-3</c:v>
                </c:pt>
                <c:pt idx="68">
                  <c:v>5.4979451042095843E-3</c:v>
                </c:pt>
                <c:pt idx="69">
                  <c:v>3.2000000000000001E-2</c:v>
                </c:pt>
                <c:pt idx="70">
                  <c:v>6.7000000000000004E-2</c:v>
                </c:pt>
                <c:pt idx="71">
                  <c:v>8.3000000000000004E-2</c:v>
                </c:pt>
                <c:pt idx="72">
                  <c:v>5.1999999999999998E-2</c:v>
                </c:pt>
                <c:pt idx="73">
                  <c:v>5.8000000000000003E-2</c:v>
                </c:pt>
                <c:pt idx="74">
                  <c:v>4.2999999999999997E-2</c:v>
                </c:pt>
                <c:pt idx="75">
                  <c:v>4.2999999999999997E-2</c:v>
                </c:pt>
                <c:pt idx="76">
                  <c:v>1.7000000000000001E-2</c:v>
                </c:pt>
                <c:pt idx="77">
                  <c:v>3.5999999999999997E-2</c:v>
                </c:pt>
                <c:pt idx="78">
                  <c:v>4.2000000000000003E-2</c:v>
                </c:pt>
                <c:pt idx="79">
                  <c:v>7.9000000000000001E-2</c:v>
                </c:pt>
                <c:pt idx="80" formatCode="&quot;(&quot;0.000&quot;)&quot;">
                  <c:v>0.02</c:v>
                </c:pt>
                <c:pt idx="81">
                  <c:v>3.6999999999999998E-2</c:v>
                </c:pt>
                <c:pt idx="82">
                  <c:v>4.1000000000000002E-2</c:v>
                </c:pt>
                <c:pt idx="83">
                  <c:v>4.5999999999999999E-2</c:v>
                </c:pt>
                <c:pt idx="84">
                  <c:v>4.5999999999999999E-2</c:v>
                </c:pt>
                <c:pt idx="85">
                  <c:v>4.2000000000000003E-2</c:v>
                </c:pt>
                <c:pt idx="86">
                  <c:v>3.7999999999999999E-2</c:v>
                </c:pt>
                <c:pt idx="87">
                  <c:v>3.6999999999999998E-2</c:v>
                </c:pt>
                <c:pt idx="88" formatCode="&quot;(&quot;0.000&quot;)&quot;">
                  <c:v>3.1E-2</c:v>
                </c:pt>
                <c:pt idx="89">
                  <c:v>5.0999999999999997E-2</c:v>
                </c:pt>
                <c:pt idx="90">
                  <c:v>3.2000000000000001E-2</c:v>
                </c:pt>
                <c:pt idx="91">
                  <c:v>0.04</c:v>
                </c:pt>
                <c:pt idx="92">
                  <c:v>3.5999999999999997E-2</c:v>
                </c:pt>
                <c:pt idx="93" formatCode="&quot;(&quot;0.000&quot;)&quot;">
                  <c:v>2.9000000000000001E-2</c:v>
                </c:pt>
                <c:pt idx="94" formatCode="&quot;(&quot;0.000&quot;)&quot;">
                  <c:v>3.1E-2</c:v>
                </c:pt>
                <c:pt idx="95" formatCode="&quot;(&quot;0.000&quot;)&quot;">
                  <c:v>0.03</c:v>
                </c:pt>
                <c:pt idx="96" formatCode="&quot;(&quot;0.000&quot;)&quot;">
                  <c:v>3.1E-2</c:v>
                </c:pt>
                <c:pt idx="97">
                  <c:v>4.5999999999999999E-2</c:v>
                </c:pt>
                <c:pt idx="98" formatCode="&quot;(&quot;0.000&quot;)&quot;">
                  <c:v>2.5999999999999999E-2</c:v>
                </c:pt>
                <c:pt idx="99">
                  <c:v>4.8000000000000001E-2</c:v>
                </c:pt>
                <c:pt idx="100">
                  <c:v>3.7999999999999999E-2</c:v>
                </c:pt>
                <c:pt idx="101">
                  <c:v>5.5E-2</c:v>
                </c:pt>
                <c:pt idx="102">
                  <c:v>8.0000000000000002E-3</c:v>
                </c:pt>
                <c:pt idx="103">
                  <c:v>3.5999999999999997E-2</c:v>
                </c:pt>
                <c:pt idx="104">
                  <c:v>2.5000000000000001E-2</c:v>
                </c:pt>
                <c:pt idx="105" formatCode="&quot;(&quot;0.000&quot;)&quot;">
                  <c:v>0.03</c:v>
                </c:pt>
                <c:pt idx="106">
                  <c:v>0.04</c:v>
                </c:pt>
                <c:pt idx="107">
                  <c:v>3.1E-2</c:v>
                </c:pt>
                <c:pt idx="108">
                  <c:v>4.9000000000000002E-2</c:v>
                </c:pt>
                <c:pt idx="109">
                  <c:v>5.3999999999999999E-2</c:v>
                </c:pt>
                <c:pt idx="110">
                  <c:v>4.5999999999999999E-2</c:v>
                </c:pt>
                <c:pt idx="111">
                  <c:v>2.9000000000000001E-2</c:v>
                </c:pt>
                <c:pt idx="112">
                  <c:v>2.8000000000000001E-2</c:v>
                </c:pt>
                <c:pt idx="113">
                  <c:v>5.3999999999999999E-2</c:v>
                </c:pt>
                <c:pt idx="114">
                  <c:v>2.8000000000000001E-2</c:v>
                </c:pt>
                <c:pt idx="115">
                  <c:v>3.2000000000000001E-2</c:v>
                </c:pt>
                <c:pt idx="116">
                  <c:v>3.5999999999999997E-2</c:v>
                </c:pt>
                <c:pt idx="117">
                  <c:v>5.5E-2</c:v>
                </c:pt>
                <c:pt idx="118">
                  <c:v>0.02</c:v>
                </c:pt>
                <c:pt idx="119">
                  <c:v>2.7E-2</c:v>
                </c:pt>
                <c:pt idx="120">
                  <c:v>3.2000000000000001E-2</c:v>
                </c:pt>
                <c:pt idx="123" formatCode="0.0;&quot;△ &quot;0.0">
                  <c:v>481</c:v>
                </c:pt>
                <c:pt idx="124" formatCode="0.0;&quot;△ &quot;0.0">
                  <c:v>721</c:v>
                </c:pt>
                <c:pt idx="125" formatCode="0.0;&quot;△ &quot;0.0">
                  <c:v>421.6</c:v>
                </c:pt>
                <c:pt idx="126" formatCode="0.0;&quot;△ &quot;0.0">
                  <c:v>524.70000000000005</c:v>
                </c:pt>
                <c:pt idx="127" formatCode="0.0;&quot;△ &quot;0.0">
                  <c:v>22.62</c:v>
                </c:pt>
                <c:pt idx="128" formatCode="0.0;&quot;△ &quot;0.0">
                  <c:v>20.63</c:v>
                </c:pt>
                <c:pt idx="129" formatCode="0.0;&quot;△ &quot;0.0">
                  <c:v>17.23</c:v>
                </c:pt>
                <c:pt idx="130" formatCode="0.0;&quot;△ &quot;0.0">
                  <c:v>22.29</c:v>
                </c:pt>
                <c:pt idx="131" formatCode="0.0;&quot;△ &quot;0.0">
                  <c:v>26.11</c:v>
                </c:pt>
                <c:pt idx="132" formatCode="0.0;&quot;△ &quot;0.0">
                  <c:v>7.3</c:v>
                </c:pt>
                <c:pt idx="133" formatCode="0.0;&quot;△ &quot;0.0">
                  <c:v>5.87</c:v>
                </c:pt>
                <c:pt idx="134" formatCode="0.0;&quot;△ &quot;0.0">
                  <c:v>6.85</c:v>
                </c:pt>
                <c:pt idx="135" formatCode="0.00">
                  <c:v>8.15</c:v>
                </c:pt>
                <c:pt idx="136" formatCode="0.00">
                  <c:v>3.52</c:v>
                </c:pt>
                <c:pt idx="137" formatCode="0.00">
                  <c:v>2.67</c:v>
                </c:pt>
                <c:pt idx="138" formatCode="0.00">
                  <c:v>3.51</c:v>
                </c:pt>
                <c:pt idx="139" formatCode="0.00">
                  <c:v>2.82</c:v>
                </c:pt>
                <c:pt idx="140" formatCode="0.00">
                  <c:v>1.7</c:v>
                </c:pt>
                <c:pt idx="141" formatCode="0.00">
                  <c:v>1.38</c:v>
                </c:pt>
                <c:pt idx="142" formatCode="0.00">
                  <c:v>2.2400000000000002</c:v>
                </c:pt>
                <c:pt idx="143" formatCode="0.00">
                  <c:v>1.24</c:v>
                </c:pt>
                <c:pt idx="144" formatCode="0.00">
                  <c:v>1.42</c:v>
                </c:pt>
                <c:pt idx="145" formatCode="0.00">
                  <c:v>1.07</c:v>
                </c:pt>
                <c:pt idx="146" formatCode="0.00">
                  <c:v>1.06</c:v>
                </c:pt>
                <c:pt idx="147">
                  <c:v>1.81</c:v>
                </c:pt>
                <c:pt idx="148">
                  <c:v>0.54</c:v>
                </c:pt>
                <c:pt idx="149">
                  <c:v>0.54</c:v>
                </c:pt>
              </c:numCache>
            </c:numRef>
          </c:val>
          <c:smooth val="0"/>
        </c:ser>
        <c:ser>
          <c:idx val="3"/>
          <c:order val="3"/>
          <c:tx>
            <c:strRef>
              <c:f>松葉!$E$98</c:f>
              <c:strCache>
                <c:ptCount val="1"/>
                <c:pt idx="0">
                  <c:v>Cs-134</c:v>
                </c:pt>
              </c:strCache>
            </c:strRef>
          </c:tx>
          <c:spPr>
            <a:ln w="0">
              <a:solidFill>
                <a:srgbClr val="FF0000"/>
              </a:solidFill>
              <a:prstDash val="sysDot"/>
            </a:ln>
          </c:spPr>
          <c:marker>
            <c:symbol val="triangle"/>
            <c:size val="5"/>
            <c:spPr>
              <a:no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松葉!$E$100:$E$254</c:f>
              <c:numCache>
                <c:formatCode>0.000</c:formatCode>
                <c:ptCount val="155"/>
                <c:pt idx="0">
                  <c:v>1.4999999999999999E-2</c:v>
                </c:pt>
                <c:pt idx="1">
                  <c:v>1.3793783192587381E-2</c:v>
                </c:pt>
                <c:pt idx="2">
                  <c:v>1.2649555732713948E-2</c:v>
                </c:pt>
                <c:pt idx="3">
                  <c:v>1.1632348617307137E-2</c:v>
                </c:pt>
                <c:pt idx="4">
                  <c:v>1.065759469720011E-2</c:v>
                </c:pt>
                <c:pt idx="5">
                  <c:v>9.8548916825896612E-3</c:v>
                </c:pt>
                <c:pt idx="6">
                  <c:v>9.0124625535039863E-3</c:v>
                </c:pt>
                <c:pt idx="7">
                  <c:v>8.3183263600586591E-3</c:v>
                </c:pt>
                <c:pt idx="9">
                  <c:v>7.6072479782094962E-3</c:v>
                </c:pt>
                <c:pt idx="10">
                  <c:v>6.9826381542126498E-3</c:v>
                </c:pt>
                <c:pt idx="11">
                  <c:v>6.4329747458724083E-3</c:v>
                </c:pt>
                <c:pt idx="12">
                  <c:v>5.921122817211813E-3</c:v>
                </c:pt>
                <c:pt idx="13">
                  <c:v>5.4049977141901193E-3</c:v>
                </c:pt>
                <c:pt idx="14">
                  <c:v>5.0071239506639231E-3</c:v>
                </c:pt>
                <c:pt idx="15">
                  <c:v>4.5664604568479254E-3</c:v>
                </c:pt>
                <c:pt idx="16">
                  <c:v>4.2303132641877562E-3</c:v>
                </c:pt>
                <c:pt idx="17">
                  <c:v>3.8615705549593293E-3</c:v>
                </c:pt>
                <c:pt idx="18">
                  <c:v>3.5510444678658886E-3</c:v>
                </c:pt>
                <c:pt idx="21" formatCode="0.0">
                  <c:v>8.7407407407407405</c:v>
                </c:pt>
                <c:pt idx="22" formatCode="0.0">
                  <c:v>3.6296296296296298</c:v>
                </c:pt>
                <c:pt idx="23" formatCode="0.0">
                  <c:v>2.3037037037037038</c:v>
                </c:pt>
                <c:pt idx="24" formatCode="0.0">
                  <c:v>1.9111111111111112</c:v>
                </c:pt>
                <c:pt idx="25" formatCode="0.00;[Red]0.00">
                  <c:v>0.16296296296296298</c:v>
                </c:pt>
                <c:pt idx="26" formatCode="0.00;[Red]0.00">
                  <c:v>0.1111111111111111</c:v>
                </c:pt>
                <c:pt idx="27" formatCode="0.00;[Red]0.00">
                  <c:v>8.1481481481481488E-2</c:v>
                </c:pt>
                <c:pt idx="28" formatCode="0.00;[Red]0.00">
                  <c:v>4.0740740740740744E-2</c:v>
                </c:pt>
                <c:pt idx="29" formatCode="0.00">
                  <c:v>0.03</c:v>
                </c:pt>
                <c:pt idx="30">
                  <c:v>6.9377545713290864E-3</c:v>
                </c:pt>
                <c:pt idx="31">
                  <c:v>6.3857388712539173E-3</c:v>
                </c:pt>
                <c:pt idx="32">
                  <c:v>5.8776453552220912E-3</c:v>
                </c:pt>
                <c:pt idx="33">
                  <c:v>5.4000207447136468E-3</c:v>
                </c:pt>
                <c:pt idx="34">
                  <c:v>4.9612084909869264E-3</c:v>
                </c:pt>
                <c:pt idx="35">
                  <c:v>4.5079437829824848E-3</c:v>
                </c:pt>
                <c:pt idx="36">
                  <c:v>4.1915211791471764E-3</c:v>
                </c:pt>
                <c:pt idx="37">
                  <c:v>3.8402849984754202E-3</c:v>
                </c:pt>
                <c:pt idx="38">
                  <c:v>3.5707268501962704E-3</c:v>
                </c:pt>
                <c:pt idx="39">
                  <c:v>3.262482275294042E-3</c:v>
                </c:pt>
                <c:pt idx="40">
                  <c:v>2.9781022594720604E-3</c:v>
                </c:pt>
                <c:pt idx="41">
                  <c:v>2.7588776054021454E-3</c:v>
                </c:pt>
                <c:pt idx="42">
                  <c:v>2.4930037317306753E-3</c:v>
                </c:pt>
                <c:pt idx="43">
                  <c:v>2.3222890524887308E-3</c:v>
                </c:pt>
                <c:pt idx="44">
                  <c:v>2.12768859543511E-3</c:v>
                </c:pt>
                <c:pt idx="45">
                  <c:v>1.97106476063588E-3</c:v>
                </c:pt>
                <c:pt idx="46">
                  <c:v>1.8175789707051001E-3</c:v>
                </c:pt>
                <c:pt idx="47">
                  <c:v>1.6454472220801734E-3</c:v>
                </c:pt>
                <c:pt idx="48">
                  <c:v>1.5370130763013076E-3</c:v>
                </c:pt>
                <c:pt idx="49">
                  <c:v>1.3914520015159363E-3</c:v>
                </c:pt>
                <c:pt idx="50">
                  <c:v>1.2997560132447772E-3</c:v>
                </c:pt>
                <c:pt idx="51">
                  <c:v>1.1919381288597666E-3</c:v>
                </c:pt>
                <c:pt idx="52">
                  <c:v>1.0920574941010689E-3</c:v>
                </c:pt>
                <c:pt idx="53">
                  <c:v>1.0042402871646948E-3</c:v>
                </c:pt>
                <c:pt idx="54">
                  <c:v>9.234848529607666E-4</c:v>
                </c:pt>
                <c:pt idx="55">
                  <c:v>8.4687956543509787E-4</c:v>
                </c:pt>
                <c:pt idx="56">
                  <c:v>7.8093349320401283E-4</c:v>
                </c:pt>
                <c:pt idx="57">
                  <c:v>7.1681323142989734E-4</c:v>
                </c:pt>
                <c:pt idx="58">
                  <c:v>6.6404703369670869E-4</c:v>
                </c:pt>
                <c:pt idx="59">
                  <c:v>6.0672287976270601E-4</c:v>
                </c:pt>
                <c:pt idx="60">
                  <c:v>5.5793359076193518E-4</c:v>
                </c:pt>
                <c:pt idx="61">
                  <c:v>5.1259522856550118E-4</c:v>
                </c:pt>
                <c:pt idx="62">
                  <c:v>4.7137516322581986E-4</c:v>
                </c:pt>
                <c:pt idx="63">
                  <c:v>4.3068349374120911E-4</c:v>
                </c:pt>
                <c:pt idx="64">
                  <c:v>3.9824550481488491E-4</c:v>
                </c:pt>
                <c:pt idx="65">
                  <c:v>3.6487379461650382E-4</c:v>
                </c:pt>
                <c:pt idx="66">
                  <c:v>3.3739242539461298E-4</c:v>
                </c:pt>
                <c:pt idx="67">
                  <c:v>3.0969007836356509E-4</c:v>
                </c:pt>
                <c:pt idx="68">
                  <c:v>2.8373903203281816E-4</c:v>
                </c:pt>
                <c:pt idx="69">
                  <c:v>2.6212693619489375E-4</c:v>
                </c:pt>
                <c:pt idx="70">
                  <c:v>2.3971944825074081E-4</c:v>
                </c:pt>
                <c:pt idx="71">
                  <c:v>2.1963171879938625E-4</c:v>
                </c:pt>
                <c:pt idx="72">
                  <c:v>2.0421527979904301E-4</c:v>
                </c:pt>
                <c:pt idx="73">
                  <c:v>1.8710268705627553E-4</c:v>
                </c:pt>
                <c:pt idx="74">
                  <c:v>1.7269211434037105E-4</c:v>
                </c:pt>
                <c:pt idx="75">
                  <c:v>1.5763910192085703E-4</c:v>
                </c:pt>
                <c:pt idx="76">
                  <c:v>1.4363332838060114E-4</c:v>
                </c:pt>
                <c:pt idx="77">
                  <c:v>1.3039056018160532E-4</c:v>
                </c:pt>
                <c:pt idx="78">
                  <c:v>1.2258585529979725E-4</c:v>
                </c:pt>
                <c:pt idx="79">
                  <c:v>1.1272818069888617E-4</c:v>
                </c:pt>
                <c:pt idx="80">
                  <c:v>1.0290203020804769E-4</c:v>
                </c:pt>
                <c:pt idx="81">
                  <c:v>9.4714433535314773E-5</c:v>
                </c:pt>
                <c:pt idx="82">
                  <c:v>8.7661501993971402E-5</c:v>
                </c:pt>
                <c:pt idx="83">
                  <c:v>8.0686547072270765E-5</c:v>
                </c:pt>
                <c:pt idx="84">
                  <c:v>7.3585541367768141E-5</c:v>
                </c:pt>
                <c:pt idx="85">
                  <c:v>6.798061010070941E-5</c:v>
                </c:pt>
                <c:pt idx="86">
                  <c:v>6.2686995274011538E-5</c:v>
                </c:pt>
                <c:pt idx="87">
                  <c:v>5.764605478696435E-5</c:v>
                </c:pt>
                <c:pt idx="88">
                  <c:v>5.3010478775959988E-5</c:v>
                </c:pt>
                <c:pt idx="89">
                  <c:v>4.8702782794313428E-5</c:v>
                </c:pt>
                <c:pt idx="90">
                  <c:v>4.413107744182469E-5</c:v>
                </c:pt>
                <c:pt idx="91">
                  <c:v>4.1184903222159558E-5</c:v>
                </c:pt>
                <c:pt idx="92">
                  <c:v>3.7664279833247337E-5</c:v>
                </c:pt>
                <c:pt idx="93">
                  <c:v>3.4160208137651298E-5</c:v>
                </c:pt>
                <c:pt idx="94">
                  <c:v>3.2026867226524237E-5</c:v>
                </c:pt>
                <c:pt idx="95">
                  <c:v>2.9074040166101124E-5</c:v>
                </c:pt>
                <c:pt idx="96">
                  <c:v>2.6958659927512866E-5</c:v>
                </c:pt>
                <c:pt idx="97">
                  <c:v>2.4608760835406825E-5</c:v>
                </c:pt>
                <c:pt idx="98">
                  <c:v>2.2923614255364682E-5</c:v>
                </c:pt>
                <c:pt idx="99">
                  <c:v>2.0829272656792336E-5</c:v>
                </c:pt>
                <c:pt idx="100">
                  <c:v>1.9278216195587244E-5</c:v>
                </c:pt>
                <c:pt idx="101">
                  <c:v>1.7614015654525E-5</c:v>
                </c:pt>
                <c:pt idx="102">
                  <c:v>1.6362568023269893E-5</c:v>
                </c:pt>
                <c:pt idx="103">
                  <c:v>1.4895073514565553E-5</c:v>
                </c:pt>
                <c:pt idx="104">
                  <c:v>1.3785908523758342E-5</c:v>
                </c:pt>
                <c:pt idx="105">
                  <c:v>1.2665648829403853E-5</c:v>
                </c:pt>
                <c:pt idx="106">
                  <c:v>1.1700920027767187E-5</c:v>
                </c:pt>
                <c:pt idx="107">
                  <c:v>1.0631903454606754E-5</c:v>
                </c:pt>
                <c:pt idx="108">
                  <c:v>9.8492656692427001E-6</c:v>
                </c:pt>
                <c:pt idx="109">
                  <c:v>9.0405700524065323E-6</c:v>
                </c:pt>
                <c:pt idx="110">
                  <c:v>8.3135775493529469E-6</c:v>
                </c:pt>
                <c:pt idx="111">
                  <c:v>7.6450457513690939E-6</c:v>
                </c:pt>
                <c:pt idx="112">
                  <c:v>7.0238000349917463E-6</c:v>
                </c:pt>
                <c:pt idx="113">
                  <c:v>6.4411589451262442E-6</c:v>
                </c:pt>
                <c:pt idx="114">
                  <c:v>5.9450635078355894E-6</c:v>
                </c:pt>
                <c:pt idx="115">
                  <c:v>5.472033169196708E-6</c:v>
                </c:pt>
                <c:pt idx="116">
                  <c:v>5.041282450642444E-6</c:v>
                </c:pt>
                <c:pt idx="117">
                  <c:v>4.606091513011655E-6</c:v>
                </c:pt>
                <c:pt idx="118">
                  <c:v>4.2552504936980191E-6</c:v>
                </c:pt>
                <c:pt idx="119">
                  <c:v>3.9094636629456921E-6</c:v>
                </c:pt>
                <c:pt idx="120">
                  <c:v>3.5950862777314271E-6</c:v>
                </c:pt>
                <c:pt idx="123" formatCode="0.0;&quot;△ &quot;0.0">
                  <c:v>432.1</c:v>
                </c:pt>
                <c:pt idx="124" formatCode="0.0;&quot;△ &quot;0.0">
                  <c:v>616.4</c:v>
                </c:pt>
                <c:pt idx="125" formatCode="0.0;&quot;△ &quot;0.0">
                  <c:v>336.9</c:v>
                </c:pt>
                <c:pt idx="126" formatCode="0.0;&quot;△ &quot;0.0">
                  <c:v>380.2</c:v>
                </c:pt>
                <c:pt idx="127" formatCode="0.0;&quot;△ &quot;0.0">
                  <c:v>14.9</c:v>
                </c:pt>
                <c:pt idx="128" formatCode="0.0;&quot;△ &quot;0.0">
                  <c:v>12.67</c:v>
                </c:pt>
                <c:pt idx="129" formatCode="0.0;&quot;△ &quot;0.0">
                  <c:v>9.75</c:v>
                </c:pt>
                <c:pt idx="130" formatCode="0.0;&quot;△ &quot;0.0">
                  <c:v>11.51</c:v>
                </c:pt>
                <c:pt idx="131" formatCode="0.0;&quot;△ &quot;0.0">
                  <c:v>12.76</c:v>
                </c:pt>
                <c:pt idx="132" formatCode="0.0;&quot;△ &quot;0.0">
                  <c:v>3.3</c:v>
                </c:pt>
                <c:pt idx="133" formatCode="0.0;&quot;△ &quot;0.0">
                  <c:v>2.41</c:v>
                </c:pt>
                <c:pt idx="134" formatCode="0.0;&quot;△ &quot;0.0">
                  <c:v>2.57</c:v>
                </c:pt>
                <c:pt idx="135" formatCode="0.00">
                  <c:v>2.91</c:v>
                </c:pt>
                <c:pt idx="136" formatCode="0.00">
                  <c:v>1.1299999999999999</c:v>
                </c:pt>
                <c:pt idx="137" formatCode="0.00">
                  <c:v>0.8</c:v>
                </c:pt>
                <c:pt idx="138" formatCode="0.00">
                  <c:v>0.93</c:v>
                </c:pt>
                <c:pt idx="139" formatCode="0.00">
                  <c:v>0.72</c:v>
                </c:pt>
                <c:pt idx="140" formatCode="0.00">
                  <c:v>0.4</c:v>
                </c:pt>
                <c:pt idx="141" formatCode="0.00">
                  <c:v>0.29599999999999999</c:v>
                </c:pt>
                <c:pt idx="142" formatCode="0.00">
                  <c:v>0.46</c:v>
                </c:pt>
                <c:pt idx="143" formatCode="0.00">
                  <c:v>0.221</c:v>
                </c:pt>
                <c:pt idx="144" formatCode="0.00">
                  <c:v>0.23</c:v>
                </c:pt>
                <c:pt idx="145" formatCode="0.00">
                  <c:v>0.17599999999999999</c:v>
                </c:pt>
                <c:pt idx="146" formatCode="0.00">
                  <c:v>0.16700000000000001</c:v>
                </c:pt>
                <c:pt idx="147">
                  <c:v>0.25800000000000001</c:v>
                </c:pt>
                <c:pt idx="148">
                  <c:v>7.0000000000000007E-2</c:v>
                </c:pt>
                <c:pt idx="149">
                  <c:v>7.0000000000000007E-2</c:v>
                </c:pt>
              </c:numCache>
            </c:numRef>
          </c:val>
          <c:smooth val="0"/>
        </c:ser>
        <c:ser>
          <c:idx val="4"/>
          <c:order val="4"/>
          <c:tx>
            <c:strRef>
              <c:f>松葉!$G$98</c:f>
              <c:strCache>
                <c:ptCount val="1"/>
                <c:pt idx="0">
                  <c:v>Sr-90</c:v>
                </c:pt>
              </c:strCache>
            </c:strRef>
          </c:tx>
          <c:spPr>
            <a:ln w="0">
              <a:solidFill>
                <a:srgbClr val="9900FF"/>
              </a:solidFill>
            </a:ln>
          </c:spPr>
          <c:marker>
            <c:symbol val="circle"/>
            <c:size val="4"/>
            <c:spPr>
              <a:solidFill>
                <a:srgbClr val="7030A0"/>
              </a:solidFill>
              <a:ln>
                <a:solidFill>
                  <a:srgbClr val="9900FF"/>
                </a:solidFill>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松葉!$G$100:$G$254</c:f>
              <c:numCache>
                <c:formatCode>0.00</c:formatCode>
                <c:ptCount val="155"/>
                <c:pt idx="0">
                  <c:v>6.666666666666667</c:v>
                </c:pt>
                <c:pt idx="2">
                  <c:v>14.444444444444445</c:v>
                </c:pt>
                <c:pt idx="4">
                  <c:v>16.296296296296298</c:v>
                </c:pt>
                <c:pt idx="12">
                  <c:v>15.111111111111111</c:v>
                </c:pt>
                <c:pt idx="15">
                  <c:v>0.96296296296296291</c:v>
                </c:pt>
                <c:pt idx="21">
                  <c:v>2</c:v>
                </c:pt>
                <c:pt idx="25">
                  <c:v>1.8148148148148149</c:v>
                </c:pt>
                <c:pt idx="29" formatCode="0.00;[Red]0.00">
                  <c:v>1.3</c:v>
                </c:pt>
                <c:pt idx="33" formatCode="0.00;[Red]0.00">
                  <c:v>1.41</c:v>
                </c:pt>
                <c:pt idx="37" formatCode="0.00;[Red]0.00">
                  <c:v>1.73</c:v>
                </c:pt>
                <c:pt idx="41" formatCode="0.00;[Red]0.00">
                  <c:v>1.5</c:v>
                </c:pt>
                <c:pt idx="45" formatCode="0.00;[Red]0.00">
                  <c:v>1.76</c:v>
                </c:pt>
                <c:pt idx="49" formatCode="0.00;[Red]0.00">
                  <c:v>1.47</c:v>
                </c:pt>
                <c:pt idx="53" formatCode="0.00;[Red]0.00">
                  <c:v>1.07</c:v>
                </c:pt>
                <c:pt idx="57" formatCode="0.00;[Red]0.00">
                  <c:v>1.83</c:v>
                </c:pt>
                <c:pt idx="61" formatCode="0.00;[Red]0.00">
                  <c:v>1.52</c:v>
                </c:pt>
                <c:pt idx="65" formatCode="0.00;[Red]0.00">
                  <c:v>0.94</c:v>
                </c:pt>
                <c:pt idx="69" formatCode="0.00;[Red]0.00">
                  <c:v>1.01</c:v>
                </c:pt>
                <c:pt idx="73" formatCode="0.00;[Red]0.00">
                  <c:v>0.87</c:v>
                </c:pt>
                <c:pt idx="77" formatCode="0.00;[Red]0.00">
                  <c:v>1.42</c:v>
                </c:pt>
                <c:pt idx="81" formatCode="0.00;[Red]0.00">
                  <c:v>0.86</c:v>
                </c:pt>
                <c:pt idx="85" formatCode="0.00;[Red]0.00">
                  <c:v>1.06</c:v>
                </c:pt>
                <c:pt idx="89" formatCode="0.00;[Red]0.00">
                  <c:v>1.35</c:v>
                </c:pt>
                <c:pt idx="93" formatCode="0.00;[Red]0.00">
                  <c:v>1.2</c:v>
                </c:pt>
                <c:pt idx="97" formatCode="0.00;[Red]0.00">
                  <c:v>1.47</c:v>
                </c:pt>
                <c:pt idx="101" formatCode="0.00;[Red]0.00">
                  <c:v>1.19</c:v>
                </c:pt>
                <c:pt idx="105" formatCode="0.00;[Red]0.00">
                  <c:v>1.38</c:v>
                </c:pt>
                <c:pt idx="109" formatCode="0.00;[Red]0.00">
                  <c:v>0.92</c:v>
                </c:pt>
                <c:pt idx="113" formatCode="0.00;[Red]0.00">
                  <c:v>0.87</c:v>
                </c:pt>
                <c:pt idx="117" formatCode="0.00;[Red]0.00">
                  <c:v>0.89</c:v>
                </c:pt>
                <c:pt idx="123" formatCode="0.00;[Red]0.00">
                  <c:v>2.1</c:v>
                </c:pt>
                <c:pt idx="127" formatCode="0.00;[Red]0.00">
                  <c:v>0.91</c:v>
                </c:pt>
                <c:pt idx="131" formatCode="0.00;[Red]0.00">
                  <c:v>1.1000000000000001</c:v>
                </c:pt>
                <c:pt idx="135" formatCode="0.00;[Red]0.00">
                  <c:v>1.7</c:v>
                </c:pt>
                <c:pt idx="139" formatCode="0.00;[Red]0.00">
                  <c:v>1.31</c:v>
                </c:pt>
                <c:pt idx="143" formatCode="0.00;[Red]0.00">
                  <c:v>1.1299999999999999</c:v>
                </c:pt>
              </c:numCache>
            </c:numRef>
          </c:val>
          <c:smooth val="0"/>
        </c:ser>
        <c:ser>
          <c:idx val="5"/>
          <c:order val="5"/>
          <c:tx>
            <c:strRef>
              <c:f>松葉!$V$98</c:f>
              <c:strCache>
                <c:ptCount val="1"/>
                <c:pt idx="0">
                  <c:v>Sr90崩壊</c:v>
                </c:pt>
              </c:strCache>
            </c:strRef>
          </c:tx>
          <c:spPr>
            <a:ln w="41275">
              <a:solidFill>
                <a:srgbClr val="7030A0"/>
              </a:solidFill>
              <a:prstDash val="sysDot"/>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松葉!$V$100:$V$254</c:f>
              <c:numCache>
                <c:formatCode>0.0_);[Red]\(0.0\)</c:formatCode>
                <c:ptCount val="155"/>
                <c:pt idx="0">
                  <c:v>10</c:v>
                </c:pt>
                <c:pt idx="1">
                  <c:v>9.940174687827513</c:v>
                </c:pt>
                <c:pt idx="2">
                  <c:v>9.8787528878511992</c:v>
                </c:pt>
                <c:pt idx="3">
                  <c:v>9.8196529403121424</c:v>
                </c:pt>
                <c:pt idx="4">
                  <c:v>9.7583323807472961</c:v>
                </c:pt>
                <c:pt idx="5">
                  <c:v>9.7037912745587551</c:v>
                </c:pt>
                <c:pt idx="6">
                  <c:v>9.6419225819043604</c:v>
                </c:pt>
                <c:pt idx="7">
                  <c:v>9.5867677338902162</c:v>
                </c:pt>
                <c:pt idx="8">
                  <c:v>9.570345991138554</c:v>
                </c:pt>
                <c:pt idx="9">
                  <c:v>9.5256451510052997</c:v>
                </c:pt>
                <c:pt idx="10">
                  <c:v>9.4674090459740849</c:v>
                </c:pt>
                <c:pt idx="11">
                  <c:v>9.4120111413598107</c:v>
                </c:pt>
                <c:pt idx="12">
                  <c:v>9.3563204220254548</c:v>
                </c:pt>
                <c:pt idx="13">
                  <c:v>9.2954411524563483</c:v>
                </c:pt>
                <c:pt idx="14">
                  <c:v>9.2447063330867625</c:v>
                </c:pt>
                <c:pt idx="15">
                  <c:v>9.183947703603879</c:v>
                </c:pt>
                <c:pt idx="16">
                  <c:v>9.1338214190951597</c:v>
                </c:pt>
                <c:pt idx="17">
                  <c:v>9.0743898956663411</c:v>
                </c:pt>
                <c:pt idx="18">
                  <c:v>9.0201020748380305</c:v>
                </c:pt>
                <c:pt idx="20">
                  <c:v>10</c:v>
                </c:pt>
                <c:pt idx="21">
                  <c:v>9.9848454002266216</c:v>
                </c:pt>
                <c:pt idx="22">
                  <c:v>9.9296930091179796</c:v>
                </c:pt>
                <c:pt idx="23">
                  <c:v>9.8683359769745582</c:v>
                </c:pt>
                <c:pt idx="24">
                  <c:v>9.8157686882807091</c:v>
                </c:pt>
                <c:pt idx="25">
                  <c:v>9.755115611255448</c:v>
                </c:pt>
                <c:pt idx="26">
                  <c:v>9.6935588565582087</c:v>
                </c:pt>
                <c:pt idx="27">
                  <c:v>9.6317554029744485</c:v>
                </c:pt>
                <c:pt idx="28">
                  <c:v>9.5741331255992499</c:v>
                </c:pt>
                <c:pt idx="29">
                  <c:v>9.5206215427701189</c:v>
                </c:pt>
                <c:pt idx="30">
                  <c:v>9.4630401180856545</c:v>
                </c:pt>
                <c:pt idx="31">
                  <c:v>9.407047461112457</c:v>
                </c:pt>
                <c:pt idx="32">
                  <c:v>9.3513861117947066</c:v>
                </c:pt>
                <c:pt idx="33">
                  <c:v>9.2948282355391836</c:v>
                </c:pt>
                <c:pt idx="34">
                  <c:v>9.2386124255108797</c:v>
                </c:pt>
                <c:pt idx="35">
                  <c:v>9.1754734215620974</c:v>
                </c:pt>
                <c:pt idx="36">
                  <c:v>9.1278006044216475</c:v>
                </c:pt>
                <c:pt idx="37">
                  <c:v>9.0708004391345742</c:v>
                </c:pt>
                <c:pt idx="38">
                  <c:v>9.0236714692400959</c:v>
                </c:pt>
                <c:pt idx="39">
                  <c:v>8.9655478289901929</c:v>
                </c:pt>
                <c:pt idx="40">
                  <c:v>8.9072112203132487</c:v>
                </c:pt>
                <c:pt idx="41">
                  <c:v>8.8585953725081215</c:v>
                </c:pt>
                <c:pt idx="42">
                  <c:v>8.7945733516166538</c:v>
                </c:pt>
                <c:pt idx="43">
                  <c:v>8.750033439371478</c:v>
                </c:pt>
                <c:pt idx="44">
                  <c:v>8.6953923079613578</c:v>
                </c:pt>
                <c:pt idx="45">
                  <c:v>8.6479325746516036</c:v>
                </c:pt>
                <c:pt idx="46">
                  <c:v>8.5978967039354224</c:v>
                </c:pt>
                <c:pt idx="47">
                  <c:v>8.5368845426086484</c:v>
                </c:pt>
                <c:pt idx="48">
                  <c:v>8.4953300576350603</c:v>
                </c:pt>
                <c:pt idx="49">
                  <c:v>8.4350457269610963</c:v>
                </c:pt>
                <c:pt idx="50">
                  <c:v>8.3939869567313892</c:v>
                </c:pt>
                <c:pt idx="51">
                  <c:v>8.3421192779378242</c:v>
                </c:pt>
                <c:pt idx="52">
                  <c:v>8.2900254386556007</c:v>
                </c:pt>
                <c:pt idx="53">
                  <c:v>8.2404301026770561</c:v>
                </c:pt>
                <c:pt idx="54">
                  <c:v>8.1911314723442334</c:v>
                </c:pt>
                <c:pt idx="55">
                  <c:v>8.1405172673956923</c:v>
                </c:pt>
                <c:pt idx="56">
                  <c:v>8.0934172390319006</c:v>
                </c:pt>
                <c:pt idx="57">
                  <c:v>8.0439372207316246</c:v>
                </c:pt>
                <c:pt idx="58">
                  <c:v>8.0000331504222473</c:v>
                </c:pt>
                <c:pt idx="59">
                  <c:v>7.9485030110097599</c:v>
                </c:pt>
                <c:pt idx="60">
                  <c:v>7.9009508436159983</c:v>
                </c:pt>
                <c:pt idx="61">
                  <c:v>7.8531653073573047</c:v>
                </c:pt>
                <c:pt idx="62">
                  <c:v>7.8061835007518257</c:v>
                </c:pt>
                <c:pt idx="63">
                  <c:v>7.7559019935993234</c:v>
                </c:pt>
                <c:pt idx="64">
                  <c:v>7.7125528374406933</c:v>
                </c:pt>
                <c:pt idx="65">
                  <c:v>7.6643904371460998</c:v>
                </c:pt>
                <c:pt idx="66">
                  <c:v>7.6215527558300211</c:v>
                </c:pt>
                <c:pt idx="67">
                  <c:v>7.5749575342200073</c:v>
                </c:pt>
                <c:pt idx="68">
                  <c:v>7.5276543721325329</c:v>
                </c:pt>
                <c:pt idx="69">
                  <c:v>7.4850873542176313</c:v>
                </c:pt>
                <c:pt idx="70">
                  <c:v>7.437364504878988</c:v>
                </c:pt>
                <c:pt idx="71">
                  <c:v>7.390920566798993</c:v>
                </c:pt>
                <c:pt idx="72">
                  <c:v>7.3525197139500698</c:v>
                </c:pt>
                <c:pt idx="73">
                  <c:v>7.3066056041733294</c:v>
                </c:pt>
                <c:pt idx="74">
                  <c:v>7.2648095082003339</c:v>
                </c:pt>
                <c:pt idx="75">
                  <c:v>7.2175391843477241</c:v>
                </c:pt>
                <c:pt idx="76">
                  <c:v>7.1696308501465449</c:v>
                </c:pt>
                <c:pt idx="77">
                  <c:v>7.1201622716184731</c:v>
                </c:pt>
                <c:pt idx="78">
                  <c:v>7.0887751403911619</c:v>
                </c:pt>
                <c:pt idx="79">
                  <c:v>7.0463663218217167</c:v>
                </c:pt>
                <c:pt idx="80">
                  <c:v>7.0005173539113166</c:v>
                </c:pt>
                <c:pt idx="81">
                  <c:v>6.959095404734188</c:v>
                </c:pt>
                <c:pt idx="82">
                  <c:v>6.9206560763179947</c:v>
                </c:pt>
                <c:pt idx="83">
                  <c:v>6.8797066650426322</c:v>
                </c:pt>
                <c:pt idx="84">
                  <c:v>6.8344914323298056</c:v>
                </c:pt>
                <c:pt idx="85">
                  <c:v>6.795844078870509</c:v>
                </c:pt>
                <c:pt idx="86">
                  <c:v>6.756524163641938</c:v>
                </c:pt>
                <c:pt idx="87">
                  <c:v>6.7161030469128544</c:v>
                </c:pt>
                <c:pt idx="88">
                  <c:v>6.6759237507764393</c:v>
                </c:pt>
                <c:pt idx="89">
                  <c:v>6.6355472691646389</c:v>
                </c:pt>
                <c:pt idx="90">
                  <c:v>6.5888947330296022</c:v>
                </c:pt>
                <c:pt idx="91">
                  <c:v>6.5563900225494027</c:v>
                </c:pt>
                <c:pt idx="92">
                  <c:v>6.5145882908601669</c:v>
                </c:pt>
                <c:pt idx="93">
                  <c:v>6.4692127437602087</c:v>
                </c:pt>
                <c:pt idx="94">
                  <c:v>6.4394211677227142</c:v>
                </c:pt>
                <c:pt idx="95">
                  <c:v>6.39499084510655</c:v>
                </c:pt>
                <c:pt idx="96">
                  <c:v>6.360506172641383</c:v>
                </c:pt>
                <c:pt idx="97">
                  <c:v>6.3191199275777095</c:v>
                </c:pt>
                <c:pt idx="98">
                  <c:v>6.2871168916385853</c:v>
                </c:pt>
                <c:pt idx="99">
                  <c:v>6.2441491514667522</c:v>
                </c:pt>
                <c:pt idx="100">
                  <c:v>6.2096589072678219</c:v>
                </c:pt>
                <c:pt idx="101">
                  <c:v>6.1696609993618248</c:v>
                </c:pt>
                <c:pt idx="102">
                  <c:v>6.1372007220002374</c:v>
                </c:pt>
                <c:pt idx="103">
                  <c:v>6.096061436665865</c:v>
                </c:pt>
                <c:pt idx="104">
                  <c:v>6.0623891712375322</c:v>
                </c:pt>
                <c:pt idx="105">
                  <c:v>6.0257233922331546</c:v>
                </c:pt>
                <c:pt idx="106">
                  <c:v>5.9916494213907896</c:v>
                </c:pt>
                <c:pt idx="107">
                  <c:v>5.9507009803205388</c:v>
                </c:pt>
                <c:pt idx="108">
                  <c:v>5.9182218613193722</c:v>
                </c:pt>
                <c:pt idx="109">
                  <c:v>5.8820401450733666</c:v>
                </c:pt>
                <c:pt idx="110">
                  <c:v>5.8468506562843539</c:v>
                </c:pt>
                <c:pt idx="111">
                  <c:v>5.8118716897105411</c:v>
                </c:pt>
                <c:pt idx="112">
                  <c:v>5.7767210590008302</c:v>
                </c:pt>
                <c:pt idx="113">
                  <c:v>5.7410258507627479</c:v>
                </c:pt>
                <c:pt idx="114">
                  <c:v>5.7081853663516462</c:v>
                </c:pt>
                <c:pt idx="115">
                  <c:v>5.6744101248680234</c:v>
                </c:pt>
                <c:pt idx="116">
                  <c:v>5.6412066972656847</c:v>
                </c:pt>
                <c:pt idx="117">
                  <c:v>5.6048703268908415</c:v>
                </c:pt>
                <c:pt idx="118">
                  <c:v>5.5731761757222253</c:v>
                </c:pt>
                <c:pt idx="119">
                  <c:v>5.5394691931713531</c:v>
                </c:pt>
                <c:pt idx="120">
                  <c:v>5.5063291457962169</c:v>
                </c:pt>
                <c:pt idx="122">
                  <c:v>10</c:v>
                </c:pt>
                <c:pt idx="123">
                  <c:v>9.9368979752262359</c:v>
                </c:pt>
                <c:pt idx="124">
                  <c:v>9.9015782320095607</c:v>
                </c:pt>
                <c:pt idx="125">
                  <c:v>9.845587263621308</c:v>
                </c:pt>
                <c:pt idx="126">
                  <c:v>9.7834596144791774</c:v>
                </c:pt>
                <c:pt idx="127">
                  <c:v>9.7204419958779411</c:v>
                </c:pt>
                <c:pt idx="128">
                  <c:v>9.6693000865743244</c:v>
                </c:pt>
                <c:pt idx="129">
                  <c:v>9.6019512746597577</c:v>
                </c:pt>
                <c:pt idx="130">
                  <c:v>9.5401027949707675</c:v>
                </c:pt>
                <c:pt idx="131">
                  <c:v>9.4917871661950031</c:v>
                </c:pt>
                <c:pt idx="132">
                  <c:v>9.4350022531657611</c:v>
                </c:pt>
                <c:pt idx="133">
                  <c:v>9.3661968547084236</c:v>
                </c:pt>
                <c:pt idx="134">
                  <c:v>9.3150758484205145</c:v>
                </c:pt>
                <c:pt idx="135">
                  <c:v>9.266677701843399</c:v>
                </c:pt>
                <c:pt idx="136">
                  <c:v>9.2027400482641237</c:v>
                </c:pt>
                <c:pt idx="137">
                  <c:v>9.1476843686411549</c:v>
                </c:pt>
                <c:pt idx="138">
                  <c:v>9.0899606280759002</c:v>
                </c:pt>
                <c:pt idx="139">
                  <c:v>9.0391551739755975</c:v>
                </c:pt>
                <c:pt idx="140">
                  <c:v>8.9904119758872234</c:v>
                </c:pt>
                <c:pt idx="141">
                  <c:v>8.9248487823978966</c:v>
                </c:pt>
                <c:pt idx="142">
                  <c:v>8.8866781136881237</c:v>
                </c:pt>
                <c:pt idx="143">
                  <c:v>8.8241985539770713</c:v>
                </c:pt>
                <c:pt idx="144">
                  <c:v>8.7679379015361327</c:v>
                </c:pt>
                <c:pt idx="145">
                  <c:v>8.7206572292016649</c:v>
                </c:pt>
                <c:pt idx="146">
                  <c:v>8.6679140479727419</c:v>
                </c:pt>
                <c:pt idx="147">
                  <c:v>8.6200358719461985</c:v>
                </c:pt>
                <c:pt idx="148">
                  <c:v>8.5611243759455036</c:v>
                </c:pt>
                <c:pt idx="149">
                  <c:v>8.5183284367600134</c:v>
                </c:pt>
              </c:numCache>
            </c:numRef>
          </c:val>
          <c:smooth val="0"/>
        </c:ser>
        <c:dLbls>
          <c:showLegendKey val="0"/>
          <c:showVal val="0"/>
          <c:showCatName val="0"/>
          <c:showSerName val="0"/>
          <c:showPercent val="0"/>
          <c:showBubbleSize val="0"/>
        </c:dLbls>
        <c:marker val="1"/>
        <c:smooth val="0"/>
        <c:axId val="219167360"/>
        <c:axId val="219173248"/>
      </c:lineChart>
      <c:dateAx>
        <c:axId val="2191673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9173248"/>
        <c:crossesAt val="1.0000000000000003E-4"/>
        <c:auto val="0"/>
        <c:lblOffset val="100"/>
        <c:baseTimeUnit val="days"/>
        <c:majorUnit val="24"/>
        <c:majorTimeUnit val="months"/>
        <c:minorUnit val="3"/>
        <c:minorTimeUnit val="months"/>
      </c:dateAx>
      <c:valAx>
        <c:axId val="219173248"/>
        <c:scaling>
          <c:logBase val="10"/>
          <c:orientation val="minMax"/>
          <c:max val="3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4.0849705794355241E-3"/>
              <c:y val="0.406374501992031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19167360"/>
        <c:crosses val="autoZero"/>
        <c:crossBetween val="between"/>
        <c:minorUnit val="10"/>
      </c:valAx>
      <c:spPr>
        <a:noFill/>
        <a:ln w="12700">
          <a:solidFill>
            <a:srgbClr val="808080"/>
          </a:solidFill>
          <a:prstDash val="solid"/>
        </a:ln>
      </c:spPr>
    </c:plotArea>
    <c:legend>
      <c:legendPos val="r"/>
      <c:layout>
        <c:manualLayout>
          <c:xMode val="edge"/>
          <c:yMode val="edge"/>
          <c:x val="0.17233064516129035"/>
          <c:y val="9.5972403799202983E-3"/>
          <c:w val="0.66190483870967731"/>
          <c:h val="0.10768440783152457"/>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松葉</a:t>
            </a:r>
            <a:r>
              <a:rPr lang="en-US" altLang="ja-JP" sz="1400"/>
              <a:t>(</a:t>
            </a:r>
            <a:r>
              <a:rPr lang="ja-JP" altLang="en-US" sz="1400"/>
              <a:t>牡鹿ゲート</a:t>
            </a:r>
            <a:r>
              <a:rPr lang="en-US" altLang="ja-JP" sz="1400"/>
              <a:t>)</a:t>
            </a:r>
            <a:endParaRPr lang="ja-JP" altLang="en-US" sz="1400"/>
          </a:p>
        </c:rich>
      </c:tx>
      <c:layout>
        <c:manualLayout>
          <c:xMode val="edge"/>
          <c:yMode val="edge"/>
          <c:x val="0.65382089532187881"/>
          <c:y val="0.71103298299500051"/>
        </c:manualLayout>
      </c:layout>
      <c:overlay val="0"/>
      <c:spPr>
        <a:solidFill>
          <a:srgbClr val="FFFFFF"/>
        </a:solidFill>
        <a:ln w="25400">
          <a:noFill/>
        </a:ln>
      </c:spPr>
    </c:title>
    <c:autoTitleDeleted val="0"/>
    <c:plotArea>
      <c:layout>
        <c:manualLayout>
          <c:layoutTarget val="inner"/>
          <c:xMode val="edge"/>
          <c:yMode val="edge"/>
          <c:x val="4.7385658721452083E-2"/>
          <c:y val="3.3769897822796366E-2"/>
          <c:w val="0.85477952054143802"/>
          <c:h val="0.86539176441409149"/>
        </c:manualLayout>
      </c:layout>
      <c:lineChart>
        <c:grouping val="standard"/>
        <c:varyColors val="0"/>
        <c:ser>
          <c:idx val="0"/>
          <c:order val="0"/>
          <c:tx>
            <c:strRef>
              <c:f>松葉!$J$98</c:f>
              <c:strCache>
                <c:ptCount val="1"/>
                <c:pt idx="0">
                  <c:v>Be-7</c:v>
                </c:pt>
              </c:strCache>
            </c:strRef>
          </c:tx>
          <c:spPr>
            <a:ln w="0">
              <a:solidFill>
                <a:srgbClr val="0000FF"/>
              </a:solidFill>
              <a:prstDash val="sysDash"/>
            </a:ln>
          </c:spPr>
          <c:marker>
            <c:symbol val="circle"/>
            <c:size val="5"/>
            <c:spPr>
              <a:solidFill>
                <a:srgbClr val="FFFFFF"/>
              </a:solidFill>
              <a:ln>
                <a:solidFill>
                  <a:srgbClr val="00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松葉!$J$100:$J$254</c:f>
              <c:numCache>
                <c:formatCode>0.0;"△ "0.0</c:formatCode>
                <c:ptCount val="155"/>
                <c:pt idx="0">
                  <c:v>40.370370370370374</c:v>
                </c:pt>
                <c:pt idx="1">
                  <c:v>24.481481481481481</c:v>
                </c:pt>
                <c:pt idx="2">
                  <c:v>35.925925925925924</c:v>
                </c:pt>
                <c:pt idx="3">
                  <c:v>59.25925925925926</c:v>
                </c:pt>
                <c:pt idx="4">
                  <c:v>57.777777777777779</c:v>
                </c:pt>
                <c:pt idx="5">
                  <c:v>15.037037037037036</c:v>
                </c:pt>
                <c:pt idx="6">
                  <c:v>26.481481481481481</c:v>
                </c:pt>
                <c:pt idx="7">
                  <c:v>70</c:v>
                </c:pt>
                <c:pt idx="9">
                  <c:v>44.074074074074076</c:v>
                </c:pt>
                <c:pt idx="10">
                  <c:v>27</c:v>
                </c:pt>
                <c:pt idx="11">
                  <c:v>18.148148148148149</c:v>
                </c:pt>
                <c:pt idx="12">
                  <c:v>65.555555555555557</c:v>
                </c:pt>
                <c:pt idx="13">
                  <c:v>55.925925925925924</c:v>
                </c:pt>
                <c:pt idx="14">
                  <c:v>26.185185185185187</c:v>
                </c:pt>
                <c:pt idx="15">
                  <c:v>23.888888888888889</c:v>
                </c:pt>
                <c:pt idx="16">
                  <c:v>76.296296296296291</c:v>
                </c:pt>
                <c:pt idx="17">
                  <c:v>53.703703703703702</c:v>
                </c:pt>
                <c:pt idx="18">
                  <c:v>26.518518518518519</c:v>
                </c:pt>
                <c:pt idx="21">
                  <c:v>35.185185185185183</c:v>
                </c:pt>
                <c:pt idx="22">
                  <c:v>48.888888888888886</c:v>
                </c:pt>
                <c:pt idx="23">
                  <c:v>38.148148148148145</c:v>
                </c:pt>
                <c:pt idx="24">
                  <c:v>26.074074074074073</c:v>
                </c:pt>
                <c:pt idx="25">
                  <c:v>30.296296296296298</c:v>
                </c:pt>
                <c:pt idx="26">
                  <c:v>27.074074074074073</c:v>
                </c:pt>
                <c:pt idx="27">
                  <c:v>36.481481481481481</c:v>
                </c:pt>
                <c:pt idx="28">
                  <c:v>16.74074074074074</c:v>
                </c:pt>
                <c:pt idx="29">
                  <c:v>36</c:v>
                </c:pt>
                <c:pt idx="30">
                  <c:v>42.2</c:v>
                </c:pt>
                <c:pt idx="31">
                  <c:v>43.5</c:v>
                </c:pt>
                <c:pt idx="32">
                  <c:v>24.3</c:v>
                </c:pt>
                <c:pt idx="33">
                  <c:v>25.8</c:v>
                </c:pt>
                <c:pt idx="34">
                  <c:v>40.4</c:v>
                </c:pt>
                <c:pt idx="35">
                  <c:v>40.5</c:v>
                </c:pt>
                <c:pt idx="36">
                  <c:v>21.4</c:v>
                </c:pt>
                <c:pt idx="37">
                  <c:v>24.2</c:v>
                </c:pt>
                <c:pt idx="38">
                  <c:v>33.6</c:v>
                </c:pt>
                <c:pt idx="39">
                  <c:v>51.2</c:v>
                </c:pt>
                <c:pt idx="40">
                  <c:v>19</c:v>
                </c:pt>
                <c:pt idx="41">
                  <c:v>19.600000000000001</c:v>
                </c:pt>
                <c:pt idx="42">
                  <c:v>32.1</c:v>
                </c:pt>
                <c:pt idx="43">
                  <c:v>47</c:v>
                </c:pt>
                <c:pt idx="44">
                  <c:v>26.4</c:v>
                </c:pt>
                <c:pt idx="45">
                  <c:v>48.1</c:v>
                </c:pt>
                <c:pt idx="46">
                  <c:v>65</c:v>
                </c:pt>
                <c:pt idx="47">
                  <c:v>53.4</c:v>
                </c:pt>
                <c:pt idx="48">
                  <c:v>43</c:v>
                </c:pt>
                <c:pt idx="49">
                  <c:v>52.8</c:v>
                </c:pt>
                <c:pt idx="50">
                  <c:v>54.7</c:v>
                </c:pt>
                <c:pt idx="51">
                  <c:v>64.5</c:v>
                </c:pt>
                <c:pt idx="52">
                  <c:v>35.9</c:v>
                </c:pt>
                <c:pt idx="53">
                  <c:v>46.1</c:v>
                </c:pt>
                <c:pt idx="54">
                  <c:v>43.5</c:v>
                </c:pt>
                <c:pt idx="55">
                  <c:v>68</c:v>
                </c:pt>
                <c:pt idx="56">
                  <c:v>29.9</c:v>
                </c:pt>
                <c:pt idx="57">
                  <c:v>45.8</c:v>
                </c:pt>
                <c:pt idx="58">
                  <c:v>54.7</c:v>
                </c:pt>
                <c:pt idx="59">
                  <c:v>42.5</c:v>
                </c:pt>
                <c:pt idx="60">
                  <c:v>17.2</c:v>
                </c:pt>
                <c:pt idx="61">
                  <c:v>53.7</c:v>
                </c:pt>
                <c:pt idx="62">
                  <c:v>45.8</c:v>
                </c:pt>
                <c:pt idx="63">
                  <c:v>49.2</c:v>
                </c:pt>
                <c:pt idx="64">
                  <c:v>26.5</c:v>
                </c:pt>
                <c:pt idx="65">
                  <c:v>21.7</c:v>
                </c:pt>
                <c:pt idx="66">
                  <c:v>47.7</c:v>
                </c:pt>
                <c:pt idx="67">
                  <c:v>42.2</c:v>
                </c:pt>
                <c:pt idx="68">
                  <c:v>34.4</c:v>
                </c:pt>
                <c:pt idx="69">
                  <c:v>33.4</c:v>
                </c:pt>
                <c:pt idx="70">
                  <c:v>37</c:v>
                </c:pt>
                <c:pt idx="71">
                  <c:v>65.099999999999994</c:v>
                </c:pt>
                <c:pt idx="72">
                  <c:v>30.2</c:v>
                </c:pt>
                <c:pt idx="73">
                  <c:v>55.8</c:v>
                </c:pt>
                <c:pt idx="75">
                  <c:v>51.3</c:v>
                </c:pt>
                <c:pt idx="77">
                  <c:v>39.9</c:v>
                </c:pt>
                <c:pt idx="79">
                  <c:v>43.9</c:v>
                </c:pt>
                <c:pt idx="81">
                  <c:v>19.899999999999999</c:v>
                </c:pt>
                <c:pt idx="83">
                  <c:v>28.1</c:v>
                </c:pt>
                <c:pt idx="85">
                  <c:v>33.799999999999997</c:v>
                </c:pt>
                <c:pt idx="87">
                  <c:v>32.1</c:v>
                </c:pt>
                <c:pt idx="89">
                  <c:v>19.8</c:v>
                </c:pt>
                <c:pt idx="91">
                  <c:v>51</c:v>
                </c:pt>
                <c:pt idx="93">
                  <c:v>35.799999999999997</c:v>
                </c:pt>
                <c:pt idx="95">
                  <c:v>46.3</c:v>
                </c:pt>
                <c:pt idx="97">
                  <c:v>33.9</c:v>
                </c:pt>
                <c:pt idx="99">
                  <c:v>40.6</c:v>
                </c:pt>
                <c:pt idx="101">
                  <c:v>43.4</c:v>
                </c:pt>
                <c:pt idx="103">
                  <c:v>29.7</c:v>
                </c:pt>
                <c:pt idx="105">
                  <c:v>40.700000000000003</c:v>
                </c:pt>
                <c:pt idx="107">
                  <c:v>49.7</c:v>
                </c:pt>
                <c:pt idx="109">
                  <c:v>34.6</c:v>
                </c:pt>
                <c:pt idx="111">
                  <c:v>44.4</c:v>
                </c:pt>
                <c:pt idx="113">
                  <c:v>56.2</c:v>
                </c:pt>
                <c:pt idx="115">
                  <c:v>44.4</c:v>
                </c:pt>
                <c:pt idx="117">
                  <c:v>77</c:v>
                </c:pt>
                <c:pt idx="119">
                  <c:v>60.8</c:v>
                </c:pt>
                <c:pt idx="123">
                  <c:v>45</c:v>
                </c:pt>
                <c:pt idx="125">
                  <c:v>138</c:v>
                </c:pt>
                <c:pt idx="127">
                  <c:v>40.299999999999997</c:v>
                </c:pt>
                <c:pt idx="129">
                  <c:v>49.7</c:v>
                </c:pt>
                <c:pt idx="131">
                  <c:v>32.299999999999997</c:v>
                </c:pt>
                <c:pt idx="133">
                  <c:v>40.9</c:v>
                </c:pt>
                <c:pt idx="135">
                  <c:v>29.4</c:v>
                </c:pt>
                <c:pt idx="137">
                  <c:v>42.2</c:v>
                </c:pt>
                <c:pt idx="139">
                  <c:v>28</c:v>
                </c:pt>
                <c:pt idx="141">
                  <c:v>44.7</c:v>
                </c:pt>
                <c:pt idx="143">
                  <c:v>46</c:v>
                </c:pt>
                <c:pt idx="145">
                  <c:v>44.1</c:v>
                </c:pt>
                <c:pt idx="147">
                  <c:v>43.9</c:v>
                </c:pt>
                <c:pt idx="149">
                  <c:v>55.5</c:v>
                </c:pt>
              </c:numCache>
            </c:numRef>
          </c:val>
          <c:smooth val="0"/>
        </c:ser>
        <c:ser>
          <c:idx val="1"/>
          <c:order val="1"/>
          <c:tx>
            <c:strRef>
              <c:f>松葉!$K$98</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松葉!$K$100:$K$254</c:f>
              <c:numCache>
                <c:formatCode>0.0;"△ "0.0</c:formatCode>
                <c:ptCount val="155"/>
                <c:pt idx="0">
                  <c:v>84.444444444444443</c:v>
                </c:pt>
                <c:pt idx="1">
                  <c:v>78.148148148148152</c:v>
                </c:pt>
                <c:pt idx="2">
                  <c:v>67.037037037037038</c:v>
                </c:pt>
                <c:pt idx="3">
                  <c:v>45.185185185185183</c:v>
                </c:pt>
                <c:pt idx="4">
                  <c:v>78.888888888888886</c:v>
                </c:pt>
                <c:pt idx="5">
                  <c:v>71.111111111111114</c:v>
                </c:pt>
                <c:pt idx="6">
                  <c:v>64.81481481481481</c:v>
                </c:pt>
                <c:pt idx="7">
                  <c:v>50.74074074074074</c:v>
                </c:pt>
                <c:pt idx="9">
                  <c:v>78.888888888888886</c:v>
                </c:pt>
                <c:pt idx="10">
                  <c:v>68.888888888888886</c:v>
                </c:pt>
                <c:pt idx="11">
                  <c:v>77.037037037037038</c:v>
                </c:pt>
                <c:pt idx="12">
                  <c:v>51.481481481481481</c:v>
                </c:pt>
                <c:pt idx="13">
                  <c:v>82.962962962962962</c:v>
                </c:pt>
                <c:pt idx="14">
                  <c:v>68.148148148148152</c:v>
                </c:pt>
                <c:pt idx="15">
                  <c:v>72.962962962962962</c:v>
                </c:pt>
                <c:pt idx="16">
                  <c:v>54.074074074074076</c:v>
                </c:pt>
                <c:pt idx="17">
                  <c:v>81.111111111111114</c:v>
                </c:pt>
                <c:pt idx="18">
                  <c:v>76.296296296296291</c:v>
                </c:pt>
                <c:pt idx="21">
                  <c:v>72.962962962962962</c:v>
                </c:pt>
                <c:pt idx="22">
                  <c:v>58.518518518518519</c:v>
                </c:pt>
                <c:pt idx="23">
                  <c:v>73.703703703703709</c:v>
                </c:pt>
                <c:pt idx="24">
                  <c:v>62.592592592592595</c:v>
                </c:pt>
                <c:pt idx="25">
                  <c:v>69.259259259259252</c:v>
                </c:pt>
                <c:pt idx="26">
                  <c:v>65.18518518518519</c:v>
                </c:pt>
                <c:pt idx="27">
                  <c:v>74.81481481481481</c:v>
                </c:pt>
                <c:pt idx="28">
                  <c:v>61.481481481481481</c:v>
                </c:pt>
                <c:pt idx="29">
                  <c:v>74.900000000000006</c:v>
                </c:pt>
                <c:pt idx="30">
                  <c:v>55.7</c:v>
                </c:pt>
                <c:pt idx="31">
                  <c:v>76.400000000000006</c:v>
                </c:pt>
                <c:pt idx="32">
                  <c:v>63.5</c:v>
                </c:pt>
                <c:pt idx="33">
                  <c:v>77.599999999999994</c:v>
                </c:pt>
                <c:pt idx="34">
                  <c:v>41</c:v>
                </c:pt>
                <c:pt idx="35">
                  <c:v>58</c:v>
                </c:pt>
                <c:pt idx="36">
                  <c:v>65.3</c:v>
                </c:pt>
                <c:pt idx="37">
                  <c:v>68.599999999999994</c:v>
                </c:pt>
                <c:pt idx="38">
                  <c:v>58.8</c:v>
                </c:pt>
                <c:pt idx="39">
                  <c:v>66.900000000000006</c:v>
                </c:pt>
                <c:pt idx="40">
                  <c:v>70.8</c:v>
                </c:pt>
                <c:pt idx="41">
                  <c:v>79.7</c:v>
                </c:pt>
                <c:pt idx="42">
                  <c:v>64.8</c:v>
                </c:pt>
                <c:pt idx="43">
                  <c:v>74.5</c:v>
                </c:pt>
                <c:pt idx="44">
                  <c:v>58.4</c:v>
                </c:pt>
                <c:pt idx="45">
                  <c:v>73.400000000000006</c:v>
                </c:pt>
                <c:pt idx="46">
                  <c:v>61.8</c:v>
                </c:pt>
                <c:pt idx="47">
                  <c:v>84.1</c:v>
                </c:pt>
                <c:pt idx="48">
                  <c:v>71.900000000000006</c:v>
                </c:pt>
                <c:pt idx="49">
                  <c:v>57.8</c:v>
                </c:pt>
                <c:pt idx="50">
                  <c:v>40.700000000000003</c:v>
                </c:pt>
                <c:pt idx="51">
                  <c:v>67.099999999999994</c:v>
                </c:pt>
                <c:pt idx="52">
                  <c:v>61</c:v>
                </c:pt>
                <c:pt idx="53">
                  <c:v>62.3</c:v>
                </c:pt>
                <c:pt idx="54">
                  <c:v>53</c:v>
                </c:pt>
                <c:pt idx="55">
                  <c:v>69.8</c:v>
                </c:pt>
                <c:pt idx="56">
                  <c:v>59.4</c:v>
                </c:pt>
                <c:pt idx="57">
                  <c:v>48.4</c:v>
                </c:pt>
                <c:pt idx="58">
                  <c:v>61.2</c:v>
                </c:pt>
                <c:pt idx="59">
                  <c:v>64.900000000000006</c:v>
                </c:pt>
                <c:pt idx="60">
                  <c:v>72.900000000000006</c:v>
                </c:pt>
                <c:pt idx="61">
                  <c:v>64.099999999999994</c:v>
                </c:pt>
                <c:pt idx="62">
                  <c:v>66.7</c:v>
                </c:pt>
                <c:pt idx="63">
                  <c:v>85.5</c:v>
                </c:pt>
                <c:pt idx="64">
                  <c:v>76.2</c:v>
                </c:pt>
                <c:pt idx="65">
                  <c:v>59.7</c:v>
                </c:pt>
                <c:pt idx="66">
                  <c:v>63</c:v>
                </c:pt>
                <c:pt idx="67">
                  <c:v>78.400000000000006</c:v>
                </c:pt>
                <c:pt idx="68">
                  <c:v>66.8</c:v>
                </c:pt>
                <c:pt idx="69">
                  <c:v>64.599999999999994</c:v>
                </c:pt>
                <c:pt idx="70">
                  <c:v>46.6</c:v>
                </c:pt>
                <c:pt idx="71">
                  <c:v>66.400000000000006</c:v>
                </c:pt>
                <c:pt idx="72">
                  <c:v>66.5</c:v>
                </c:pt>
                <c:pt idx="73">
                  <c:v>65.7</c:v>
                </c:pt>
                <c:pt idx="75">
                  <c:v>57.8</c:v>
                </c:pt>
                <c:pt idx="77">
                  <c:v>68.099999999999994</c:v>
                </c:pt>
                <c:pt idx="79">
                  <c:v>85.3</c:v>
                </c:pt>
                <c:pt idx="81">
                  <c:v>70.7</c:v>
                </c:pt>
                <c:pt idx="83">
                  <c:v>83</c:v>
                </c:pt>
                <c:pt idx="85">
                  <c:v>62.4</c:v>
                </c:pt>
                <c:pt idx="87">
                  <c:v>70.2</c:v>
                </c:pt>
                <c:pt idx="89">
                  <c:v>64.2</c:v>
                </c:pt>
                <c:pt idx="91">
                  <c:v>68.2</c:v>
                </c:pt>
                <c:pt idx="93">
                  <c:v>60.1</c:v>
                </c:pt>
                <c:pt idx="95">
                  <c:v>78</c:v>
                </c:pt>
                <c:pt idx="97">
                  <c:v>63.2</c:v>
                </c:pt>
                <c:pt idx="99">
                  <c:v>83</c:v>
                </c:pt>
                <c:pt idx="101">
                  <c:v>64.8</c:v>
                </c:pt>
                <c:pt idx="103">
                  <c:v>71.5</c:v>
                </c:pt>
                <c:pt idx="105">
                  <c:v>60.7</c:v>
                </c:pt>
                <c:pt idx="107">
                  <c:v>80.7</c:v>
                </c:pt>
                <c:pt idx="109">
                  <c:v>62.6</c:v>
                </c:pt>
                <c:pt idx="111">
                  <c:v>78.7</c:v>
                </c:pt>
                <c:pt idx="113">
                  <c:v>72.400000000000006</c:v>
                </c:pt>
                <c:pt idx="115">
                  <c:v>74.400000000000006</c:v>
                </c:pt>
                <c:pt idx="117">
                  <c:v>72.400000000000006</c:v>
                </c:pt>
                <c:pt idx="119">
                  <c:v>86.8</c:v>
                </c:pt>
                <c:pt idx="123">
                  <c:v>71.5</c:v>
                </c:pt>
                <c:pt idx="125">
                  <c:v>69.3</c:v>
                </c:pt>
                <c:pt idx="127">
                  <c:v>70</c:v>
                </c:pt>
                <c:pt idx="129">
                  <c:v>79.599999999999994</c:v>
                </c:pt>
                <c:pt idx="131">
                  <c:v>60.5</c:v>
                </c:pt>
                <c:pt idx="133">
                  <c:v>78.900000000000006</c:v>
                </c:pt>
                <c:pt idx="135">
                  <c:v>59.3</c:v>
                </c:pt>
                <c:pt idx="137">
                  <c:v>86.8</c:v>
                </c:pt>
                <c:pt idx="139">
                  <c:v>59.9</c:v>
                </c:pt>
                <c:pt idx="141">
                  <c:v>86.6</c:v>
                </c:pt>
                <c:pt idx="143">
                  <c:v>66.3</c:v>
                </c:pt>
                <c:pt idx="145">
                  <c:v>87.2</c:v>
                </c:pt>
                <c:pt idx="147">
                  <c:v>59</c:v>
                </c:pt>
                <c:pt idx="149">
                  <c:v>78.3</c:v>
                </c:pt>
              </c:numCache>
            </c:numRef>
          </c:val>
          <c:smooth val="0"/>
        </c:ser>
        <c:ser>
          <c:idx val="2"/>
          <c:order val="2"/>
          <c:tx>
            <c:strRef>
              <c:f>松葉!$M$98</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松葉!$M$100:$M$254</c:f>
              <c:numCache>
                <c:formatCode>0.000</c:formatCode>
                <c:ptCount val="155"/>
                <c:pt idx="0">
                  <c:v>0.96296296296296291</c:v>
                </c:pt>
                <c:pt idx="1">
                  <c:v>0.9111111111111112</c:v>
                </c:pt>
                <c:pt idx="2">
                  <c:v>1.3333333333333333</c:v>
                </c:pt>
                <c:pt idx="3">
                  <c:v>0.57407407407407407</c:v>
                </c:pt>
                <c:pt idx="4">
                  <c:v>0.48518518518518516</c:v>
                </c:pt>
                <c:pt idx="5">
                  <c:v>0.21111111111111111</c:v>
                </c:pt>
                <c:pt idx="6">
                  <c:v>0.19259259259259259</c:v>
                </c:pt>
                <c:pt idx="7">
                  <c:v>0.26666666666666666</c:v>
                </c:pt>
                <c:pt idx="9">
                  <c:v>0.3037037037037037</c:v>
                </c:pt>
                <c:pt idx="10">
                  <c:v>0.18148148148148149</c:v>
                </c:pt>
                <c:pt idx="11">
                  <c:v>9.6296296296296297E-2</c:v>
                </c:pt>
                <c:pt idx="12">
                  <c:v>8.1481481481481488E-2</c:v>
                </c:pt>
                <c:pt idx="13">
                  <c:v>8.8888888888888892E-2</c:v>
                </c:pt>
                <c:pt idx="14">
                  <c:v>0.12962962962962962</c:v>
                </c:pt>
                <c:pt idx="15">
                  <c:v>8.8888888888888892E-2</c:v>
                </c:pt>
                <c:pt idx="16">
                  <c:v>0.1</c:v>
                </c:pt>
                <c:pt idx="17">
                  <c:v>8.5185185185185183E-2</c:v>
                </c:pt>
                <c:pt idx="18">
                  <c:v>0.10740740740740741</c:v>
                </c:pt>
                <c:pt idx="21" formatCode="0.0">
                  <c:v>22.148148148148149</c:v>
                </c:pt>
                <c:pt idx="22" formatCode="0.0">
                  <c:v>10.296296296296296</c:v>
                </c:pt>
                <c:pt idx="23" formatCode="0.0">
                  <c:v>7.1481481481481479</c:v>
                </c:pt>
                <c:pt idx="24" formatCode="0.0">
                  <c:v>5.333333333333333</c:v>
                </c:pt>
                <c:pt idx="25">
                  <c:v>0.87777777777777777</c:v>
                </c:pt>
                <c:pt idx="26">
                  <c:v>1.0518518518518518</c:v>
                </c:pt>
                <c:pt idx="27">
                  <c:v>0.44444444444444442</c:v>
                </c:pt>
                <c:pt idx="28">
                  <c:v>0.42592592592592593</c:v>
                </c:pt>
                <c:pt idx="29">
                  <c:v>0.17</c:v>
                </c:pt>
                <c:pt idx="30">
                  <c:v>0.17</c:v>
                </c:pt>
                <c:pt idx="31">
                  <c:v>0.13</c:v>
                </c:pt>
                <c:pt idx="32">
                  <c:v>0.12</c:v>
                </c:pt>
                <c:pt idx="33">
                  <c:v>9.5000000000000001E-2</c:v>
                </c:pt>
                <c:pt idx="34">
                  <c:v>7.5999999999999998E-2</c:v>
                </c:pt>
                <c:pt idx="35">
                  <c:v>5.2999999999999999E-2</c:v>
                </c:pt>
                <c:pt idx="36">
                  <c:v>4.4999999999999998E-2</c:v>
                </c:pt>
                <c:pt idx="37">
                  <c:v>4.2999999999999997E-2</c:v>
                </c:pt>
                <c:pt idx="38">
                  <c:v>4.2000000000000003E-2</c:v>
                </c:pt>
                <c:pt idx="39">
                  <c:v>5.8000000000000003E-2</c:v>
                </c:pt>
                <c:pt idx="40">
                  <c:v>6.6000000000000003E-2</c:v>
                </c:pt>
                <c:pt idx="41">
                  <c:v>6.2E-2</c:v>
                </c:pt>
                <c:pt idx="42">
                  <c:v>5.1999999999999998E-2</c:v>
                </c:pt>
                <c:pt idx="43">
                  <c:v>4.2000000000000003E-2</c:v>
                </c:pt>
                <c:pt idx="44">
                  <c:v>6.0999999999999999E-2</c:v>
                </c:pt>
                <c:pt idx="45">
                  <c:v>5.6000000000000001E-2</c:v>
                </c:pt>
                <c:pt idx="46">
                  <c:v>7.4999999999999997E-3</c:v>
                </c:pt>
                <c:pt idx="47">
                  <c:v>7.4999999999999997E-3</c:v>
                </c:pt>
                <c:pt idx="48">
                  <c:v>4.3999999999999997E-2</c:v>
                </c:pt>
                <c:pt idx="49">
                  <c:v>3.5999999999999997E-2</c:v>
                </c:pt>
                <c:pt idx="50">
                  <c:v>2.1999999999999999E-2</c:v>
                </c:pt>
                <c:pt idx="51">
                  <c:v>4.5999999999999999E-2</c:v>
                </c:pt>
                <c:pt idx="52">
                  <c:v>2.8000000000000001E-2</c:v>
                </c:pt>
                <c:pt idx="53">
                  <c:v>3.3000000000000002E-2</c:v>
                </c:pt>
                <c:pt idx="54">
                  <c:v>3.3000000000000002E-2</c:v>
                </c:pt>
                <c:pt idx="55">
                  <c:v>2.3E-2</c:v>
                </c:pt>
                <c:pt idx="56">
                  <c:v>3.4000000000000002E-2</c:v>
                </c:pt>
                <c:pt idx="57">
                  <c:v>1.4999999999999999E-2</c:v>
                </c:pt>
                <c:pt idx="58">
                  <c:v>1.7000000000000001E-2</c:v>
                </c:pt>
                <c:pt idx="59">
                  <c:v>2.5000000000000001E-2</c:v>
                </c:pt>
                <c:pt idx="60">
                  <c:v>2.9000000000000001E-2</c:v>
                </c:pt>
                <c:pt idx="61">
                  <c:v>2.5999999999999999E-2</c:v>
                </c:pt>
                <c:pt idx="62">
                  <c:v>3.7999999999999999E-2</c:v>
                </c:pt>
                <c:pt idx="63">
                  <c:v>3.3000000000000002E-2</c:v>
                </c:pt>
                <c:pt idx="64">
                  <c:v>2.1000000000000001E-2</c:v>
                </c:pt>
                <c:pt idx="65">
                  <c:v>3.3000000000000002E-2</c:v>
                </c:pt>
                <c:pt idx="66">
                  <c:v>3.2000000000000001E-2</c:v>
                </c:pt>
                <c:pt idx="67">
                  <c:v>7.4999999999999997E-3</c:v>
                </c:pt>
                <c:pt idx="68">
                  <c:v>7.4999999999999997E-3</c:v>
                </c:pt>
                <c:pt idx="69">
                  <c:v>7.4999999999999997E-3</c:v>
                </c:pt>
                <c:pt idx="70">
                  <c:v>2.8000000000000001E-2</c:v>
                </c:pt>
                <c:pt idx="71">
                  <c:v>1.9E-2</c:v>
                </c:pt>
                <c:pt idx="72" formatCode="&quot;(&quot;0.000&quot;)&quot;">
                  <c:v>2.1999999999999999E-2</c:v>
                </c:pt>
                <c:pt idx="73">
                  <c:v>2.9000000000000001E-2</c:v>
                </c:pt>
                <c:pt idx="75">
                  <c:v>2.7E-2</c:v>
                </c:pt>
                <c:pt idx="77">
                  <c:v>3.2000000000000001E-2</c:v>
                </c:pt>
                <c:pt idx="79">
                  <c:v>5.2999999999999999E-2</c:v>
                </c:pt>
                <c:pt idx="81">
                  <c:v>3.7999999999999999E-2</c:v>
                </c:pt>
                <c:pt idx="83">
                  <c:v>5.8999999999999997E-2</c:v>
                </c:pt>
                <c:pt idx="85">
                  <c:v>6.2E-2</c:v>
                </c:pt>
                <c:pt idx="87">
                  <c:v>5.5E-2</c:v>
                </c:pt>
                <c:pt idx="89" formatCode="&quot;(&quot;0.000&quot;)&quot;">
                  <c:v>2.7E-2</c:v>
                </c:pt>
                <c:pt idx="91">
                  <c:v>4.3999999999999997E-2</c:v>
                </c:pt>
                <c:pt idx="93" formatCode="&quot;(&quot;0.000&quot;)&quot;">
                  <c:v>3.2000000000000001E-2</c:v>
                </c:pt>
                <c:pt idx="95" formatCode="&quot;(&quot;0.000&quot;)&quot;">
                  <c:v>2.9000000000000001E-2</c:v>
                </c:pt>
                <c:pt idx="97" formatCode="&quot;(&quot;0.000&quot;)&quot;">
                  <c:v>3.4000000000000002E-2</c:v>
                </c:pt>
                <c:pt idx="99" formatCode="&quot;(&quot;0.000&quot;)&quot;">
                  <c:v>3.9E-2</c:v>
                </c:pt>
                <c:pt idx="101">
                  <c:v>0.04</c:v>
                </c:pt>
                <c:pt idx="103">
                  <c:v>3.5999999999999997E-2</c:v>
                </c:pt>
                <c:pt idx="105">
                  <c:v>6.9000000000000006E-2</c:v>
                </c:pt>
                <c:pt idx="107">
                  <c:v>6.3E-2</c:v>
                </c:pt>
                <c:pt idx="109">
                  <c:v>3.6999999999999998E-2</c:v>
                </c:pt>
                <c:pt idx="111">
                  <c:v>3.5999999999999997E-2</c:v>
                </c:pt>
                <c:pt idx="113">
                  <c:v>4.8000000000000001E-2</c:v>
                </c:pt>
                <c:pt idx="115">
                  <c:v>3.6999999999999998E-2</c:v>
                </c:pt>
                <c:pt idx="117">
                  <c:v>4.4999999999999998E-2</c:v>
                </c:pt>
                <c:pt idx="119">
                  <c:v>3.5999999999999997E-2</c:v>
                </c:pt>
                <c:pt idx="123" formatCode="0">
                  <c:v>1476</c:v>
                </c:pt>
                <c:pt idx="125" formatCode="0">
                  <c:v>851.7</c:v>
                </c:pt>
                <c:pt idx="127" formatCode="0.0;&quot;△ &quot;0.0">
                  <c:v>36.450000000000003</c:v>
                </c:pt>
                <c:pt idx="129" formatCode="0.0;&quot;△ &quot;0.0">
                  <c:v>29.7</c:v>
                </c:pt>
                <c:pt idx="131" formatCode="0.0;&quot;△ &quot;0.0">
                  <c:v>41.36</c:v>
                </c:pt>
                <c:pt idx="133" formatCode="0.0;&quot;△ &quot;0.0">
                  <c:v>10.41</c:v>
                </c:pt>
                <c:pt idx="135" formatCode="0.00">
                  <c:v>8.26</c:v>
                </c:pt>
                <c:pt idx="137" formatCode="0.00">
                  <c:v>3.6</c:v>
                </c:pt>
                <c:pt idx="139" formatCode="0.00">
                  <c:v>3.55</c:v>
                </c:pt>
                <c:pt idx="141" formatCode="0.00">
                  <c:v>2.39</c:v>
                </c:pt>
                <c:pt idx="143" formatCode="0.00">
                  <c:v>2.33</c:v>
                </c:pt>
                <c:pt idx="145" formatCode="0.00">
                  <c:v>1.79</c:v>
                </c:pt>
                <c:pt idx="147" formatCode="0.00">
                  <c:v>1.02</c:v>
                </c:pt>
                <c:pt idx="149" formatCode="0.00">
                  <c:v>0.8</c:v>
                </c:pt>
              </c:numCache>
            </c:numRef>
          </c:val>
          <c:smooth val="0"/>
        </c:ser>
        <c:ser>
          <c:idx val="3"/>
          <c:order val="3"/>
          <c:tx>
            <c:strRef>
              <c:f>松葉!$L$98</c:f>
              <c:strCache>
                <c:ptCount val="1"/>
                <c:pt idx="0">
                  <c:v>Cs-134</c:v>
                </c:pt>
              </c:strCache>
            </c:strRef>
          </c:tx>
          <c:spPr>
            <a:ln w="0">
              <a:solidFill>
                <a:srgbClr val="FF0000"/>
              </a:solidFill>
              <a:prstDash val="sysDot"/>
            </a:ln>
          </c:spPr>
          <c:marker>
            <c:symbol val="triangle"/>
            <c:size val="5"/>
            <c:spPr>
              <a:no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松葉!$L$100:$L$254</c:f>
              <c:numCache>
                <c:formatCode>0.000</c:formatCode>
                <c:ptCount val="155"/>
                <c:pt idx="0">
                  <c:v>1.4E-2</c:v>
                </c:pt>
                <c:pt idx="1">
                  <c:v>1.2874197646414889E-2</c:v>
                </c:pt>
                <c:pt idx="2">
                  <c:v>1.1806252017199686E-2</c:v>
                </c:pt>
                <c:pt idx="3">
                  <c:v>1.0856858709486661E-2</c:v>
                </c:pt>
                <c:pt idx="4">
                  <c:v>9.9470883840534364E-3</c:v>
                </c:pt>
                <c:pt idx="5">
                  <c:v>9.1978989037503501E-3</c:v>
                </c:pt>
                <c:pt idx="6">
                  <c:v>8.4116317166037201E-3</c:v>
                </c:pt>
                <c:pt idx="7">
                  <c:v>7.7637712693880822E-3</c:v>
                </c:pt>
                <c:pt idx="9">
                  <c:v>7.1000981129955305E-3</c:v>
                </c:pt>
                <c:pt idx="10">
                  <c:v>6.5171289439318074E-3</c:v>
                </c:pt>
                <c:pt idx="11">
                  <c:v>6.0041097628142481E-3</c:v>
                </c:pt>
                <c:pt idx="12">
                  <c:v>5.5263812960643591E-3</c:v>
                </c:pt>
                <c:pt idx="13">
                  <c:v>5.044664533244112E-3</c:v>
                </c:pt>
                <c:pt idx="14">
                  <c:v>4.6733156872863285E-3</c:v>
                </c:pt>
                <c:pt idx="15">
                  <c:v>4.2620297597247307E-3</c:v>
                </c:pt>
                <c:pt idx="16">
                  <c:v>3.9482923799085724E-3</c:v>
                </c:pt>
                <c:pt idx="17">
                  <c:v>3.6041325179620408E-3</c:v>
                </c:pt>
                <c:pt idx="18">
                  <c:v>3.3143081700081627E-3</c:v>
                </c:pt>
                <c:pt idx="21" formatCode="0.00">
                  <c:v>10.185185185185185</c:v>
                </c:pt>
                <c:pt idx="22">
                  <c:v>4.5185185185185182</c:v>
                </c:pt>
                <c:pt idx="23">
                  <c:v>2.9222222222222225</c:v>
                </c:pt>
                <c:pt idx="24">
                  <c:v>1.9740740740740739</c:v>
                </c:pt>
                <c:pt idx="25">
                  <c:v>0.28518518518518521</c:v>
                </c:pt>
                <c:pt idx="26">
                  <c:v>0.34814814814814815</c:v>
                </c:pt>
                <c:pt idx="27">
                  <c:v>0.12592592592592591</c:v>
                </c:pt>
                <c:pt idx="28">
                  <c:v>0.12222222222222222</c:v>
                </c:pt>
                <c:pt idx="29">
                  <c:v>0.03</c:v>
                </c:pt>
                <c:pt idx="30">
                  <c:v>2.8000000000000001E-2</c:v>
                </c:pt>
                <c:pt idx="31">
                  <c:v>5.9600229465036564E-3</c:v>
                </c:pt>
                <c:pt idx="32">
                  <c:v>5.4858023315406193E-3</c:v>
                </c:pt>
                <c:pt idx="33">
                  <c:v>5.0400193617327373E-3</c:v>
                </c:pt>
                <c:pt idx="34">
                  <c:v>4.6304612582544645E-3</c:v>
                </c:pt>
                <c:pt idx="35">
                  <c:v>4.2074141974503196E-3</c:v>
                </c:pt>
                <c:pt idx="36">
                  <c:v>3.9120864338706984E-3</c:v>
                </c:pt>
                <c:pt idx="37">
                  <c:v>3.5842659985770593E-3</c:v>
                </c:pt>
                <c:pt idx="38">
                  <c:v>3.3326783935165192E-3</c:v>
                </c:pt>
                <c:pt idx="39">
                  <c:v>3.0449834569411059E-3</c:v>
                </c:pt>
                <c:pt idx="40">
                  <c:v>2.7795621088405899E-3</c:v>
                </c:pt>
                <c:pt idx="41">
                  <c:v>2.574952431708669E-3</c:v>
                </c:pt>
                <c:pt idx="42">
                  <c:v>2.3268034829486304E-3</c:v>
                </c:pt>
                <c:pt idx="43">
                  <c:v>2.1674697823228155E-3</c:v>
                </c:pt>
                <c:pt idx="44">
                  <c:v>1.9858426890727696E-3</c:v>
                </c:pt>
                <c:pt idx="45">
                  <c:v>1.8396604432601546E-3</c:v>
                </c:pt>
                <c:pt idx="46">
                  <c:v>1.6964070393247601E-3</c:v>
                </c:pt>
                <c:pt idx="47">
                  <c:v>1.535750740608162E-3</c:v>
                </c:pt>
                <c:pt idx="48">
                  <c:v>1.4345455378812204E-3</c:v>
                </c:pt>
                <c:pt idx="49">
                  <c:v>1.2986885347482074E-3</c:v>
                </c:pt>
                <c:pt idx="50">
                  <c:v>1.2131056123617923E-3</c:v>
                </c:pt>
                <c:pt idx="51">
                  <c:v>1.1124755869357822E-3</c:v>
                </c:pt>
                <c:pt idx="52">
                  <c:v>1.0192536611609976E-3</c:v>
                </c:pt>
                <c:pt idx="53">
                  <c:v>9.3729093468704848E-4</c:v>
                </c:pt>
                <c:pt idx="54">
                  <c:v>8.6191919609671563E-4</c:v>
                </c:pt>
                <c:pt idx="55">
                  <c:v>7.9042092773942468E-4</c:v>
                </c:pt>
                <c:pt idx="56">
                  <c:v>7.2887126032374538E-4</c:v>
                </c:pt>
                <c:pt idx="57">
                  <c:v>6.6902568266790415E-4</c:v>
                </c:pt>
                <c:pt idx="58">
                  <c:v>6.1977723145026148E-4</c:v>
                </c:pt>
                <c:pt idx="59">
                  <c:v>5.6627468777852572E-4</c:v>
                </c:pt>
                <c:pt idx="60">
                  <c:v>5.207380180444729E-4</c:v>
                </c:pt>
                <c:pt idx="61">
                  <c:v>4.7842221332780116E-4</c:v>
                </c:pt>
                <c:pt idx="62">
                  <c:v>4.3995015234409853E-4</c:v>
                </c:pt>
                <c:pt idx="63">
                  <c:v>4.0197126082512852E-4</c:v>
                </c:pt>
                <c:pt idx="64">
                  <c:v>3.7169580449389263E-4</c:v>
                </c:pt>
                <c:pt idx="65">
                  <c:v>3.4054887497540358E-4</c:v>
                </c:pt>
                <c:pt idx="66">
                  <c:v>3.1489959703497213E-4</c:v>
                </c:pt>
                <c:pt idx="67">
                  <c:v>2.890440731393274E-4</c:v>
                </c:pt>
                <c:pt idx="68">
                  <c:v>2.6482309656396361E-4</c:v>
                </c:pt>
                <c:pt idx="69">
                  <c:v>2.4465180711523416E-4</c:v>
                </c:pt>
                <c:pt idx="70">
                  <c:v>2.2373815170069142E-4</c:v>
                </c:pt>
                <c:pt idx="71">
                  <c:v>2.0498960421276051E-4</c:v>
                </c:pt>
                <c:pt idx="72">
                  <c:v>1.9060092781244016E-4</c:v>
                </c:pt>
                <c:pt idx="73">
                  <c:v>1.7462917458585718E-4</c:v>
                </c:pt>
                <c:pt idx="75">
                  <c:v>1.4712982845946658E-4</c:v>
                </c:pt>
                <c:pt idx="77">
                  <c:v>1.2169785616949829E-4</c:v>
                </c:pt>
                <c:pt idx="79">
                  <c:v>1.0521296865229376E-4</c:v>
                </c:pt>
                <c:pt idx="81">
                  <c:v>8.8400137966293792E-5</c:v>
                </c:pt>
                <c:pt idx="83">
                  <c:v>7.530744393411938E-5</c:v>
                </c:pt>
                <c:pt idx="85">
                  <c:v>6.3448569427328782E-5</c:v>
                </c:pt>
                <c:pt idx="87">
                  <c:v>5.3802984467833396E-5</c:v>
                </c:pt>
                <c:pt idx="89">
                  <c:v>4.5455930608025866E-5</c:v>
                </c:pt>
                <c:pt idx="91">
                  <c:v>3.8439243007348919E-5</c:v>
                </c:pt>
                <c:pt idx="93">
                  <c:v>3.1882860928474552E-5</c:v>
                </c:pt>
                <c:pt idx="95">
                  <c:v>2.7135770821694383E-5</c:v>
                </c:pt>
                <c:pt idx="97">
                  <c:v>2.2968176779713038E-5</c:v>
                </c:pt>
                <c:pt idx="99">
                  <c:v>1.9440654479672846E-5</c:v>
                </c:pt>
                <c:pt idx="101">
                  <c:v>1.6439747944223334E-5</c:v>
                </c:pt>
                <c:pt idx="103">
                  <c:v>1.3902068613594517E-5</c:v>
                </c:pt>
                <c:pt idx="105">
                  <c:v>1.182127224077693E-5</c:v>
                </c:pt>
                <c:pt idx="107">
                  <c:v>9.9231098909663045E-6</c:v>
                </c:pt>
                <c:pt idx="109">
                  <c:v>8.4378653822460979E-6</c:v>
                </c:pt>
                <c:pt idx="111">
                  <c:v>7.1353760346111542E-6</c:v>
                </c:pt>
                <c:pt idx="113">
                  <c:v>6.0117483487844948E-6</c:v>
                </c:pt>
                <c:pt idx="115">
                  <c:v>5.1072309579169279E-6</c:v>
                </c:pt>
                <c:pt idx="117">
                  <c:v>4.2990187454775449E-6</c:v>
                </c:pt>
                <c:pt idx="119">
                  <c:v>3.6488327520826462E-6</c:v>
                </c:pt>
                <c:pt idx="123" formatCode="0.0;&quot;△ &quot;0.0">
                  <c:v>1273</c:v>
                </c:pt>
                <c:pt idx="125" formatCode="0.0;&quot;△ &quot;0.0">
                  <c:v>657.4</c:v>
                </c:pt>
                <c:pt idx="127" formatCode="0.0;&quot;△ &quot;0.0">
                  <c:v>23.92</c:v>
                </c:pt>
                <c:pt idx="129" formatCode="0.0;&quot;△ &quot;0.0">
                  <c:v>16.89</c:v>
                </c:pt>
                <c:pt idx="131" formatCode="0.0;&quot;△ &quot;0.0">
                  <c:v>19.75</c:v>
                </c:pt>
                <c:pt idx="133" formatCode="0.0;&quot;△ &quot;0.0">
                  <c:v>4.2699999999999996</c:v>
                </c:pt>
                <c:pt idx="135" formatCode="0.00">
                  <c:v>2.93</c:v>
                </c:pt>
                <c:pt idx="137" formatCode="0.00">
                  <c:v>1.04</c:v>
                </c:pt>
                <c:pt idx="139" formatCode="0.00">
                  <c:v>0.9</c:v>
                </c:pt>
                <c:pt idx="141" formatCode="0.00">
                  <c:v>0.56000000000000005</c:v>
                </c:pt>
                <c:pt idx="143" formatCode="0.00">
                  <c:v>0.44</c:v>
                </c:pt>
                <c:pt idx="145" formatCode="0.00">
                  <c:v>0.28199999999999997</c:v>
                </c:pt>
                <c:pt idx="147">
                  <c:v>0.13800000000000001</c:v>
                </c:pt>
                <c:pt idx="149">
                  <c:v>9.8000000000000004E-2</c:v>
                </c:pt>
              </c:numCache>
            </c:numRef>
          </c:val>
          <c:smooth val="0"/>
        </c:ser>
        <c:ser>
          <c:idx val="4"/>
          <c:order val="4"/>
          <c:tx>
            <c:strRef>
              <c:f>松葉!$T$98</c:f>
              <c:strCache>
                <c:ptCount val="1"/>
                <c:pt idx="0">
                  <c:v>Cs137崩壊</c:v>
                </c:pt>
              </c:strCache>
            </c:strRef>
          </c:tx>
          <c:spPr>
            <a:ln w="31750">
              <a:solidFill>
                <a:srgbClr val="FF00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松葉!$T$100:$T$254</c:f>
              <c:numCache>
                <c:formatCode>0.00</c:formatCode>
                <c:ptCount val="155"/>
                <c:pt idx="0">
                  <c:v>1</c:v>
                </c:pt>
                <c:pt idx="1">
                  <c:v>0.99427338246860963</c:v>
                </c:pt>
                <c:pt idx="2">
                  <c:v>0.98839240683612017</c:v>
                </c:pt>
                <c:pt idx="3">
                  <c:v>0.98273226155123916</c:v>
                </c:pt>
                <c:pt idx="4">
                  <c:v>0.97685789771960696</c:v>
                </c:pt>
                <c:pt idx="5">
                  <c:v>0.97163165887275516</c:v>
                </c:pt>
                <c:pt idx="6">
                  <c:v>0.96570174981690582</c:v>
                </c:pt>
                <c:pt idx="7">
                  <c:v>0.96041396439623639</c:v>
                </c:pt>
                <c:pt idx="8">
                  <c:v>0.95883933326616877</c:v>
                </c:pt>
                <c:pt idx="9">
                  <c:v>0.95455251740361291</c:v>
                </c:pt>
                <c:pt idx="10">
                  <c:v>0.9489663727202361</c:v>
                </c:pt>
                <c:pt idx="11">
                  <c:v>0.94365110677888453</c:v>
                </c:pt>
                <c:pt idx="12">
                  <c:v>0.93830639315092268</c:v>
                </c:pt>
                <c:pt idx="13">
                  <c:v>0.93246216541385185</c:v>
                </c:pt>
                <c:pt idx="14">
                  <c:v>0.92759052042831058</c:v>
                </c:pt>
                <c:pt idx="15">
                  <c:v>0.92175486188029931</c:v>
                </c:pt>
                <c:pt idx="16">
                  <c:v>0.9169391571607578</c:v>
                </c:pt>
                <c:pt idx="17">
                  <c:v>0.91122801494260686</c:v>
                </c:pt>
                <c:pt idx="18">
                  <c:v>0.90600976061714233</c:v>
                </c:pt>
                <c:pt idx="20">
                  <c:v>1</c:v>
                </c:pt>
                <c:pt idx="21">
                  <c:v>0.99854950593062686</c:v>
                </c:pt>
                <c:pt idx="22">
                  <c:v>0.99326989991153247</c:v>
                </c:pt>
                <c:pt idx="23">
                  <c:v>0.98739485972554086</c:v>
                </c:pt>
                <c:pt idx="24">
                  <c:v>0.98236020622747577</c:v>
                </c:pt>
                <c:pt idx="25">
                  <c:v>0.97654969521811208</c:v>
                </c:pt>
                <c:pt idx="26">
                  <c:v>0.97065102775180345</c:v>
                </c:pt>
                <c:pt idx="27">
                  <c:v>0.96472710352910729</c:v>
                </c:pt>
                <c:pt idx="28">
                  <c:v>0.95920248038502987</c:v>
                </c:pt>
                <c:pt idx="29">
                  <c:v>0.95407069890822827</c:v>
                </c:pt>
                <c:pt idx="30">
                  <c:v>0.94854723550924891</c:v>
                </c:pt>
                <c:pt idx="31">
                  <c:v>0.94317479086315803</c:v>
                </c:pt>
                <c:pt idx="32">
                  <c:v>0.93783277502482154</c:v>
                </c:pt>
                <c:pt idx="33">
                  <c:v>0.93240331889212535</c:v>
                </c:pt>
                <c:pt idx="34">
                  <c:v>0.92700529586209091</c:v>
                </c:pt>
                <c:pt idx="35">
                  <c:v>0.92094080470425854</c:v>
                </c:pt>
                <c:pt idx="36">
                  <c:v>0.91636065262812028</c:v>
                </c:pt>
                <c:pt idx="37">
                  <c:v>0.91088303060924769</c:v>
                </c:pt>
                <c:pt idx="38">
                  <c:v>0.90635289926698004</c:v>
                </c:pt>
                <c:pt idx="39">
                  <c:v>0.90076453952648983</c:v>
                </c:pt>
                <c:pt idx="40">
                  <c:v>0.89515414067927257</c:v>
                </c:pt>
                <c:pt idx="41">
                  <c:v>0.89047741132501379</c:v>
                </c:pt>
                <c:pt idx="42">
                  <c:v>0.88431696367149182</c:v>
                </c:pt>
                <c:pt idx="43">
                  <c:v>0.88003002610721359</c:v>
                </c:pt>
                <c:pt idx="44">
                  <c:v>0.87476957343014927</c:v>
                </c:pt>
                <c:pt idx="45">
                  <c:v>0.87019934316883496</c:v>
                </c:pt>
                <c:pt idx="46">
                  <c:v>0.86537987314130749</c:v>
                </c:pt>
                <c:pt idx="47">
                  <c:v>0.85950153448964994</c:v>
                </c:pt>
                <c:pt idx="48">
                  <c:v>0.85549685343156023</c:v>
                </c:pt>
                <c:pt idx="49">
                  <c:v>0.84968564799914881</c:v>
                </c:pt>
                <c:pt idx="50">
                  <c:v>0.84572670216446433</c:v>
                </c:pt>
                <c:pt idx="51">
                  <c:v>0.84072435752276609</c:v>
                </c:pt>
                <c:pt idx="52">
                  <c:v>0.83569885774889263</c:v>
                </c:pt>
                <c:pt idx="53">
                  <c:v>0.83091313001914502</c:v>
                </c:pt>
                <c:pt idx="54">
                  <c:v>0.82615480832171473</c:v>
                </c:pt>
                <c:pt idx="55">
                  <c:v>0.82126822845135661</c:v>
                </c:pt>
                <c:pt idx="56">
                  <c:v>0.81671975614710435</c:v>
                </c:pt>
                <c:pt idx="57">
                  <c:v>0.81194022370606123</c:v>
                </c:pt>
                <c:pt idx="58">
                  <c:v>0.80769824513996968</c:v>
                </c:pt>
                <c:pt idx="59">
                  <c:v>0.80271816689533082</c:v>
                </c:pt>
                <c:pt idx="60">
                  <c:v>0.79812130696802241</c:v>
                </c:pt>
                <c:pt idx="61">
                  <c:v>0.79350069150207403</c:v>
                </c:pt>
                <c:pt idx="62">
                  <c:v>0.78895661653094773</c:v>
                </c:pt>
                <c:pt idx="63">
                  <c:v>0.78409209477967323</c:v>
                </c:pt>
                <c:pt idx="64">
                  <c:v>0.77989716266640186</c:v>
                </c:pt>
                <c:pt idx="65">
                  <c:v>0.77523526250905028</c:v>
                </c:pt>
                <c:pt idx="66">
                  <c:v>0.77108771489354544</c:v>
                </c:pt>
                <c:pt idx="67">
                  <c:v>0.76657522609860107</c:v>
                </c:pt>
                <c:pt idx="68">
                  <c:v>0.76199295892512831</c:v>
                </c:pt>
                <c:pt idx="69">
                  <c:v>0.75786842715161462</c:v>
                </c:pt>
                <c:pt idx="70">
                  <c:v>0.75324312412832439</c:v>
                </c:pt>
                <c:pt idx="71">
                  <c:v>0.74874055070326906</c:v>
                </c:pt>
                <c:pt idx="72">
                  <c:v>0.7450168091009044</c:v>
                </c:pt>
                <c:pt idx="73">
                  <c:v>0.74056340915814478</c:v>
                </c:pt>
                <c:pt idx="74">
                  <c:v>0.73650838865231028</c:v>
                </c:pt>
                <c:pt idx="75">
                  <c:v>0.73192105685433262</c:v>
                </c:pt>
                <c:pt idx="76">
                  <c:v>0.72727049423187007</c:v>
                </c:pt>
                <c:pt idx="77">
                  <c:v>0.7224670761251708</c:v>
                </c:pt>
                <c:pt idx="78">
                  <c:v>0.7194186317157224</c:v>
                </c:pt>
                <c:pt idx="79">
                  <c:v>0.71529879636693017</c:v>
                </c:pt>
                <c:pt idx="80">
                  <c:v>0.71084356820634731</c:v>
                </c:pt>
                <c:pt idx="81">
                  <c:v>0.70681744533206803</c:v>
                </c:pt>
                <c:pt idx="82">
                  <c:v>0.70308030699629953</c:v>
                </c:pt>
                <c:pt idx="83">
                  <c:v>0.69909815419495136</c:v>
                </c:pt>
                <c:pt idx="84">
                  <c:v>0.69469998708394765</c:v>
                </c:pt>
                <c:pt idx="85">
                  <c:v>0.69093970014661288</c:v>
                </c:pt>
                <c:pt idx="86">
                  <c:v>0.68711303307104454</c:v>
                </c:pt>
                <c:pt idx="87">
                  <c:v>0.68317819952981296</c:v>
                </c:pt>
                <c:pt idx="88">
                  <c:v>0.67926589927532177</c:v>
                </c:pt>
                <c:pt idx="89">
                  <c:v>0.67533338113267727</c:v>
                </c:pt>
                <c:pt idx="90">
                  <c:v>0.67078831988457122</c:v>
                </c:pt>
                <c:pt idx="91">
                  <c:v>0.6676207761559092</c:v>
                </c:pt>
                <c:pt idx="92">
                  <c:v>0.66354625835870917</c:v>
                </c:pt>
                <c:pt idx="93">
                  <c:v>0.65912212199987552</c:v>
                </c:pt>
                <c:pt idx="94">
                  <c:v>0.65621670641819263</c:v>
                </c:pt>
                <c:pt idx="95">
                  <c:v>0.65188257869745136</c:v>
                </c:pt>
                <c:pt idx="96">
                  <c:v>0.64851774782461558</c:v>
                </c:pt>
                <c:pt idx="97">
                  <c:v>0.64447846445461554</c:v>
                </c:pt>
                <c:pt idx="98">
                  <c:v>0.6413542012637703</c:v>
                </c:pt>
                <c:pt idx="99">
                  <c:v>0.63715844650383047</c:v>
                </c:pt>
                <c:pt idx="100">
                  <c:v>0.63378961446365722</c:v>
                </c:pt>
                <c:pt idx="101">
                  <c:v>0.62988181611240346</c:v>
                </c:pt>
                <c:pt idx="102">
                  <c:v>0.62670964609372526</c:v>
                </c:pt>
                <c:pt idx="103">
                  <c:v>0.62268828804841792</c:v>
                </c:pt>
                <c:pt idx="104">
                  <c:v>0.61939596371790218</c:v>
                </c:pt>
                <c:pt idx="105">
                  <c:v>0.61581005447764725</c:v>
                </c:pt>
                <c:pt idx="106">
                  <c:v>0.61247678465357291</c:v>
                </c:pt>
                <c:pt idx="107">
                  <c:v>0.60846994665438447</c:v>
                </c:pt>
                <c:pt idx="108">
                  <c:v>0.60529099776571205</c:v>
                </c:pt>
                <c:pt idx="109">
                  <c:v>0.60174876931058019</c:v>
                </c:pt>
                <c:pt idx="110">
                  <c:v>0.59830278425875372</c:v>
                </c:pt>
                <c:pt idx="111">
                  <c:v>0.59487653304533772</c:v>
                </c:pt>
                <c:pt idx="112">
                  <c:v>0.59143257573593944</c:v>
                </c:pt>
                <c:pt idx="113">
                  <c:v>0.58793434212384388</c:v>
                </c:pt>
                <c:pt idx="114">
                  <c:v>0.58471505558617032</c:v>
                </c:pt>
                <c:pt idx="115">
                  <c:v>0.58140330773400772</c:v>
                </c:pt>
                <c:pt idx="116">
                  <c:v>0.57814680330073764</c:v>
                </c:pt>
                <c:pt idx="117">
                  <c:v>0.57458208549349943</c:v>
                </c:pt>
                <c:pt idx="118">
                  <c:v>0.57147197530107374</c:v>
                </c:pt>
                <c:pt idx="119">
                  <c:v>0.56816351551635325</c:v>
                </c:pt>
                <c:pt idx="120">
                  <c:v>0.56490986036770086</c:v>
                </c:pt>
                <c:pt idx="122">
                  <c:v>1</c:v>
                </c:pt>
                <c:pt idx="123">
                  <c:v>0.99395968531330992</c:v>
                </c:pt>
                <c:pt idx="124">
                  <c:v>0.99057805608019467</c:v>
                </c:pt>
                <c:pt idx="125">
                  <c:v>0.98521623400744029</c:v>
                </c:pt>
                <c:pt idx="126">
                  <c:v>0.97926521791959975</c:v>
                </c:pt>
                <c:pt idx="127">
                  <c:v>0.97322729789583196</c:v>
                </c:pt>
                <c:pt idx="128">
                  <c:v>0.96832599359275062</c:v>
                </c:pt>
                <c:pt idx="129">
                  <c:v>0.96186976513619349</c:v>
                </c:pt>
                <c:pt idx="130">
                  <c:v>0.9559391014008769</c:v>
                </c:pt>
                <c:pt idx="131">
                  <c:v>0.95130495842804097</c:v>
                </c:pt>
                <c:pt idx="132">
                  <c:v>0.9458571987754083</c:v>
                </c:pt>
                <c:pt idx="133">
                  <c:v>0.93925434707442779</c:v>
                </c:pt>
                <c:pt idx="134">
                  <c:v>0.93434721636200668</c:v>
                </c:pt>
                <c:pt idx="135">
                  <c:v>0.92970038963764567</c:v>
                </c:pt>
                <c:pt idx="136">
                  <c:v>0.92355997871652418</c:v>
                </c:pt>
                <c:pt idx="137">
                  <c:v>0.91827110395111566</c:v>
                </c:pt>
                <c:pt idx="138">
                  <c:v>0.91272445751555664</c:v>
                </c:pt>
                <c:pt idx="139">
                  <c:v>0.90784133579695769</c:v>
                </c:pt>
                <c:pt idx="140">
                  <c:v>0.90315531924405379</c:v>
                </c:pt>
                <c:pt idx="141">
                  <c:v>0.89685056135497609</c:v>
                </c:pt>
                <c:pt idx="142">
                  <c:v>0.8931790384055075</c:v>
                </c:pt>
                <c:pt idx="143">
                  <c:v>0.88716785408011722</c:v>
                </c:pt>
                <c:pt idx="144">
                  <c:v>0.8817534311926708</c:v>
                </c:pt>
                <c:pt idx="145">
                  <c:v>0.87720207291978325</c:v>
                </c:pt>
                <c:pt idx="146">
                  <c:v>0.87212363004461069</c:v>
                </c:pt>
                <c:pt idx="147">
                  <c:v>0.86751247242124729</c:v>
                </c:pt>
                <c:pt idx="148">
                  <c:v>0.86183718475914683</c:v>
                </c:pt>
                <c:pt idx="149">
                  <c:v>0.85771335250655489</c:v>
                </c:pt>
              </c:numCache>
            </c:numRef>
          </c:val>
          <c:smooth val="0"/>
        </c:ser>
        <c:dLbls>
          <c:showLegendKey val="0"/>
          <c:showVal val="0"/>
          <c:showCatName val="0"/>
          <c:showSerName val="0"/>
          <c:showPercent val="0"/>
          <c:showBubbleSize val="0"/>
        </c:dLbls>
        <c:marker val="1"/>
        <c:smooth val="0"/>
        <c:axId val="219213824"/>
        <c:axId val="219215360"/>
      </c:lineChart>
      <c:dateAx>
        <c:axId val="21921382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9215360"/>
        <c:crossesAt val="1.0000000000000003E-4"/>
        <c:auto val="0"/>
        <c:lblOffset val="100"/>
        <c:baseTimeUnit val="days"/>
        <c:majorUnit val="24"/>
        <c:majorTimeUnit val="months"/>
        <c:minorUnit val="3"/>
        <c:minorTimeUnit val="months"/>
      </c:dateAx>
      <c:valAx>
        <c:axId val="219215360"/>
        <c:scaling>
          <c:logBase val="10"/>
          <c:orientation val="minMax"/>
          <c:max val="3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5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4.0849705794355241E-3"/>
              <c:y val="0.3487402112743961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19213824"/>
        <c:crosses val="autoZero"/>
        <c:crossBetween val="between"/>
        <c:minorUnit val="10"/>
      </c:valAx>
      <c:spPr>
        <a:noFill/>
        <a:ln w="12700">
          <a:solidFill>
            <a:srgbClr val="808080"/>
          </a:solidFill>
          <a:prstDash val="solid"/>
        </a:ln>
      </c:spPr>
    </c:plotArea>
    <c:legend>
      <c:legendPos val="r"/>
      <c:layout>
        <c:manualLayout>
          <c:xMode val="edge"/>
          <c:yMode val="edge"/>
          <c:x val="0.12173664626310299"/>
          <c:y val="1.3130420519666118E-2"/>
          <c:w val="0.65097010213722484"/>
          <c:h val="0.12094064807932567"/>
        </c:manualLayout>
      </c:layout>
      <c:overlay val="0"/>
      <c:spPr>
        <a:solidFill>
          <a:schemeClr val="bg1"/>
        </a:solidFill>
        <a:ln w="25400">
          <a:noFill/>
        </a:ln>
      </c:spPr>
      <c:txPr>
        <a:bodyPr/>
        <a:lstStyle/>
        <a:p>
          <a:pPr>
            <a:defRPr sz="10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7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i="0" u="none" strike="noStrike" baseline="0">
                <a:solidFill>
                  <a:srgbClr val="000000"/>
                </a:solidFill>
                <a:latin typeface="Meiryo UI"/>
                <a:ea typeface="Meiryo UI"/>
                <a:cs typeface="Meiryo UI"/>
              </a:defRPr>
            </a:pPr>
            <a:r>
              <a:rPr lang="ja-JP" altLang="en-US" sz="1400"/>
              <a:t>松葉</a:t>
            </a:r>
            <a:r>
              <a:rPr lang="en-US" altLang="ja-JP" sz="1400"/>
              <a:t>(</a:t>
            </a:r>
            <a:r>
              <a:rPr lang="ja-JP" altLang="en-US" sz="1400"/>
              <a:t>付替県道</a:t>
            </a:r>
            <a:r>
              <a:rPr lang="en-US" altLang="ja-JP" sz="1400"/>
              <a:t>)</a:t>
            </a:r>
            <a:endParaRPr lang="ja-JP" altLang="en-US" sz="1400"/>
          </a:p>
        </c:rich>
      </c:tx>
      <c:layout>
        <c:manualLayout>
          <c:xMode val="edge"/>
          <c:yMode val="edge"/>
          <c:x val="0.53411922752495911"/>
          <c:y val="0.35711798779366427"/>
        </c:manualLayout>
      </c:layout>
      <c:overlay val="0"/>
      <c:spPr>
        <a:solidFill>
          <a:srgbClr val="FFFFFF"/>
        </a:solidFill>
        <a:ln w="25400">
          <a:noFill/>
        </a:ln>
      </c:spPr>
    </c:title>
    <c:autoTitleDeleted val="0"/>
    <c:plotArea>
      <c:layout>
        <c:manualLayout>
          <c:layoutTarget val="inner"/>
          <c:xMode val="edge"/>
          <c:yMode val="edge"/>
          <c:x val="4.0783034257748776E-2"/>
          <c:y val="2.2556506308247719E-2"/>
          <c:w val="0.89453526768797709"/>
          <c:h val="0.8624794159182656"/>
        </c:manualLayout>
      </c:layout>
      <c:lineChart>
        <c:grouping val="standard"/>
        <c:varyColors val="0"/>
        <c:ser>
          <c:idx val="0"/>
          <c:order val="0"/>
          <c:tx>
            <c:strRef>
              <c:f>松葉!$O$98</c:f>
              <c:strCache>
                <c:ptCount val="1"/>
                <c:pt idx="0">
                  <c:v>Be-7</c:v>
                </c:pt>
              </c:strCache>
            </c:strRef>
          </c:tx>
          <c:spPr>
            <a:ln w="0">
              <a:solidFill>
                <a:srgbClr val="0000FF"/>
              </a:solidFill>
              <a:prstDash val="sysDash"/>
            </a:ln>
          </c:spPr>
          <c:marker>
            <c:symbol val="circle"/>
            <c:size val="5"/>
            <c:spPr>
              <a:solidFill>
                <a:srgbClr val="FFFFFF"/>
              </a:solidFill>
              <a:ln>
                <a:solidFill>
                  <a:srgbClr val="00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松葉!$O$100:$O$254</c:f>
              <c:numCache>
                <c:formatCode>0.0;"△ "0.0</c:formatCode>
                <c:ptCount val="155"/>
                <c:pt idx="0">
                  <c:v>40</c:v>
                </c:pt>
                <c:pt idx="1">
                  <c:v>22.074074074074073</c:v>
                </c:pt>
                <c:pt idx="2">
                  <c:v>92.962962962962962</c:v>
                </c:pt>
                <c:pt idx="3">
                  <c:v>61.111111111111114</c:v>
                </c:pt>
                <c:pt idx="4">
                  <c:v>75.555555555555557</c:v>
                </c:pt>
                <c:pt idx="5">
                  <c:v>31.296296296296298</c:v>
                </c:pt>
                <c:pt idx="6">
                  <c:v>50.74074074074074</c:v>
                </c:pt>
                <c:pt idx="7">
                  <c:v>77.777777777777771</c:v>
                </c:pt>
                <c:pt idx="8">
                  <c:v>65.555555555555557</c:v>
                </c:pt>
                <c:pt idx="9">
                  <c:v>91.851851851851848</c:v>
                </c:pt>
                <c:pt idx="10">
                  <c:v>26.407407407407408</c:v>
                </c:pt>
                <c:pt idx="11">
                  <c:v>61.851851851851855</c:v>
                </c:pt>
                <c:pt idx="12">
                  <c:v>75.555555555555557</c:v>
                </c:pt>
                <c:pt idx="13">
                  <c:v>70.370370370370367</c:v>
                </c:pt>
                <c:pt idx="14">
                  <c:v>28.148148148148149</c:v>
                </c:pt>
                <c:pt idx="15">
                  <c:v>58.888888888888886</c:v>
                </c:pt>
                <c:pt idx="16">
                  <c:v>68.148148148148152</c:v>
                </c:pt>
                <c:pt idx="17">
                  <c:v>101.85185185185185</c:v>
                </c:pt>
                <c:pt idx="18">
                  <c:v>28.444444444444443</c:v>
                </c:pt>
                <c:pt idx="21">
                  <c:v>52.962962962962962</c:v>
                </c:pt>
                <c:pt idx="22">
                  <c:v>90.370370370370367</c:v>
                </c:pt>
                <c:pt idx="23">
                  <c:v>58.148148148148145</c:v>
                </c:pt>
                <c:pt idx="24">
                  <c:v>29.037037037037038</c:v>
                </c:pt>
                <c:pt idx="25">
                  <c:v>37.777777777777779</c:v>
                </c:pt>
                <c:pt idx="26">
                  <c:v>53.333333333333336</c:v>
                </c:pt>
                <c:pt idx="27">
                  <c:v>62.592592592592595</c:v>
                </c:pt>
                <c:pt idx="28">
                  <c:v>22.592592592592592</c:v>
                </c:pt>
                <c:pt idx="29">
                  <c:v>48.9</c:v>
                </c:pt>
                <c:pt idx="30">
                  <c:v>48.4</c:v>
                </c:pt>
                <c:pt idx="31">
                  <c:v>53</c:v>
                </c:pt>
                <c:pt idx="32">
                  <c:v>32.299999999999997</c:v>
                </c:pt>
                <c:pt idx="33">
                  <c:v>54.5</c:v>
                </c:pt>
                <c:pt idx="34">
                  <c:v>64.5</c:v>
                </c:pt>
                <c:pt idx="35">
                  <c:v>57.7</c:v>
                </c:pt>
                <c:pt idx="36">
                  <c:v>27.8</c:v>
                </c:pt>
                <c:pt idx="37">
                  <c:v>62.6</c:v>
                </c:pt>
                <c:pt idx="38">
                  <c:v>51.5</c:v>
                </c:pt>
                <c:pt idx="39">
                  <c:v>68.599999999999994</c:v>
                </c:pt>
                <c:pt idx="40">
                  <c:v>22.4</c:v>
                </c:pt>
                <c:pt idx="41">
                  <c:v>35.9</c:v>
                </c:pt>
                <c:pt idx="42">
                  <c:v>62.1</c:v>
                </c:pt>
                <c:pt idx="43">
                  <c:v>97.1</c:v>
                </c:pt>
                <c:pt idx="44">
                  <c:v>27.4</c:v>
                </c:pt>
                <c:pt idx="45">
                  <c:v>45.7</c:v>
                </c:pt>
                <c:pt idx="46">
                  <c:v>72.400000000000006</c:v>
                </c:pt>
                <c:pt idx="47">
                  <c:v>51.1</c:v>
                </c:pt>
                <c:pt idx="48">
                  <c:v>37</c:v>
                </c:pt>
                <c:pt idx="49">
                  <c:v>49.4</c:v>
                </c:pt>
                <c:pt idx="50">
                  <c:v>53</c:v>
                </c:pt>
                <c:pt idx="51">
                  <c:v>57.8</c:v>
                </c:pt>
                <c:pt idx="52">
                  <c:v>31</c:v>
                </c:pt>
                <c:pt idx="53">
                  <c:v>36.200000000000003</c:v>
                </c:pt>
                <c:pt idx="54">
                  <c:v>39.299999999999997</c:v>
                </c:pt>
                <c:pt idx="55">
                  <c:v>71.2</c:v>
                </c:pt>
                <c:pt idx="56">
                  <c:v>27</c:v>
                </c:pt>
                <c:pt idx="57">
                  <c:v>55.3</c:v>
                </c:pt>
                <c:pt idx="58">
                  <c:v>52.9</c:v>
                </c:pt>
                <c:pt idx="59">
                  <c:v>39.5</c:v>
                </c:pt>
                <c:pt idx="60">
                  <c:v>15.6</c:v>
                </c:pt>
                <c:pt idx="61">
                  <c:v>58.5</c:v>
                </c:pt>
                <c:pt idx="62">
                  <c:v>39.6</c:v>
                </c:pt>
                <c:pt idx="63">
                  <c:v>50.2</c:v>
                </c:pt>
                <c:pt idx="64">
                  <c:v>23.9</c:v>
                </c:pt>
                <c:pt idx="65">
                  <c:v>22.3</c:v>
                </c:pt>
                <c:pt idx="66">
                  <c:v>51</c:v>
                </c:pt>
                <c:pt idx="67">
                  <c:v>35.299999999999997</c:v>
                </c:pt>
                <c:pt idx="68">
                  <c:v>19.399999999999999</c:v>
                </c:pt>
                <c:pt idx="69">
                  <c:v>24.7</c:v>
                </c:pt>
                <c:pt idx="70">
                  <c:v>40.5</c:v>
                </c:pt>
                <c:pt idx="71">
                  <c:v>64.3</c:v>
                </c:pt>
                <c:pt idx="72">
                  <c:v>22.5</c:v>
                </c:pt>
                <c:pt idx="73">
                  <c:v>52.2</c:v>
                </c:pt>
                <c:pt idx="75">
                  <c:v>59.7</c:v>
                </c:pt>
                <c:pt idx="77">
                  <c:v>49.6</c:v>
                </c:pt>
                <c:pt idx="79">
                  <c:v>36.9</c:v>
                </c:pt>
                <c:pt idx="81">
                  <c:v>21.7</c:v>
                </c:pt>
                <c:pt idx="83">
                  <c:v>32.9</c:v>
                </c:pt>
                <c:pt idx="85">
                  <c:v>45.9</c:v>
                </c:pt>
                <c:pt idx="87">
                  <c:v>30.3</c:v>
                </c:pt>
                <c:pt idx="89">
                  <c:v>28.2</c:v>
                </c:pt>
                <c:pt idx="91">
                  <c:v>51.9</c:v>
                </c:pt>
                <c:pt idx="93">
                  <c:v>51.3</c:v>
                </c:pt>
                <c:pt idx="95">
                  <c:v>43.4</c:v>
                </c:pt>
                <c:pt idx="97">
                  <c:v>29.2</c:v>
                </c:pt>
                <c:pt idx="99">
                  <c:v>33.700000000000003</c:v>
                </c:pt>
                <c:pt idx="101">
                  <c:v>39</c:v>
                </c:pt>
                <c:pt idx="103">
                  <c:v>35</c:v>
                </c:pt>
                <c:pt idx="105">
                  <c:v>41.3</c:v>
                </c:pt>
                <c:pt idx="107">
                  <c:v>50.5</c:v>
                </c:pt>
                <c:pt idx="109">
                  <c:v>37.299999999999997</c:v>
                </c:pt>
                <c:pt idx="111">
                  <c:v>43.8</c:v>
                </c:pt>
                <c:pt idx="113">
                  <c:v>54.3</c:v>
                </c:pt>
                <c:pt idx="115">
                  <c:v>41.1</c:v>
                </c:pt>
                <c:pt idx="117">
                  <c:v>70.3</c:v>
                </c:pt>
                <c:pt idx="119">
                  <c:v>55.6</c:v>
                </c:pt>
                <c:pt idx="123">
                  <c:v>74</c:v>
                </c:pt>
                <c:pt idx="125">
                  <c:v>43</c:v>
                </c:pt>
                <c:pt idx="127">
                  <c:v>34.5</c:v>
                </c:pt>
                <c:pt idx="129">
                  <c:v>49.6</c:v>
                </c:pt>
                <c:pt idx="131">
                  <c:v>29.5</c:v>
                </c:pt>
                <c:pt idx="133">
                  <c:v>44.5</c:v>
                </c:pt>
                <c:pt idx="135">
                  <c:v>27</c:v>
                </c:pt>
                <c:pt idx="137">
                  <c:v>50.7</c:v>
                </c:pt>
                <c:pt idx="139">
                  <c:v>35.200000000000003</c:v>
                </c:pt>
                <c:pt idx="141">
                  <c:v>45.4</c:v>
                </c:pt>
                <c:pt idx="143">
                  <c:v>47</c:v>
                </c:pt>
                <c:pt idx="145">
                  <c:v>55.1</c:v>
                </c:pt>
                <c:pt idx="147">
                  <c:v>48.7</c:v>
                </c:pt>
                <c:pt idx="149">
                  <c:v>67.7</c:v>
                </c:pt>
              </c:numCache>
            </c:numRef>
          </c:val>
          <c:smooth val="0"/>
        </c:ser>
        <c:ser>
          <c:idx val="1"/>
          <c:order val="1"/>
          <c:tx>
            <c:strRef>
              <c:f>松葉!$P$98</c:f>
              <c:strCache>
                <c:ptCount val="1"/>
                <c:pt idx="0">
                  <c:v>K-40</c:v>
                </c:pt>
              </c:strCache>
            </c:strRef>
          </c:tx>
          <c:spPr>
            <a:ln w="0">
              <a:solidFill>
                <a:srgbClr val="00B050"/>
              </a:solidFill>
              <a:prstDash val="solid"/>
            </a:ln>
          </c:spPr>
          <c:marker>
            <c:symbol val="square"/>
            <c:size val="5"/>
            <c:spPr>
              <a:solidFill>
                <a:srgbClr val="FFFFFF"/>
              </a:solidFill>
              <a:ln>
                <a:solidFill>
                  <a:srgbClr val="00B05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松葉!$P$100:$P$254</c:f>
              <c:numCache>
                <c:formatCode>0.0;"△ "0.0</c:formatCode>
                <c:ptCount val="155"/>
                <c:pt idx="0">
                  <c:v>70</c:v>
                </c:pt>
                <c:pt idx="1">
                  <c:v>54.444444444444443</c:v>
                </c:pt>
                <c:pt idx="2">
                  <c:v>62.592592592592595</c:v>
                </c:pt>
                <c:pt idx="3">
                  <c:v>49.25925925925926</c:v>
                </c:pt>
                <c:pt idx="4">
                  <c:v>59.25925925925926</c:v>
                </c:pt>
                <c:pt idx="5">
                  <c:v>58.888888888888886</c:v>
                </c:pt>
                <c:pt idx="6">
                  <c:v>81.111111111111114</c:v>
                </c:pt>
                <c:pt idx="7">
                  <c:v>62.222222222222221</c:v>
                </c:pt>
                <c:pt idx="8">
                  <c:v>48.148148148148145</c:v>
                </c:pt>
                <c:pt idx="9">
                  <c:v>66.666666666666671</c:v>
                </c:pt>
                <c:pt idx="10">
                  <c:v>68.518518518518519</c:v>
                </c:pt>
                <c:pt idx="11">
                  <c:v>75.18518518518519</c:v>
                </c:pt>
                <c:pt idx="12">
                  <c:v>58.888888888888886</c:v>
                </c:pt>
                <c:pt idx="13">
                  <c:v>83.333333333333329</c:v>
                </c:pt>
                <c:pt idx="14">
                  <c:v>71.481481481481481</c:v>
                </c:pt>
                <c:pt idx="15">
                  <c:v>71.481481481481481</c:v>
                </c:pt>
                <c:pt idx="16">
                  <c:v>54.444444444444443</c:v>
                </c:pt>
                <c:pt idx="17">
                  <c:v>74.074074074074076</c:v>
                </c:pt>
                <c:pt idx="18">
                  <c:v>58.888888888888886</c:v>
                </c:pt>
                <c:pt idx="21">
                  <c:v>71.111111111111114</c:v>
                </c:pt>
                <c:pt idx="22">
                  <c:v>55.185185185185183</c:v>
                </c:pt>
                <c:pt idx="23">
                  <c:v>81.851851851851848</c:v>
                </c:pt>
                <c:pt idx="24">
                  <c:v>61.111111111111114</c:v>
                </c:pt>
                <c:pt idx="25">
                  <c:v>74.074074074074076</c:v>
                </c:pt>
                <c:pt idx="26">
                  <c:v>55.925925925925924</c:v>
                </c:pt>
                <c:pt idx="27">
                  <c:v>75.18518518518519</c:v>
                </c:pt>
                <c:pt idx="28">
                  <c:v>59.25925925925926</c:v>
                </c:pt>
                <c:pt idx="29">
                  <c:v>70.7</c:v>
                </c:pt>
                <c:pt idx="30">
                  <c:v>49.5</c:v>
                </c:pt>
                <c:pt idx="31">
                  <c:v>64.400000000000006</c:v>
                </c:pt>
                <c:pt idx="32">
                  <c:v>56.2</c:v>
                </c:pt>
                <c:pt idx="33">
                  <c:v>65.900000000000006</c:v>
                </c:pt>
                <c:pt idx="34">
                  <c:v>51.7</c:v>
                </c:pt>
                <c:pt idx="35">
                  <c:v>75.099999999999994</c:v>
                </c:pt>
                <c:pt idx="36">
                  <c:v>42.4</c:v>
                </c:pt>
                <c:pt idx="37">
                  <c:v>67.099999999999994</c:v>
                </c:pt>
                <c:pt idx="38">
                  <c:v>60.4</c:v>
                </c:pt>
                <c:pt idx="39">
                  <c:v>76.900000000000006</c:v>
                </c:pt>
                <c:pt idx="40">
                  <c:v>68.5</c:v>
                </c:pt>
                <c:pt idx="41">
                  <c:v>72.7</c:v>
                </c:pt>
                <c:pt idx="42">
                  <c:v>62.5</c:v>
                </c:pt>
                <c:pt idx="43">
                  <c:v>61.5</c:v>
                </c:pt>
                <c:pt idx="44">
                  <c:v>54.3</c:v>
                </c:pt>
                <c:pt idx="45">
                  <c:v>75.5</c:v>
                </c:pt>
                <c:pt idx="46">
                  <c:v>55</c:v>
                </c:pt>
                <c:pt idx="47">
                  <c:v>65.599999999999994</c:v>
                </c:pt>
                <c:pt idx="48">
                  <c:v>59</c:v>
                </c:pt>
                <c:pt idx="49">
                  <c:v>65.599999999999994</c:v>
                </c:pt>
                <c:pt idx="50">
                  <c:v>47.1</c:v>
                </c:pt>
                <c:pt idx="51">
                  <c:v>69.599999999999994</c:v>
                </c:pt>
                <c:pt idx="52">
                  <c:v>49.7</c:v>
                </c:pt>
                <c:pt idx="53">
                  <c:v>57.4</c:v>
                </c:pt>
                <c:pt idx="54">
                  <c:v>53.5</c:v>
                </c:pt>
                <c:pt idx="55">
                  <c:v>55.3</c:v>
                </c:pt>
                <c:pt idx="56">
                  <c:v>55.2</c:v>
                </c:pt>
                <c:pt idx="57">
                  <c:v>63.7</c:v>
                </c:pt>
                <c:pt idx="58">
                  <c:v>60.1</c:v>
                </c:pt>
                <c:pt idx="59">
                  <c:v>64.5</c:v>
                </c:pt>
                <c:pt idx="60">
                  <c:v>61.8</c:v>
                </c:pt>
                <c:pt idx="61">
                  <c:v>64.7</c:v>
                </c:pt>
                <c:pt idx="62">
                  <c:v>62.2</c:v>
                </c:pt>
                <c:pt idx="63">
                  <c:v>75.400000000000006</c:v>
                </c:pt>
                <c:pt idx="64">
                  <c:v>62.2</c:v>
                </c:pt>
                <c:pt idx="65">
                  <c:v>61.2</c:v>
                </c:pt>
                <c:pt idx="66">
                  <c:v>63.5</c:v>
                </c:pt>
                <c:pt idx="67">
                  <c:v>66.900000000000006</c:v>
                </c:pt>
                <c:pt idx="68">
                  <c:v>64.8</c:v>
                </c:pt>
                <c:pt idx="69">
                  <c:v>64.8</c:v>
                </c:pt>
                <c:pt idx="70">
                  <c:v>55.9</c:v>
                </c:pt>
                <c:pt idx="71">
                  <c:v>59.4</c:v>
                </c:pt>
                <c:pt idx="72">
                  <c:v>52.1</c:v>
                </c:pt>
                <c:pt idx="73">
                  <c:v>68.8</c:v>
                </c:pt>
                <c:pt idx="75">
                  <c:v>68.099999999999994</c:v>
                </c:pt>
                <c:pt idx="77">
                  <c:v>56.6</c:v>
                </c:pt>
                <c:pt idx="79">
                  <c:v>73.2</c:v>
                </c:pt>
                <c:pt idx="81">
                  <c:v>66.3</c:v>
                </c:pt>
                <c:pt idx="83">
                  <c:v>63.2</c:v>
                </c:pt>
                <c:pt idx="85">
                  <c:v>61.5</c:v>
                </c:pt>
                <c:pt idx="87">
                  <c:v>61</c:v>
                </c:pt>
                <c:pt idx="89">
                  <c:v>62.5</c:v>
                </c:pt>
                <c:pt idx="91">
                  <c:v>65.900000000000006</c:v>
                </c:pt>
                <c:pt idx="93">
                  <c:v>66.2</c:v>
                </c:pt>
                <c:pt idx="95">
                  <c:v>76</c:v>
                </c:pt>
                <c:pt idx="97">
                  <c:v>65.8</c:v>
                </c:pt>
                <c:pt idx="99">
                  <c:v>83</c:v>
                </c:pt>
                <c:pt idx="101">
                  <c:v>72.400000000000006</c:v>
                </c:pt>
                <c:pt idx="103">
                  <c:v>71.8</c:v>
                </c:pt>
                <c:pt idx="105">
                  <c:v>83.5</c:v>
                </c:pt>
                <c:pt idx="107">
                  <c:v>71.3</c:v>
                </c:pt>
                <c:pt idx="109">
                  <c:v>68.8</c:v>
                </c:pt>
                <c:pt idx="111">
                  <c:v>69.099999999999994</c:v>
                </c:pt>
                <c:pt idx="113">
                  <c:v>66.2</c:v>
                </c:pt>
                <c:pt idx="115">
                  <c:v>66.3</c:v>
                </c:pt>
                <c:pt idx="117">
                  <c:v>64.099999999999994</c:v>
                </c:pt>
                <c:pt idx="119">
                  <c:v>67.8</c:v>
                </c:pt>
                <c:pt idx="123">
                  <c:v>65.5</c:v>
                </c:pt>
                <c:pt idx="125">
                  <c:v>69.7</c:v>
                </c:pt>
                <c:pt idx="127">
                  <c:v>68.599999999999994</c:v>
                </c:pt>
                <c:pt idx="129">
                  <c:v>63.9</c:v>
                </c:pt>
                <c:pt idx="131">
                  <c:v>67.599999999999994</c:v>
                </c:pt>
                <c:pt idx="133">
                  <c:v>67.599999999999994</c:v>
                </c:pt>
                <c:pt idx="135">
                  <c:v>56.1</c:v>
                </c:pt>
                <c:pt idx="137">
                  <c:v>70.900000000000006</c:v>
                </c:pt>
                <c:pt idx="139">
                  <c:v>54.9</c:v>
                </c:pt>
                <c:pt idx="141">
                  <c:v>71.599999999999994</c:v>
                </c:pt>
                <c:pt idx="143">
                  <c:v>62.1</c:v>
                </c:pt>
                <c:pt idx="145">
                  <c:v>71.900000000000006</c:v>
                </c:pt>
                <c:pt idx="147">
                  <c:v>57.9</c:v>
                </c:pt>
                <c:pt idx="149">
                  <c:v>60.4</c:v>
                </c:pt>
              </c:numCache>
            </c:numRef>
          </c:val>
          <c:smooth val="0"/>
        </c:ser>
        <c:ser>
          <c:idx val="2"/>
          <c:order val="2"/>
          <c:tx>
            <c:strRef>
              <c:f>松葉!$R$98</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松葉!$R$100:$R$254</c:f>
              <c:numCache>
                <c:formatCode>0.000</c:formatCode>
                <c:ptCount val="155"/>
                <c:pt idx="0">
                  <c:v>0.88148148148148153</c:v>
                </c:pt>
                <c:pt idx="1">
                  <c:v>0.77407407407407403</c:v>
                </c:pt>
                <c:pt idx="2">
                  <c:v>1.037037037037037</c:v>
                </c:pt>
                <c:pt idx="3">
                  <c:v>0.93703703703703711</c:v>
                </c:pt>
                <c:pt idx="4">
                  <c:v>1.3185185185185186</c:v>
                </c:pt>
                <c:pt idx="5">
                  <c:v>0.61851851851851847</c:v>
                </c:pt>
                <c:pt idx="6">
                  <c:v>0.42592592592592593</c:v>
                </c:pt>
                <c:pt idx="7">
                  <c:v>2.7407407407407409</c:v>
                </c:pt>
                <c:pt idx="8">
                  <c:v>0.38518518518518519</c:v>
                </c:pt>
                <c:pt idx="9">
                  <c:v>0.96296296296296291</c:v>
                </c:pt>
                <c:pt idx="10">
                  <c:v>0.38518518518518519</c:v>
                </c:pt>
                <c:pt idx="11">
                  <c:v>0.52592592592592591</c:v>
                </c:pt>
                <c:pt idx="12">
                  <c:v>0.35555555555555557</c:v>
                </c:pt>
                <c:pt idx="13">
                  <c:v>0.37777777777777777</c:v>
                </c:pt>
                <c:pt idx="14">
                  <c:v>0.46666666666666667</c:v>
                </c:pt>
                <c:pt idx="15">
                  <c:v>0.22962962962962963</c:v>
                </c:pt>
                <c:pt idx="16">
                  <c:v>0.3037037037037037</c:v>
                </c:pt>
                <c:pt idx="17">
                  <c:v>0.49259259259259264</c:v>
                </c:pt>
                <c:pt idx="18">
                  <c:v>0.61481481481481481</c:v>
                </c:pt>
                <c:pt idx="21" formatCode="0.0">
                  <c:v>24.222222222222221</c:v>
                </c:pt>
                <c:pt idx="22" formatCode="0.0">
                  <c:v>11.74074074074074</c:v>
                </c:pt>
                <c:pt idx="23" formatCode="0.0">
                  <c:v>8.7407407407407405</c:v>
                </c:pt>
                <c:pt idx="24" formatCode="0.0">
                  <c:v>6.2222222222222223</c:v>
                </c:pt>
                <c:pt idx="25">
                  <c:v>1.1703703703703705</c:v>
                </c:pt>
                <c:pt idx="26">
                  <c:v>0.81851851851851853</c:v>
                </c:pt>
                <c:pt idx="27">
                  <c:v>0.63333333333333341</c:v>
                </c:pt>
                <c:pt idx="28">
                  <c:v>0.53333333333333333</c:v>
                </c:pt>
                <c:pt idx="29">
                  <c:v>0.42</c:v>
                </c:pt>
                <c:pt idx="30">
                  <c:v>0.18</c:v>
                </c:pt>
                <c:pt idx="31">
                  <c:v>0.51</c:v>
                </c:pt>
                <c:pt idx="32">
                  <c:v>0.37</c:v>
                </c:pt>
                <c:pt idx="33">
                  <c:v>0.22</c:v>
                </c:pt>
                <c:pt idx="34">
                  <c:v>0.4</c:v>
                </c:pt>
                <c:pt idx="35">
                  <c:v>0.68</c:v>
                </c:pt>
                <c:pt idx="36">
                  <c:v>0.4</c:v>
                </c:pt>
                <c:pt idx="37">
                  <c:v>0.74</c:v>
                </c:pt>
                <c:pt idx="38">
                  <c:v>0.74</c:v>
                </c:pt>
                <c:pt idx="39">
                  <c:v>0.6</c:v>
                </c:pt>
                <c:pt idx="40">
                  <c:v>0.42</c:v>
                </c:pt>
                <c:pt idx="41">
                  <c:v>0.26</c:v>
                </c:pt>
                <c:pt idx="42">
                  <c:v>0.15</c:v>
                </c:pt>
                <c:pt idx="43">
                  <c:v>0.18</c:v>
                </c:pt>
                <c:pt idx="44">
                  <c:v>0.23</c:v>
                </c:pt>
                <c:pt idx="45">
                  <c:v>0.14000000000000001</c:v>
                </c:pt>
                <c:pt idx="46">
                  <c:v>9.5000000000000001E-2</c:v>
                </c:pt>
                <c:pt idx="47">
                  <c:v>0.24</c:v>
                </c:pt>
                <c:pt idx="48">
                  <c:v>0.17</c:v>
                </c:pt>
                <c:pt idx="49">
                  <c:v>0.14199999999999999</c:v>
                </c:pt>
                <c:pt idx="50">
                  <c:v>0.33</c:v>
                </c:pt>
                <c:pt idx="51">
                  <c:v>0.37</c:v>
                </c:pt>
                <c:pt idx="52">
                  <c:v>7.9000000000000001E-2</c:v>
                </c:pt>
                <c:pt idx="53">
                  <c:v>0.37</c:v>
                </c:pt>
                <c:pt idx="54">
                  <c:v>0.19</c:v>
                </c:pt>
                <c:pt idx="55">
                  <c:v>0.1</c:v>
                </c:pt>
                <c:pt idx="56">
                  <c:v>0.10199999999999999</c:v>
                </c:pt>
                <c:pt idx="57">
                  <c:v>0.35</c:v>
                </c:pt>
                <c:pt idx="58">
                  <c:v>8.3000000000000004E-2</c:v>
                </c:pt>
                <c:pt idx="59">
                  <c:v>5.8999999999999997E-2</c:v>
                </c:pt>
                <c:pt idx="60">
                  <c:v>7.6999999999999999E-2</c:v>
                </c:pt>
                <c:pt idx="61">
                  <c:v>0.11700000000000001</c:v>
                </c:pt>
                <c:pt idx="62">
                  <c:v>7.2999999999999995E-2</c:v>
                </c:pt>
                <c:pt idx="63">
                  <c:v>0.24</c:v>
                </c:pt>
                <c:pt idx="64">
                  <c:v>6.4000000000000001E-2</c:v>
                </c:pt>
                <c:pt idx="65">
                  <c:v>9.4E-2</c:v>
                </c:pt>
                <c:pt idx="66">
                  <c:v>9.2999999999999999E-2</c:v>
                </c:pt>
                <c:pt idx="67">
                  <c:v>0.08</c:v>
                </c:pt>
                <c:pt idx="68">
                  <c:v>0.05</c:v>
                </c:pt>
                <c:pt idx="69">
                  <c:v>5.3999999999999999E-2</c:v>
                </c:pt>
                <c:pt idx="70">
                  <c:v>0.113</c:v>
                </c:pt>
                <c:pt idx="71">
                  <c:v>0.19</c:v>
                </c:pt>
                <c:pt idx="72">
                  <c:v>0.13200000000000001</c:v>
                </c:pt>
                <c:pt idx="73">
                  <c:v>0.156</c:v>
                </c:pt>
                <c:pt idx="75">
                  <c:v>0.107</c:v>
                </c:pt>
                <c:pt idx="77">
                  <c:v>0.114</c:v>
                </c:pt>
                <c:pt idx="79">
                  <c:v>5.7000000000000002E-2</c:v>
                </c:pt>
                <c:pt idx="81">
                  <c:v>6.3E-2</c:v>
                </c:pt>
                <c:pt idx="83">
                  <c:v>0.14000000000000001</c:v>
                </c:pt>
                <c:pt idx="85">
                  <c:v>0.15</c:v>
                </c:pt>
                <c:pt idx="87">
                  <c:v>7.1999999999999995E-2</c:v>
                </c:pt>
                <c:pt idx="89">
                  <c:v>9.4E-2</c:v>
                </c:pt>
                <c:pt idx="91">
                  <c:v>7.8E-2</c:v>
                </c:pt>
                <c:pt idx="93">
                  <c:v>5.8999999999999997E-2</c:v>
                </c:pt>
                <c:pt idx="95">
                  <c:v>3.9E-2</c:v>
                </c:pt>
                <c:pt idx="97">
                  <c:v>4.8000000000000001E-2</c:v>
                </c:pt>
                <c:pt idx="99">
                  <c:v>6.2E-2</c:v>
                </c:pt>
                <c:pt idx="101">
                  <c:v>6.9000000000000006E-2</c:v>
                </c:pt>
                <c:pt idx="103">
                  <c:v>5.7000000000000002E-2</c:v>
                </c:pt>
                <c:pt idx="105">
                  <c:v>7.6999999999999999E-2</c:v>
                </c:pt>
                <c:pt idx="107">
                  <c:v>3.5000000000000003E-2</c:v>
                </c:pt>
                <c:pt idx="109">
                  <c:v>5.8999999999999997E-2</c:v>
                </c:pt>
                <c:pt idx="111">
                  <c:v>4.1000000000000002E-2</c:v>
                </c:pt>
                <c:pt idx="113">
                  <c:v>6.2E-2</c:v>
                </c:pt>
                <c:pt idx="115">
                  <c:v>4.1000000000000002E-2</c:v>
                </c:pt>
                <c:pt idx="117">
                  <c:v>5.7000000000000002E-2</c:v>
                </c:pt>
                <c:pt idx="119">
                  <c:v>5.0999999999999997E-2</c:v>
                </c:pt>
                <c:pt idx="123" formatCode="0">
                  <c:v>344.2</c:v>
                </c:pt>
                <c:pt idx="125" formatCode="0">
                  <c:v>316</c:v>
                </c:pt>
                <c:pt idx="127" formatCode="0.0;&quot;△ &quot;0.0">
                  <c:v>12.16</c:v>
                </c:pt>
                <c:pt idx="129" formatCode="0.0;&quot;△ &quot;0.0">
                  <c:v>11.91</c:v>
                </c:pt>
                <c:pt idx="131" formatCode="0.0;&quot;△ &quot;0.0">
                  <c:v>11.67</c:v>
                </c:pt>
                <c:pt idx="133" formatCode="0.0;&quot;△ &quot;0.0">
                  <c:v>7.82</c:v>
                </c:pt>
                <c:pt idx="135" formatCode="0.00">
                  <c:v>3.82</c:v>
                </c:pt>
                <c:pt idx="137" formatCode="0.00">
                  <c:v>2.29</c:v>
                </c:pt>
                <c:pt idx="139" formatCode="0.00">
                  <c:v>1.86</c:v>
                </c:pt>
                <c:pt idx="141" formatCode="0.00">
                  <c:v>1.43</c:v>
                </c:pt>
                <c:pt idx="143" formatCode="0.00">
                  <c:v>1.38</c:v>
                </c:pt>
                <c:pt idx="145" formatCode="0.00">
                  <c:v>1.03</c:v>
                </c:pt>
                <c:pt idx="147" formatCode="0.00">
                  <c:v>0.75</c:v>
                </c:pt>
                <c:pt idx="149" formatCode="0.00">
                  <c:v>0.52</c:v>
                </c:pt>
              </c:numCache>
            </c:numRef>
          </c:val>
          <c:smooth val="0"/>
        </c:ser>
        <c:ser>
          <c:idx val="3"/>
          <c:order val="3"/>
          <c:tx>
            <c:strRef>
              <c:f>松葉!$Q$98</c:f>
              <c:strCache>
                <c:ptCount val="1"/>
                <c:pt idx="0">
                  <c:v>Cs-134</c:v>
                </c:pt>
              </c:strCache>
            </c:strRef>
          </c:tx>
          <c:spPr>
            <a:ln w="0">
              <a:solidFill>
                <a:srgbClr val="FF0000"/>
              </a:solidFill>
              <a:prstDash val="sysDot"/>
            </a:ln>
          </c:spPr>
          <c:marker>
            <c:symbol val="triangle"/>
            <c:size val="5"/>
            <c:spPr>
              <a:noFill/>
              <a:ln>
                <a:solidFill>
                  <a:srgbClr val="FF0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松葉!$Q$100:$Q$254</c:f>
              <c:numCache>
                <c:formatCode>0.000</c:formatCode>
                <c:ptCount val="155"/>
                <c:pt idx="0">
                  <c:v>1.4E-2</c:v>
                </c:pt>
                <c:pt idx="1">
                  <c:v>1.2874197646414889E-2</c:v>
                </c:pt>
                <c:pt idx="2">
                  <c:v>1.1806252017199686E-2</c:v>
                </c:pt>
                <c:pt idx="3">
                  <c:v>1.0856858709486661E-2</c:v>
                </c:pt>
                <c:pt idx="4">
                  <c:v>9.9470883840534364E-3</c:v>
                </c:pt>
                <c:pt idx="5">
                  <c:v>9.1978989037503501E-3</c:v>
                </c:pt>
                <c:pt idx="6">
                  <c:v>8.4116317166037201E-3</c:v>
                </c:pt>
                <c:pt idx="7">
                  <c:v>7.7637712693880822E-3</c:v>
                </c:pt>
                <c:pt idx="8">
                  <c:v>7.5800223352663334E-3</c:v>
                </c:pt>
                <c:pt idx="9">
                  <c:v>7.1000981129955305E-3</c:v>
                </c:pt>
                <c:pt idx="10">
                  <c:v>6.4752375999071474E-3</c:v>
                </c:pt>
                <c:pt idx="11">
                  <c:v>6.0096434954489191E-3</c:v>
                </c:pt>
                <c:pt idx="12">
                  <c:v>5.5314747266873411E-3</c:v>
                </c:pt>
                <c:pt idx="13">
                  <c:v>5.0493139860125266E-3</c:v>
                </c:pt>
                <c:pt idx="14">
                  <c:v>4.6733156872863285E-3</c:v>
                </c:pt>
                <c:pt idx="15">
                  <c:v>4.2659578913051017E-3</c:v>
                </c:pt>
                <c:pt idx="16">
                  <c:v>3.9482923799085724E-3</c:v>
                </c:pt>
                <c:pt idx="17">
                  <c:v>3.6008138010116208E-3</c:v>
                </c:pt>
                <c:pt idx="18">
                  <c:v>3.3173628269025654E-3</c:v>
                </c:pt>
                <c:pt idx="21" formatCode="0.00">
                  <c:v>11.074074074074074</c:v>
                </c:pt>
                <c:pt idx="22">
                  <c:v>4.8518518518518521</c:v>
                </c:pt>
                <c:pt idx="23">
                  <c:v>3.074074074074074</c:v>
                </c:pt>
                <c:pt idx="24">
                  <c:v>2.2925925925925927</c:v>
                </c:pt>
                <c:pt idx="25">
                  <c:v>0.18148148148148149</c:v>
                </c:pt>
                <c:pt idx="26">
                  <c:v>0.15185185185185185</c:v>
                </c:pt>
                <c:pt idx="27">
                  <c:v>9.6296296296296297E-2</c:v>
                </c:pt>
                <c:pt idx="28">
                  <c:v>5.185185185185185E-2</c:v>
                </c:pt>
                <c:pt idx="29">
                  <c:v>0.03</c:v>
                </c:pt>
                <c:pt idx="30">
                  <c:v>2.8000000000000001E-2</c:v>
                </c:pt>
                <c:pt idx="31">
                  <c:v>5.9600229465036564E-3</c:v>
                </c:pt>
                <c:pt idx="32">
                  <c:v>5.4858023315406193E-3</c:v>
                </c:pt>
                <c:pt idx="33">
                  <c:v>5.0400193617327373E-3</c:v>
                </c:pt>
                <c:pt idx="34">
                  <c:v>4.6347289574789332E-3</c:v>
                </c:pt>
                <c:pt idx="35">
                  <c:v>4.2074141974503196E-3</c:v>
                </c:pt>
                <c:pt idx="36">
                  <c:v>3.9156920375694919E-3</c:v>
                </c:pt>
                <c:pt idx="37">
                  <c:v>3.5842659985770593E-3</c:v>
                </c:pt>
                <c:pt idx="38">
                  <c:v>3.3326783935165192E-3</c:v>
                </c:pt>
                <c:pt idx="39">
                  <c:v>2.9866416886783331E-3</c:v>
                </c:pt>
                <c:pt idx="40">
                  <c:v>2.7795621088405899E-3</c:v>
                </c:pt>
                <c:pt idx="41">
                  <c:v>2.5396151802182512E-3</c:v>
                </c:pt>
                <c:pt idx="42">
                  <c:v>2.3246609418182277E-3</c:v>
                </c:pt>
                <c:pt idx="43">
                  <c:v>2.1654739570665946E-3</c:v>
                </c:pt>
                <c:pt idx="44">
                  <c:v>1.9785384597962976E-3</c:v>
                </c:pt>
                <c:pt idx="45">
                  <c:v>1.8396604432601546E-3</c:v>
                </c:pt>
                <c:pt idx="46">
                  <c:v>1.6964070393247601E-3</c:v>
                </c:pt>
                <c:pt idx="47">
                  <c:v>1.5371661767556914E-3</c:v>
                </c:pt>
                <c:pt idx="48">
                  <c:v>1.4319048698966592E-3</c:v>
                </c:pt>
                <c:pt idx="49">
                  <c:v>1.2927203168717359E-3</c:v>
                </c:pt>
                <c:pt idx="50">
                  <c:v>1.2119885740347247E-3</c:v>
                </c:pt>
                <c:pt idx="51">
                  <c:v>1.1124755869357822E-3</c:v>
                </c:pt>
                <c:pt idx="52">
                  <c:v>1.0183151234171126E-3</c:v>
                </c:pt>
                <c:pt idx="53">
                  <c:v>9.3729093468704848E-4</c:v>
                </c:pt>
                <c:pt idx="54">
                  <c:v>8.6112553331330684E-4</c:v>
                </c:pt>
                <c:pt idx="55">
                  <c:v>7.9042092773942468E-4</c:v>
                </c:pt>
                <c:pt idx="56">
                  <c:v>7.2887126032374538E-4</c:v>
                </c:pt>
                <c:pt idx="57">
                  <c:v>6.6964229518830546E-4</c:v>
                </c:pt>
                <c:pt idx="58">
                  <c:v>6.1977723145026148E-4</c:v>
                </c:pt>
                <c:pt idx="59">
                  <c:v>5.6627468777852572E-4</c:v>
                </c:pt>
                <c:pt idx="60">
                  <c:v>5.207380180444729E-4</c:v>
                </c:pt>
                <c:pt idx="61">
                  <c:v>4.7842221332780116E-4</c:v>
                </c:pt>
                <c:pt idx="62">
                  <c:v>4.40355635689978E-4</c:v>
                </c:pt>
                <c:pt idx="63">
                  <c:v>4.0382707761192583E-4</c:v>
                </c:pt>
                <c:pt idx="64">
                  <c:v>3.7169580449389263E-4</c:v>
                </c:pt>
                <c:pt idx="65">
                  <c:v>3.4054887497540358E-4</c:v>
                </c:pt>
                <c:pt idx="66">
                  <c:v>3.1489959703497213E-4</c:v>
                </c:pt>
                <c:pt idx="67">
                  <c:v>2.8931047276951004E-4</c:v>
                </c:pt>
                <c:pt idx="68">
                  <c:v>2.5406917121712506E-4</c:v>
                </c:pt>
                <c:pt idx="69">
                  <c:v>2.4465180711523416E-4</c:v>
                </c:pt>
                <c:pt idx="70">
                  <c:v>2.2373815170069142E-4</c:v>
                </c:pt>
                <c:pt idx="71">
                  <c:v>2.0498960421276051E-4</c:v>
                </c:pt>
                <c:pt idx="72">
                  <c:v>1.9060092781244016E-4</c:v>
                </c:pt>
                <c:pt idx="73">
                  <c:v>1.7479012286970725E-4</c:v>
                </c:pt>
                <c:pt idx="75">
                  <c:v>1.4726543176544232E-4</c:v>
                </c:pt>
                <c:pt idx="77">
                  <c:v>1.2373269809307969E-4</c:v>
                </c:pt>
                <c:pt idx="79">
                  <c:v>1.0521296865229376E-4</c:v>
                </c:pt>
                <c:pt idx="81">
                  <c:v>8.8400137966293792E-5</c:v>
                </c:pt>
                <c:pt idx="83">
                  <c:v>7.530744393411938E-5</c:v>
                </c:pt>
                <c:pt idx="85">
                  <c:v>6.3156986899139114E-5</c:v>
                </c:pt>
                <c:pt idx="87">
                  <c:v>5.3802984467833396E-5</c:v>
                </c:pt>
                <c:pt idx="89">
                  <c:v>4.5455930608025866E-5</c:v>
                </c:pt>
                <c:pt idx="91">
                  <c:v>3.8439243007348919E-5</c:v>
                </c:pt>
                <c:pt idx="93">
                  <c:v>3.1882860928474552E-5</c:v>
                </c:pt>
                <c:pt idx="95">
                  <c:v>2.7110783965040298E-5</c:v>
                </c:pt>
                <c:pt idx="97">
                  <c:v>2.2968176779713038E-5</c:v>
                </c:pt>
                <c:pt idx="99">
                  <c:v>1.9440654479672846E-5</c:v>
                </c:pt>
                <c:pt idx="101">
                  <c:v>1.6439747944223334E-5</c:v>
                </c:pt>
                <c:pt idx="103">
                  <c:v>1.3902068613594517E-5</c:v>
                </c:pt>
                <c:pt idx="105">
                  <c:v>1.182127224077693E-5</c:v>
                </c:pt>
                <c:pt idx="107">
                  <c:v>9.9231098909663045E-6</c:v>
                </c:pt>
                <c:pt idx="109">
                  <c:v>8.4456422039361137E-6</c:v>
                </c:pt>
                <c:pt idx="111">
                  <c:v>7.1485348410713582E-6</c:v>
                </c:pt>
                <c:pt idx="113">
                  <c:v>6.0117483487844948E-6</c:v>
                </c:pt>
                <c:pt idx="115">
                  <c:v>5.1072309579169279E-6</c:v>
                </c:pt>
                <c:pt idx="117">
                  <c:v>4.2990187454775449E-6</c:v>
                </c:pt>
                <c:pt idx="119">
                  <c:v>3.6488327520826462E-6</c:v>
                </c:pt>
                <c:pt idx="123" formatCode="0">
                  <c:v>309.89999999999998</c:v>
                </c:pt>
                <c:pt idx="125" formatCode="0">
                  <c:v>254.5</c:v>
                </c:pt>
                <c:pt idx="127" formatCode="0.0;&quot;△ &quot;0.0">
                  <c:v>8.07</c:v>
                </c:pt>
                <c:pt idx="129" formatCode="0.0;&quot;△ &quot;0.0">
                  <c:v>6.89</c:v>
                </c:pt>
                <c:pt idx="131" formatCode="0.0;&quot;△ &quot;0.0">
                  <c:v>5.76</c:v>
                </c:pt>
                <c:pt idx="133" formatCode="0.0;&quot;△ &quot;0.0">
                  <c:v>3.31</c:v>
                </c:pt>
                <c:pt idx="135" formatCode="0.00">
                  <c:v>1.31</c:v>
                </c:pt>
                <c:pt idx="137" formatCode="0.00">
                  <c:v>0.67</c:v>
                </c:pt>
                <c:pt idx="139" formatCode="0.00">
                  <c:v>0.49</c:v>
                </c:pt>
                <c:pt idx="141" formatCode="0.00">
                  <c:v>0.315</c:v>
                </c:pt>
                <c:pt idx="143" formatCode="0.00">
                  <c:v>0.251</c:v>
                </c:pt>
                <c:pt idx="145" formatCode="0.00">
                  <c:v>0.16400000000000001</c:v>
                </c:pt>
                <c:pt idx="147">
                  <c:v>9.1999999999999998E-2</c:v>
                </c:pt>
                <c:pt idx="149">
                  <c:v>6.6000000000000003E-2</c:v>
                </c:pt>
              </c:numCache>
            </c:numRef>
          </c:val>
          <c:smooth val="0"/>
        </c:ser>
        <c:ser>
          <c:idx val="4"/>
          <c:order val="4"/>
          <c:tx>
            <c:strRef>
              <c:f>松葉!$U$98</c:f>
              <c:strCache>
                <c:ptCount val="1"/>
                <c:pt idx="0">
                  <c:v>Cs134崩壊</c:v>
                </c:pt>
              </c:strCache>
            </c:strRef>
          </c:tx>
          <c:spPr>
            <a:ln w="41275">
              <a:solidFill>
                <a:srgbClr val="FF0000"/>
              </a:solidFill>
              <a:prstDash val="sysDot"/>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松葉!$U$100:$U$254</c:f>
              <c:numCache>
                <c:formatCode>0.00</c:formatCode>
                <c:ptCount val="155"/>
                <c:pt idx="0">
                  <c:v>1</c:v>
                </c:pt>
                <c:pt idx="1">
                  <c:v>0.91958554617249211</c:v>
                </c:pt>
                <c:pt idx="2">
                  <c:v>0.84330371551426331</c:v>
                </c:pt>
                <c:pt idx="3">
                  <c:v>0.77548990782047578</c:v>
                </c:pt>
                <c:pt idx="4">
                  <c:v>0.71050631314667401</c:v>
                </c:pt>
                <c:pt idx="5">
                  <c:v>0.65699277883931073</c:v>
                </c:pt>
                <c:pt idx="6">
                  <c:v>0.60083083690026573</c:v>
                </c:pt>
                <c:pt idx="7">
                  <c:v>0.55455509067057729</c:v>
                </c:pt>
                <c:pt idx="8">
                  <c:v>0.5414301668047381</c:v>
                </c:pt>
                <c:pt idx="9">
                  <c:v>0.50714986521396643</c:v>
                </c:pt>
                <c:pt idx="10">
                  <c:v>0.46550921028084336</c:v>
                </c:pt>
                <c:pt idx="11">
                  <c:v>0.42886498305816056</c:v>
                </c:pt>
                <c:pt idx="12">
                  <c:v>0.3947415211474542</c:v>
                </c:pt>
                <c:pt idx="13">
                  <c:v>0.36033318094600797</c:v>
                </c:pt>
                <c:pt idx="14">
                  <c:v>0.33380826337759489</c:v>
                </c:pt>
                <c:pt idx="15">
                  <c:v>0.30443069712319504</c:v>
                </c:pt>
                <c:pt idx="16">
                  <c:v>0.28202088427918376</c:v>
                </c:pt>
                <c:pt idx="17">
                  <c:v>0.25743803699728862</c:v>
                </c:pt>
                <c:pt idx="18">
                  <c:v>0.2367362978577259</c:v>
                </c:pt>
                <c:pt idx="20">
                  <c:v>1</c:v>
                </c:pt>
                <c:pt idx="21">
                  <c:v>0.97903453705309862</c:v>
                </c:pt>
                <c:pt idx="22">
                  <c:v>0.90613051061586414</c:v>
                </c:pt>
                <c:pt idx="23">
                  <c:v>0.8309648074871544</c:v>
                </c:pt>
                <c:pt idx="24">
                  <c:v>0.77121529105491815</c:v>
                </c:pt>
                <c:pt idx="25">
                  <c:v>0.70724112956646323</c:v>
                </c:pt>
                <c:pt idx="26">
                  <c:v>0.64737990352115871</c:v>
                </c:pt>
                <c:pt idx="27">
                  <c:v>0.59203970234224668</c:v>
                </c:pt>
                <c:pt idx="28">
                  <c:v>0.54443115303419465</c:v>
                </c:pt>
                <c:pt idx="29">
                  <c:v>0.50342597877069972</c:v>
                </c:pt>
                <c:pt idx="30">
                  <c:v>0.46251697142193909</c:v>
                </c:pt>
                <c:pt idx="31">
                  <c:v>0.42571592475026115</c:v>
                </c:pt>
                <c:pt idx="32">
                  <c:v>0.39184302368147278</c:v>
                </c:pt>
                <c:pt idx="33">
                  <c:v>0.36000138298090978</c:v>
                </c:pt>
                <c:pt idx="34">
                  <c:v>0.33074723273246176</c:v>
                </c:pt>
                <c:pt idx="35">
                  <c:v>0.30052958553216569</c:v>
                </c:pt>
                <c:pt idx="36">
                  <c:v>0.27943474527647844</c:v>
                </c:pt>
                <c:pt idx="37">
                  <c:v>0.25601899989836135</c:v>
                </c:pt>
                <c:pt idx="38">
                  <c:v>0.23804845667975136</c:v>
                </c:pt>
                <c:pt idx="39">
                  <c:v>0.21749881835293614</c:v>
                </c:pt>
                <c:pt idx="40">
                  <c:v>0.19854015063147071</c:v>
                </c:pt>
                <c:pt idx="41">
                  <c:v>0.18392517369347636</c:v>
                </c:pt>
                <c:pt idx="42">
                  <c:v>0.16620024878204503</c:v>
                </c:pt>
                <c:pt idx="43">
                  <c:v>0.1548192701659154</c:v>
                </c:pt>
                <c:pt idx="44">
                  <c:v>0.14184590636234068</c:v>
                </c:pt>
                <c:pt idx="45">
                  <c:v>0.13140431737572533</c:v>
                </c:pt>
                <c:pt idx="46">
                  <c:v>0.12117193138034001</c:v>
                </c:pt>
                <c:pt idx="47">
                  <c:v>0.10969648147201157</c:v>
                </c:pt>
                <c:pt idx="48">
                  <c:v>0.10246753842008717</c:v>
                </c:pt>
                <c:pt idx="49">
                  <c:v>9.2763466767729091E-2</c:v>
                </c:pt>
                <c:pt idx="50">
                  <c:v>8.665040088298516E-2</c:v>
                </c:pt>
                <c:pt idx="51">
                  <c:v>7.9462541923984442E-2</c:v>
                </c:pt>
                <c:pt idx="52">
                  <c:v>7.2803832940071256E-2</c:v>
                </c:pt>
                <c:pt idx="53">
                  <c:v>6.6949352477646315E-2</c:v>
                </c:pt>
                <c:pt idx="54">
                  <c:v>6.1565656864051112E-2</c:v>
                </c:pt>
                <c:pt idx="55">
                  <c:v>5.6458637695673192E-2</c:v>
                </c:pt>
                <c:pt idx="56">
                  <c:v>5.2062232880267525E-2</c:v>
                </c:pt>
                <c:pt idx="57">
                  <c:v>4.7787548761993155E-2</c:v>
                </c:pt>
                <c:pt idx="58">
                  <c:v>4.4269802246447248E-2</c:v>
                </c:pt>
                <c:pt idx="59">
                  <c:v>4.0448191984180405E-2</c:v>
                </c:pt>
                <c:pt idx="60">
                  <c:v>3.719557271746235E-2</c:v>
                </c:pt>
                <c:pt idx="61">
                  <c:v>3.4173015237700083E-2</c:v>
                </c:pt>
                <c:pt idx="62">
                  <c:v>3.1425010881721324E-2</c:v>
                </c:pt>
                <c:pt idx="63">
                  <c:v>2.8712232916080608E-2</c:v>
                </c:pt>
                <c:pt idx="64">
                  <c:v>2.6549700320992329E-2</c:v>
                </c:pt>
                <c:pt idx="65">
                  <c:v>2.4324919641100257E-2</c:v>
                </c:pt>
                <c:pt idx="66">
                  <c:v>2.2492828359640865E-2</c:v>
                </c:pt>
                <c:pt idx="67">
                  <c:v>2.0646005224237672E-2</c:v>
                </c:pt>
                <c:pt idx="68">
                  <c:v>1.8915935468854544E-2</c:v>
                </c:pt>
                <c:pt idx="69">
                  <c:v>1.7475129079659583E-2</c:v>
                </c:pt>
                <c:pt idx="70">
                  <c:v>1.5981296550049387E-2</c:v>
                </c:pt>
                <c:pt idx="71">
                  <c:v>1.4642114586625751E-2</c:v>
                </c:pt>
                <c:pt idx="72">
                  <c:v>1.3614351986602867E-2</c:v>
                </c:pt>
                <c:pt idx="73">
                  <c:v>1.247351247041837E-2</c:v>
                </c:pt>
                <c:pt idx="74">
                  <c:v>1.1512807622691404E-2</c:v>
                </c:pt>
                <c:pt idx="75">
                  <c:v>1.0509273461390469E-2</c:v>
                </c:pt>
                <c:pt idx="76">
                  <c:v>9.5755552253734104E-3</c:v>
                </c:pt>
                <c:pt idx="77">
                  <c:v>8.692704012107021E-3</c:v>
                </c:pt>
                <c:pt idx="78">
                  <c:v>8.172390353319816E-3</c:v>
                </c:pt>
                <c:pt idx="79">
                  <c:v>7.5152120465924116E-3</c:v>
                </c:pt>
                <c:pt idx="80">
                  <c:v>6.8601353472031792E-3</c:v>
                </c:pt>
                <c:pt idx="81">
                  <c:v>6.314295569020985E-3</c:v>
                </c:pt>
                <c:pt idx="82">
                  <c:v>5.8441001329314268E-3</c:v>
                </c:pt>
                <c:pt idx="83">
                  <c:v>5.3791031381513841E-3</c:v>
                </c:pt>
                <c:pt idx="84">
                  <c:v>4.9057027578512094E-3</c:v>
                </c:pt>
                <c:pt idx="85">
                  <c:v>4.5320406733806275E-3</c:v>
                </c:pt>
                <c:pt idx="86">
                  <c:v>4.179133018267436E-3</c:v>
                </c:pt>
                <c:pt idx="87">
                  <c:v>3.843070319130957E-3</c:v>
                </c:pt>
                <c:pt idx="88">
                  <c:v>3.5340319183973326E-3</c:v>
                </c:pt>
                <c:pt idx="89">
                  <c:v>3.2468521862875619E-3</c:v>
                </c:pt>
                <c:pt idx="90">
                  <c:v>2.9420718294549796E-3</c:v>
                </c:pt>
                <c:pt idx="91">
                  <c:v>2.7456602148106372E-3</c:v>
                </c:pt>
                <c:pt idx="92">
                  <c:v>2.5109519888831559E-3</c:v>
                </c:pt>
                <c:pt idx="93">
                  <c:v>2.2773472091767535E-3</c:v>
                </c:pt>
                <c:pt idx="94">
                  <c:v>2.1351244817682823E-3</c:v>
                </c:pt>
                <c:pt idx="95">
                  <c:v>1.9382693444067417E-3</c:v>
                </c:pt>
                <c:pt idx="96">
                  <c:v>1.7972439951675244E-3</c:v>
                </c:pt>
                <c:pt idx="97">
                  <c:v>1.6405840556937884E-3</c:v>
                </c:pt>
                <c:pt idx="98">
                  <c:v>1.5282409503576456E-3</c:v>
                </c:pt>
                <c:pt idx="99">
                  <c:v>1.3886181771194891E-3</c:v>
                </c:pt>
                <c:pt idx="100">
                  <c:v>1.2852144130391498E-3</c:v>
                </c:pt>
                <c:pt idx="101">
                  <c:v>1.1742677103016668E-3</c:v>
                </c:pt>
                <c:pt idx="102">
                  <c:v>1.0908378682179928E-3</c:v>
                </c:pt>
                <c:pt idx="103">
                  <c:v>9.9300490097103695E-4</c:v>
                </c:pt>
                <c:pt idx="104">
                  <c:v>9.1906056825055617E-4</c:v>
                </c:pt>
                <c:pt idx="105">
                  <c:v>8.4437658862692355E-4</c:v>
                </c:pt>
                <c:pt idx="106">
                  <c:v>7.800613351844791E-4</c:v>
                </c:pt>
                <c:pt idx="107">
                  <c:v>7.0879356364045027E-4</c:v>
                </c:pt>
                <c:pt idx="108">
                  <c:v>6.5661771128284671E-4</c:v>
                </c:pt>
                <c:pt idx="109">
                  <c:v>6.0270467016043552E-4</c:v>
                </c:pt>
                <c:pt idx="110">
                  <c:v>5.5423850329019649E-4</c:v>
                </c:pt>
                <c:pt idx="111">
                  <c:v>5.096697167579396E-4</c:v>
                </c:pt>
                <c:pt idx="112">
                  <c:v>4.6825333566611645E-4</c:v>
                </c:pt>
                <c:pt idx="113">
                  <c:v>4.2941059634174961E-4</c:v>
                </c:pt>
                <c:pt idx="114">
                  <c:v>3.963375671890393E-4</c:v>
                </c:pt>
                <c:pt idx="115">
                  <c:v>3.6480221127978057E-4</c:v>
                </c:pt>
                <c:pt idx="116">
                  <c:v>3.3608549670949631E-4</c:v>
                </c:pt>
                <c:pt idx="117">
                  <c:v>3.0707276753411036E-4</c:v>
                </c:pt>
                <c:pt idx="118">
                  <c:v>2.8368336624653463E-4</c:v>
                </c:pt>
                <c:pt idx="119">
                  <c:v>2.6063091086304615E-4</c:v>
                </c:pt>
                <c:pt idx="120">
                  <c:v>2.3967241851542849E-4</c:v>
                </c:pt>
                <c:pt idx="122">
                  <c:v>1</c:v>
                </c:pt>
                <c:pt idx="123">
                  <c:v>0.91535952372849227</c:v>
                </c:pt>
                <c:pt idx="124">
                  <c:v>0.87093759588900765</c:v>
                </c:pt>
                <c:pt idx="125">
                  <c:v>0.80459921919000055</c:v>
                </c:pt>
                <c:pt idx="126">
                  <c:v>0.73649755807007566</c:v>
                </c:pt>
                <c:pt idx="127">
                  <c:v>0.67291908057007821</c:v>
                </c:pt>
                <c:pt idx="128">
                  <c:v>0.6251092565116193</c:v>
                </c:pt>
                <c:pt idx="129">
                  <c:v>0.56695262476145136</c:v>
                </c:pt>
                <c:pt idx="130">
                  <c:v>0.51801018862980197</c:v>
                </c:pt>
                <c:pt idx="131">
                  <c:v>0.4825381425712888</c:v>
                </c:pt>
                <c:pt idx="132">
                  <c:v>0.44373510138547861</c:v>
                </c:pt>
                <c:pt idx="133">
                  <c:v>0.40060299600178456</c:v>
                </c:pt>
                <c:pt idx="134">
                  <c:v>0.37111372882214394</c:v>
                </c:pt>
                <c:pt idx="135">
                  <c:v>0.3450644305065288</c:v>
                </c:pt>
                <c:pt idx="136">
                  <c:v>0.31325002977908833</c:v>
                </c:pt>
                <c:pt idx="137">
                  <c:v>0.28806019972295238</c:v>
                </c:pt>
                <c:pt idx="138">
                  <c:v>0.26367864722353607</c:v>
                </c:pt>
                <c:pt idx="139">
                  <c:v>0.2438190399642787</c:v>
                </c:pt>
                <c:pt idx="140">
                  <c:v>0.22607916012696039</c:v>
                </c:pt>
                <c:pt idx="141">
                  <c:v>0.20410372899877929</c:v>
                </c:pt>
                <c:pt idx="142">
                  <c:v>0.19224069267026794</c:v>
                </c:pt>
                <c:pt idx="143">
                  <c:v>0.17419515701045729</c:v>
                </c:pt>
                <c:pt idx="144">
                  <c:v>0.15930437189198504</c:v>
                </c:pt>
                <c:pt idx="145">
                  <c:v>0.14771364290159406</c:v>
                </c:pt>
                <c:pt idx="146">
                  <c:v>0.13571025261623515</c:v>
                </c:pt>
                <c:pt idx="147">
                  <c:v>0.12560455821007224</c:v>
                </c:pt>
                <c:pt idx="148">
                  <c:v>0.11412910550443729</c:v>
                </c:pt>
                <c:pt idx="149">
                  <c:v>0.10641181387549768</c:v>
                </c:pt>
              </c:numCache>
            </c:numRef>
          </c:val>
          <c:smooth val="0"/>
        </c:ser>
        <c:dLbls>
          <c:showLegendKey val="0"/>
          <c:showVal val="0"/>
          <c:showCatName val="0"/>
          <c:showSerName val="0"/>
          <c:showPercent val="0"/>
          <c:showBubbleSize val="0"/>
        </c:dLbls>
        <c:marker val="1"/>
        <c:smooth val="0"/>
        <c:axId val="219362432"/>
        <c:axId val="219363968"/>
      </c:lineChart>
      <c:dateAx>
        <c:axId val="21936243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9363968"/>
        <c:crossesAt val="1.0000000000000003E-4"/>
        <c:auto val="0"/>
        <c:lblOffset val="100"/>
        <c:baseTimeUnit val="days"/>
        <c:majorUnit val="24"/>
        <c:majorTimeUnit val="months"/>
        <c:minorUnit val="3"/>
        <c:minorTimeUnit val="months"/>
      </c:dateAx>
      <c:valAx>
        <c:axId val="219363968"/>
        <c:scaling>
          <c:logBase val="10"/>
          <c:orientation val="minMax"/>
          <c:max val="30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85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4.0783034257748773E-3"/>
              <c:y val="0.307018858873264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19362432"/>
        <c:crosses val="autoZero"/>
        <c:crossBetween val="between"/>
        <c:minorUnit val="10"/>
      </c:valAx>
      <c:spPr>
        <a:noFill/>
        <a:ln w="12700">
          <a:solidFill>
            <a:srgbClr val="808080"/>
          </a:solidFill>
          <a:prstDash val="solid"/>
        </a:ln>
      </c:spPr>
    </c:plotArea>
    <c:legend>
      <c:legendPos val="r"/>
      <c:layout>
        <c:manualLayout>
          <c:xMode val="edge"/>
          <c:yMode val="edge"/>
          <c:x val="0.14161129045277784"/>
          <c:y val="2.5862133612631809E-2"/>
          <c:w val="0.64755178259198443"/>
          <c:h val="0.11718789336614829"/>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松葉の</a:t>
            </a:r>
            <a:r>
              <a:rPr lang="en-US" altLang="en-US"/>
              <a:t>Cs-137</a:t>
            </a:r>
            <a:endParaRPr lang="ja-JP" altLang="en-US"/>
          </a:p>
        </c:rich>
      </c:tx>
      <c:layout>
        <c:manualLayout>
          <c:xMode val="edge"/>
          <c:yMode val="edge"/>
          <c:x val="0.21255297734271361"/>
          <c:y val="2.5349345115676287E-2"/>
        </c:manualLayout>
      </c:layout>
      <c:overlay val="0"/>
      <c:spPr>
        <a:solidFill>
          <a:srgbClr val="FFFFFF"/>
        </a:solidFill>
        <a:ln w="25400">
          <a:noFill/>
        </a:ln>
      </c:spPr>
    </c:title>
    <c:autoTitleDeleted val="0"/>
    <c:plotArea>
      <c:layout>
        <c:manualLayout>
          <c:layoutTarget val="inner"/>
          <c:xMode val="edge"/>
          <c:yMode val="edge"/>
          <c:x val="8.2864976355928446E-2"/>
          <c:y val="2.5579990512354028E-2"/>
          <c:w val="0.90515020190178042"/>
          <c:h val="0.85688597978271464"/>
        </c:manualLayout>
      </c:layout>
      <c:lineChart>
        <c:grouping val="standard"/>
        <c:varyColors val="0"/>
        <c:ser>
          <c:idx val="1"/>
          <c:order val="0"/>
          <c:tx>
            <c:strRef>
              <c:f>松葉!$J$97</c:f>
              <c:strCache>
                <c:ptCount val="1"/>
                <c:pt idx="0">
                  <c:v>牡鹿ｹﾞｰﾄ</c:v>
                </c:pt>
              </c:strCache>
            </c:strRef>
          </c:tx>
          <c:spPr>
            <a:ln w="12700">
              <a:solidFill>
                <a:srgbClr val="000080"/>
              </a:solidFill>
              <a:prstDash val="solid"/>
            </a:ln>
          </c:spPr>
          <c:marker>
            <c:symbol val="square"/>
            <c:size val="5"/>
            <c:spPr>
              <a:noFill/>
              <a:ln>
                <a:solidFill>
                  <a:srgbClr val="00008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松葉!$M$100:$M$254</c:f>
              <c:numCache>
                <c:formatCode>0.000</c:formatCode>
                <c:ptCount val="155"/>
                <c:pt idx="0">
                  <c:v>0.96296296296296291</c:v>
                </c:pt>
                <c:pt idx="1">
                  <c:v>0.9111111111111112</c:v>
                </c:pt>
                <c:pt idx="2">
                  <c:v>1.3333333333333333</c:v>
                </c:pt>
                <c:pt idx="3">
                  <c:v>0.57407407407407407</c:v>
                </c:pt>
                <c:pt idx="4">
                  <c:v>0.48518518518518516</c:v>
                </c:pt>
                <c:pt idx="5">
                  <c:v>0.21111111111111111</c:v>
                </c:pt>
                <c:pt idx="6">
                  <c:v>0.19259259259259259</c:v>
                </c:pt>
                <c:pt idx="7">
                  <c:v>0.26666666666666666</c:v>
                </c:pt>
                <c:pt idx="9">
                  <c:v>0.3037037037037037</c:v>
                </c:pt>
                <c:pt idx="10">
                  <c:v>0.18148148148148149</c:v>
                </c:pt>
                <c:pt idx="11">
                  <c:v>9.6296296296296297E-2</c:v>
                </c:pt>
                <c:pt idx="12">
                  <c:v>8.1481481481481488E-2</c:v>
                </c:pt>
                <c:pt idx="13">
                  <c:v>8.8888888888888892E-2</c:v>
                </c:pt>
                <c:pt idx="14">
                  <c:v>0.12962962962962962</c:v>
                </c:pt>
                <c:pt idx="15">
                  <c:v>8.8888888888888892E-2</c:v>
                </c:pt>
                <c:pt idx="16">
                  <c:v>0.1</c:v>
                </c:pt>
                <c:pt idx="17">
                  <c:v>8.5185185185185183E-2</c:v>
                </c:pt>
                <c:pt idx="18">
                  <c:v>0.10740740740740741</c:v>
                </c:pt>
                <c:pt idx="21" formatCode="0.0">
                  <c:v>22.148148148148149</c:v>
                </c:pt>
                <c:pt idx="22" formatCode="0.0">
                  <c:v>10.296296296296296</c:v>
                </c:pt>
                <c:pt idx="23" formatCode="0.0">
                  <c:v>7.1481481481481479</c:v>
                </c:pt>
                <c:pt idx="24" formatCode="0.0">
                  <c:v>5.333333333333333</c:v>
                </c:pt>
                <c:pt idx="25">
                  <c:v>0.87777777777777777</c:v>
                </c:pt>
                <c:pt idx="26">
                  <c:v>1.0518518518518518</c:v>
                </c:pt>
                <c:pt idx="27">
                  <c:v>0.44444444444444442</c:v>
                </c:pt>
                <c:pt idx="28">
                  <c:v>0.42592592592592593</c:v>
                </c:pt>
                <c:pt idx="29">
                  <c:v>0.17</c:v>
                </c:pt>
                <c:pt idx="30">
                  <c:v>0.17</c:v>
                </c:pt>
                <c:pt idx="31">
                  <c:v>0.13</c:v>
                </c:pt>
                <c:pt idx="32">
                  <c:v>0.12</c:v>
                </c:pt>
                <c:pt idx="33">
                  <c:v>9.5000000000000001E-2</c:v>
                </c:pt>
                <c:pt idx="34">
                  <c:v>7.5999999999999998E-2</c:v>
                </c:pt>
                <c:pt idx="35">
                  <c:v>5.2999999999999999E-2</c:v>
                </c:pt>
                <c:pt idx="36">
                  <c:v>4.4999999999999998E-2</c:v>
                </c:pt>
                <c:pt idx="37">
                  <c:v>4.2999999999999997E-2</c:v>
                </c:pt>
                <c:pt idx="38">
                  <c:v>4.2000000000000003E-2</c:v>
                </c:pt>
                <c:pt idx="39">
                  <c:v>5.8000000000000003E-2</c:v>
                </c:pt>
                <c:pt idx="40">
                  <c:v>6.6000000000000003E-2</c:v>
                </c:pt>
                <c:pt idx="41">
                  <c:v>6.2E-2</c:v>
                </c:pt>
                <c:pt idx="42">
                  <c:v>5.1999999999999998E-2</c:v>
                </c:pt>
                <c:pt idx="43">
                  <c:v>4.2000000000000003E-2</c:v>
                </c:pt>
                <c:pt idx="44">
                  <c:v>6.0999999999999999E-2</c:v>
                </c:pt>
                <c:pt idx="45">
                  <c:v>5.6000000000000001E-2</c:v>
                </c:pt>
                <c:pt idx="46">
                  <c:v>7.4999999999999997E-3</c:v>
                </c:pt>
                <c:pt idx="47">
                  <c:v>7.4999999999999997E-3</c:v>
                </c:pt>
                <c:pt idx="48">
                  <c:v>4.3999999999999997E-2</c:v>
                </c:pt>
                <c:pt idx="49">
                  <c:v>3.5999999999999997E-2</c:v>
                </c:pt>
                <c:pt idx="50">
                  <c:v>2.1999999999999999E-2</c:v>
                </c:pt>
                <c:pt idx="51">
                  <c:v>4.5999999999999999E-2</c:v>
                </c:pt>
                <c:pt idx="52">
                  <c:v>2.8000000000000001E-2</c:v>
                </c:pt>
                <c:pt idx="53">
                  <c:v>3.3000000000000002E-2</c:v>
                </c:pt>
                <c:pt idx="54">
                  <c:v>3.3000000000000002E-2</c:v>
                </c:pt>
                <c:pt idx="55">
                  <c:v>2.3E-2</c:v>
                </c:pt>
                <c:pt idx="56">
                  <c:v>3.4000000000000002E-2</c:v>
                </c:pt>
                <c:pt idx="57">
                  <c:v>1.4999999999999999E-2</c:v>
                </c:pt>
                <c:pt idx="58">
                  <c:v>1.7000000000000001E-2</c:v>
                </c:pt>
                <c:pt idx="59">
                  <c:v>2.5000000000000001E-2</c:v>
                </c:pt>
                <c:pt idx="60">
                  <c:v>2.9000000000000001E-2</c:v>
                </c:pt>
                <c:pt idx="61">
                  <c:v>2.5999999999999999E-2</c:v>
                </c:pt>
                <c:pt idx="62">
                  <c:v>3.7999999999999999E-2</c:v>
                </c:pt>
                <c:pt idx="63">
                  <c:v>3.3000000000000002E-2</c:v>
                </c:pt>
                <c:pt idx="64">
                  <c:v>2.1000000000000001E-2</c:v>
                </c:pt>
                <c:pt idx="65">
                  <c:v>3.3000000000000002E-2</c:v>
                </c:pt>
                <c:pt idx="66">
                  <c:v>3.2000000000000001E-2</c:v>
                </c:pt>
                <c:pt idx="67">
                  <c:v>7.4999999999999997E-3</c:v>
                </c:pt>
                <c:pt idx="68">
                  <c:v>7.4999999999999997E-3</c:v>
                </c:pt>
                <c:pt idx="69">
                  <c:v>7.4999999999999997E-3</c:v>
                </c:pt>
                <c:pt idx="70">
                  <c:v>2.8000000000000001E-2</c:v>
                </c:pt>
                <c:pt idx="71">
                  <c:v>1.9E-2</c:v>
                </c:pt>
                <c:pt idx="72" formatCode="&quot;(&quot;0.000&quot;)&quot;">
                  <c:v>2.1999999999999999E-2</c:v>
                </c:pt>
                <c:pt idx="73">
                  <c:v>2.9000000000000001E-2</c:v>
                </c:pt>
                <c:pt idx="75">
                  <c:v>2.7E-2</c:v>
                </c:pt>
                <c:pt idx="77">
                  <c:v>3.2000000000000001E-2</c:v>
                </c:pt>
                <c:pt idx="79">
                  <c:v>5.2999999999999999E-2</c:v>
                </c:pt>
                <c:pt idx="81">
                  <c:v>3.7999999999999999E-2</c:v>
                </c:pt>
                <c:pt idx="83">
                  <c:v>5.8999999999999997E-2</c:v>
                </c:pt>
                <c:pt idx="85">
                  <c:v>6.2E-2</c:v>
                </c:pt>
                <c:pt idx="87">
                  <c:v>5.5E-2</c:v>
                </c:pt>
                <c:pt idx="89" formatCode="&quot;(&quot;0.000&quot;)&quot;">
                  <c:v>2.7E-2</c:v>
                </c:pt>
                <c:pt idx="91">
                  <c:v>4.3999999999999997E-2</c:v>
                </c:pt>
                <c:pt idx="93" formatCode="&quot;(&quot;0.000&quot;)&quot;">
                  <c:v>3.2000000000000001E-2</c:v>
                </c:pt>
                <c:pt idx="95" formatCode="&quot;(&quot;0.000&quot;)&quot;">
                  <c:v>2.9000000000000001E-2</c:v>
                </c:pt>
                <c:pt idx="97" formatCode="&quot;(&quot;0.000&quot;)&quot;">
                  <c:v>3.4000000000000002E-2</c:v>
                </c:pt>
                <c:pt idx="99" formatCode="&quot;(&quot;0.000&quot;)&quot;">
                  <c:v>3.9E-2</c:v>
                </c:pt>
                <c:pt idx="101">
                  <c:v>0.04</c:v>
                </c:pt>
                <c:pt idx="103">
                  <c:v>3.5999999999999997E-2</c:v>
                </c:pt>
                <c:pt idx="105">
                  <c:v>6.9000000000000006E-2</c:v>
                </c:pt>
                <c:pt idx="107">
                  <c:v>6.3E-2</c:v>
                </c:pt>
                <c:pt idx="109">
                  <c:v>3.6999999999999998E-2</c:v>
                </c:pt>
                <c:pt idx="111">
                  <c:v>3.5999999999999997E-2</c:v>
                </c:pt>
                <c:pt idx="113">
                  <c:v>4.8000000000000001E-2</c:v>
                </c:pt>
                <c:pt idx="115">
                  <c:v>3.6999999999999998E-2</c:v>
                </c:pt>
                <c:pt idx="117">
                  <c:v>4.4999999999999998E-2</c:v>
                </c:pt>
                <c:pt idx="119">
                  <c:v>3.5999999999999997E-2</c:v>
                </c:pt>
                <c:pt idx="123" formatCode="0">
                  <c:v>1476</c:v>
                </c:pt>
                <c:pt idx="125" formatCode="0">
                  <c:v>851.7</c:v>
                </c:pt>
                <c:pt idx="127" formatCode="0.0;&quot;△ &quot;0.0">
                  <c:v>36.450000000000003</c:v>
                </c:pt>
                <c:pt idx="129" formatCode="0.0;&quot;△ &quot;0.0">
                  <c:v>29.7</c:v>
                </c:pt>
                <c:pt idx="131" formatCode="0.0;&quot;△ &quot;0.0">
                  <c:v>41.36</c:v>
                </c:pt>
                <c:pt idx="133" formatCode="0.0;&quot;△ &quot;0.0">
                  <c:v>10.41</c:v>
                </c:pt>
                <c:pt idx="135" formatCode="0.00">
                  <c:v>8.26</c:v>
                </c:pt>
                <c:pt idx="137" formatCode="0.00">
                  <c:v>3.6</c:v>
                </c:pt>
                <c:pt idx="139" formatCode="0.00">
                  <c:v>3.55</c:v>
                </c:pt>
                <c:pt idx="141" formatCode="0.00">
                  <c:v>2.39</c:v>
                </c:pt>
                <c:pt idx="143" formatCode="0.00">
                  <c:v>2.33</c:v>
                </c:pt>
                <c:pt idx="145" formatCode="0.00">
                  <c:v>1.79</c:v>
                </c:pt>
                <c:pt idx="147" formatCode="0.00">
                  <c:v>1.02</c:v>
                </c:pt>
                <c:pt idx="149" formatCode="0.00">
                  <c:v>0.8</c:v>
                </c:pt>
              </c:numCache>
            </c:numRef>
          </c:val>
          <c:smooth val="0"/>
        </c:ser>
        <c:ser>
          <c:idx val="2"/>
          <c:order val="1"/>
          <c:tx>
            <c:strRef>
              <c:f>松葉!$C$97</c:f>
              <c:strCache>
                <c:ptCount val="1"/>
                <c:pt idx="0">
                  <c:v>小屋取</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松葉!$F$100:$F$254</c:f>
              <c:numCache>
                <c:formatCode>0.000</c:formatCode>
                <c:ptCount val="155"/>
                <c:pt idx="0">
                  <c:v>0.92592592592592593</c:v>
                </c:pt>
                <c:pt idx="1">
                  <c:v>1.7037037037037037</c:v>
                </c:pt>
                <c:pt idx="2">
                  <c:v>1.2222222222222223</c:v>
                </c:pt>
                <c:pt idx="3">
                  <c:v>1.0740740740740742</c:v>
                </c:pt>
                <c:pt idx="4">
                  <c:v>1.0037037037037038</c:v>
                </c:pt>
                <c:pt idx="5">
                  <c:v>0.27407407407407408</c:v>
                </c:pt>
                <c:pt idx="6">
                  <c:v>0.29629629629629628</c:v>
                </c:pt>
                <c:pt idx="7">
                  <c:v>0.24444444444444444</c:v>
                </c:pt>
                <c:pt idx="9">
                  <c:v>0.57037037037037042</c:v>
                </c:pt>
                <c:pt idx="10">
                  <c:v>0.40370370370370373</c:v>
                </c:pt>
                <c:pt idx="11">
                  <c:v>0.1</c:v>
                </c:pt>
                <c:pt idx="12">
                  <c:v>6.6666666666666666E-2</c:v>
                </c:pt>
                <c:pt idx="13">
                  <c:v>7.7777777777777779E-2</c:v>
                </c:pt>
                <c:pt idx="14">
                  <c:v>8.1481481481481488E-2</c:v>
                </c:pt>
                <c:pt idx="15">
                  <c:v>7.407407407407407E-2</c:v>
                </c:pt>
                <c:pt idx="16">
                  <c:v>8.1481481481481488E-2</c:v>
                </c:pt>
                <c:pt idx="17">
                  <c:v>5.5555555555555552E-2</c:v>
                </c:pt>
                <c:pt idx="18">
                  <c:v>5.5555555555555552E-2</c:v>
                </c:pt>
                <c:pt idx="21" formatCode="0.00">
                  <c:v>19.074074074074073</c:v>
                </c:pt>
                <c:pt idx="22">
                  <c:v>8.2222222222222214</c:v>
                </c:pt>
                <c:pt idx="23">
                  <c:v>5.4814814814814818</c:v>
                </c:pt>
                <c:pt idx="24">
                  <c:v>5.0370370370370372</c:v>
                </c:pt>
                <c:pt idx="25">
                  <c:v>0.48888888888888887</c:v>
                </c:pt>
                <c:pt idx="26">
                  <c:v>0.38148148148148153</c:v>
                </c:pt>
                <c:pt idx="27">
                  <c:v>0.23333333333333334</c:v>
                </c:pt>
                <c:pt idx="28">
                  <c:v>0.20370370370370369</c:v>
                </c:pt>
                <c:pt idx="29">
                  <c:v>0.13</c:v>
                </c:pt>
                <c:pt idx="30">
                  <c:v>7.5999999999999998E-2</c:v>
                </c:pt>
                <c:pt idx="31">
                  <c:v>8.3000000000000004E-2</c:v>
                </c:pt>
                <c:pt idx="32">
                  <c:v>7.2999999999999995E-2</c:v>
                </c:pt>
                <c:pt idx="33">
                  <c:v>5.1999999999999998E-2</c:v>
                </c:pt>
                <c:pt idx="34">
                  <c:v>5.5E-2</c:v>
                </c:pt>
                <c:pt idx="35">
                  <c:v>3.7999999999999999E-2</c:v>
                </c:pt>
                <c:pt idx="36">
                  <c:v>6.6117416241140191E-3</c:v>
                </c:pt>
                <c:pt idx="37">
                  <c:v>0.03</c:v>
                </c:pt>
                <c:pt idx="38">
                  <c:v>0.03</c:v>
                </c:pt>
                <c:pt idx="39">
                  <c:v>0.04</c:v>
                </c:pt>
                <c:pt idx="40">
                  <c:v>6.458732023197241E-3</c:v>
                </c:pt>
                <c:pt idx="41">
                  <c:v>4.2000000000000003E-2</c:v>
                </c:pt>
                <c:pt idx="42">
                  <c:v>6.3805394315525248E-3</c:v>
                </c:pt>
                <c:pt idx="43">
                  <c:v>6.3496082436491309E-3</c:v>
                </c:pt>
                <c:pt idx="44">
                  <c:v>6.3116529322475821E-3</c:v>
                </c:pt>
                <c:pt idx="45">
                  <c:v>7.0000000000000007E-2</c:v>
                </c:pt>
                <c:pt idx="46">
                  <c:v>0.04</c:v>
                </c:pt>
                <c:pt idx="47">
                  <c:v>6.20149070704512E-3</c:v>
                </c:pt>
                <c:pt idx="48">
                  <c:v>6.172596061288416E-3</c:v>
                </c:pt>
                <c:pt idx="49">
                  <c:v>4.5999999999999999E-2</c:v>
                </c:pt>
                <c:pt idx="50">
                  <c:v>8.0000000000000002E-3</c:v>
                </c:pt>
                <c:pt idx="51">
                  <c:v>2.4E-2</c:v>
                </c:pt>
                <c:pt idx="52">
                  <c:v>1.9E-2</c:v>
                </c:pt>
                <c:pt idx="53">
                  <c:v>2.7E-2</c:v>
                </c:pt>
                <c:pt idx="54">
                  <c:v>2.9000000000000001E-2</c:v>
                </c:pt>
                <c:pt idx="55">
                  <c:v>2.5000000000000001E-2</c:v>
                </c:pt>
                <c:pt idx="56">
                  <c:v>1.6E-2</c:v>
                </c:pt>
                <c:pt idx="57">
                  <c:v>2.7E-2</c:v>
                </c:pt>
                <c:pt idx="58">
                  <c:v>3.5000000000000003E-2</c:v>
                </c:pt>
                <c:pt idx="59">
                  <c:v>2.3E-2</c:v>
                </c:pt>
                <c:pt idx="60">
                  <c:v>5.7586190014143586E-3</c:v>
                </c:pt>
                <c:pt idx="61">
                  <c:v>2.1000000000000001E-2</c:v>
                </c:pt>
                <c:pt idx="62">
                  <c:v>2.5999999999999999E-2</c:v>
                </c:pt>
                <c:pt idx="63">
                  <c:v>2.1999999999999999E-2</c:v>
                </c:pt>
                <c:pt idx="64">
                  <c:v>0.02</c:v>
                </c:pt>
                <c:pt idx="65">
                  <c:v>5.5934912077593886E-3</c:v>
                </c:pt>
                <c:pt idx="66">
                  <c:v>1.9E-2</c:v>
                </c:pt>
                <c:pt idx="67">
                  <c:v>5.5310071595442061E-3</c:v>
                </c:pt>
                <c:pt idx="68">
                  <c:v>5.4979451042095843E-3</c:v>
                </c:pt>
                <c:pt idx="69">
                  <c:v>3.2000000000000001E-2</c:v>
                </c:pt>
                <c:pt idx="70">
                  <c:v>6.7000000000000004E-2</c:v>
                </c:pt>
                <c:pt idx="71">
                  <c:v>8.3000000000000004E-2</c:v>
                </c:pt>
                <c:pt idx="72">
                  <c:v>5.1999999999999998E-2</c:v>
                </c:pt>
                <c:pt idx="73">
                  <c:v>5.8000000000000003E-2</c:v>
                </c:pt>
                <c:pt idx="74">
                  <c:v>4.2999999999999997E-2</c:v>
                </c:pt>
                <c:pt idx="75">
                  <c:v>4.2999999999999997E-2</c:v>
                </c:pt>
                <c:pt idx="76">
                  <c:v>1.7000000000000001E-2</c:v>
                </c:pt>
                <c:pt idx="77">
                  <c:v>3.5999999999999997E-2</c:v>
                </c:pt>
                <c:pt idx="78">
                  <c:v>4.2000000000000003E-2</c:v>
                </c:pt>
                <c:pt idx="79">
                  <c:v>7.9000000000000001E-2</c:v>
                </c:pt>
                <c:pt idx="80" formatCode="&quot;(&quot;0.000&quot;)&quot;">
                  <c:v>0.02</c:v>
                </c:pt>
                <c:pt idx="81">
                  <c:v>3.6999999999999998E-2</c:v>
                </c:pt>
                <c:pt idx="82">
                  <c:v>4.1000000000000002E-2</c:v>
                </c:pt>
                <c:pt idx="83">
                  <c:v>4.5999999999999999E-2</c:v>
                </c:pt>
                <c:pt idx="84">
                  <c:v>4.5999999999999999E-2</c:v>
                </c:pt>
                <c:pt idx="85">
                  <c:v>4.2000000000000003E-2</c:v>
                </c:pt>
                <c:pt idx="86">
                  <c:v>3.7999999999999999E-2</c:v>
                </c:pt>
                <c:pt idx="87">
                  <c:v>3.6999999999999998E-2</c:v>
                </c:pt>
                <c:pt idx="88" formatCode="&quot;(&quot;0.000&quot;)&quot;">
                  <c:v>3.1E-2</c:v>
                </c:pt>
                <c:pt idx="89">
                  <c:v>5.0999999999999997E-2</c:v>
                </c:pt>
                <c:pt idx="90">
                  <c:v>3.2000000000000001E-2</c:v>
                </c:pt>
                <c:pt idx="91">
                  <c:v>0.04</c:v>
                </c:pt>
                <c:pt idx="92">
                  <c:v>3.5999999999999997E-2</c:v>
                </c:pt>
                <c:pt idx="93" formatCode="&quot;(&quot;0.000&quot;)&quot;">
                  <c:v>2.9000000000000001E-2</c:v>
                </c:pt>
                <c:pt idx="94" formatCode="&quot;(&quot;0.000&quot;)&quot;">
                  <c:v>3.1E-2</c:v>
                </c:pt>
                <c:pt idx="95" formatCode="&quot;(&quot;0.000&quot;)&quot;">
                  <c:v>0.03</c:v>
                </c:pt>
                <c:pt idx="96" formatCode="&quot;(&quot;0.000&quot;)&quot;">
                  <c:v>3.1E-2</c:v>
                </c:pt>
                <c:pt idx="97">
                  <c:v>4.5999999999999999E-2</c:v>
                </c:pt>
                <c:pt idx="98" formatCode="&quot;(&quot;0.000&quot;)&quot;">
                  <c:v>2.5999999999999999E-2</c:v>
                </c:pt>
                <c:pt idx="99">
                  <c:v>4.8000000000000001E-2</c:v>
                </c:pt>
                <c:pt idx="100">
                  <c:v>3.7999999999999999E-2</c:v>
                </c:pt>
                <c:pt idx="101">
                  <c:v>5.5E-2</c:v>
                </c:pt>
                <c:pt idx="102">
                  <c:v>8.0000000000000002E-3</c:v>
                </c:pt>
                <c:pt idx="103">
                  <c:v>3.5999999999999997E-2</c:v>
                </c:pt>
                <c:pt idx="104">
                  <c:v>2.5000000000000001E-2</c:v>
                </c:pt>
                <c:pt idx="105" formatCode="&quot;(&quot;0.000&quot;)&quot;">
                  <c:v>0.03</c:v>
                </c:pt>
                <c:pt idx="106">
                  <c:v>0.04</c:v>
                </c:pt>
                <c:pt idx="107">
                  <c:v>3.1E-2</c:v>
                </c:pt>
                <c:pt idx="108">
                  <c:v>4.9000000000000002E-2</c:v>
                </c:pt>
                <c:pt idx="109">
                  <c:v>5.3999999999999999E-2</c:v>
                </c:pt>
                <c:pt idx="110">
                  <c:v>4.5999999999999999E-2</c:v>
                </c:pt>
                <c:pt idx="111">
                  <c:v>2.9000000000000001E-2</c:v>
                </c:pt>
                <c:pt idx="112">
                  <c:v>2.8000000000000001E-2</c:v>
                </c:pt>
                <c:pt idx="113">
                  <c:v>5.3999999999999999E-2</c:v>
                </c:pt>
                <c:pt idx="114">
                  <c:v>2.8000000000000001E-2</c:v>
                </c:pt>
                <c:pt idx="115">
                  <c:v>3.2000000000000001E-2</c:v>
                </c:pt>
                <c:pt idx="116">
                  <c:v>3.5999999999999997E-2</c:v>
                </c:pt>
                <c:pt idx="117">
                  <c:v>5.5E-2</c:v>
                </c:pt>
                <c:pt idx="118">
                  <c:v>0.02</c:v>
                </c:pt>
                <c:pt idx="119">
                  <c:v>2.7E-2</c:v>
                </c:pt>
                <c:pt idx="120">
                  <c:v>3.2000000000000001E-2</c:v>
                </c:pt>
                <c:pt idx="123" formatCode="0.0;&quot;△ &quot;0.0">
                  <c:v>481</c:v>
                </c:pt>
                <c:pt idx="124" formatCode="0.0;&quot;△ &quot;0.0">
                  <c:v>721</c:v>
                </c:pt>
                <c:pt idx="125" formatCode="0.0;&quot;△ &quot;0.0">
                  <c:v>421.6</c:v>
                </c:pt>
                <c:pt idx="126" formatCode="0.0;&quot;△ &quot;0.0">
                  <c:v>524.70000000000005</c:v>
                </c:pt>
                <c:pt idx="127" formatCode="0.0;&quot;△ &quot;0.0">
                  <c:v>22.62</c:v>
                </c:pt>
                <c:pt idx="128" formatCode="0.0;&quot;△ &quot;0.0">
                  <c:v>20.63</c:v>
                </c:pt>
                <c:pt idx="129" formatCode="0.0;&quot;△ &quot;0.0">
                  <c:v>17.23</c:v>
                </c:pt>
                <c:pt idx="130" formatCode="0.0;&quot;△ &quot;0.0">
                  <c:v>22.29</c:v>
                </c:pt>
                <c:pt idx="131" formatCode="0.0;&quot;△ &quot;0.0">
                  <c:v>26.11</c:v>
                </c:pt>
                <c:pt idx="132" formatCode="0.0;&quot;△ &quot;0.0">
                  <c:v>7.3</c:v>
                </c:pt>
                <c:pt idx="133" formatCode="0.0;&quot;△ &quot;0.0">
                  <c:v>5.87</c:v>
                </c:pt>
                <c:pt idx="134" formatCode="0.0;&quot;△ &quot;0.0">
                  <c:v>6.85</c:v>
                </c:pt>
                <c:pt idx="135" formatCode="0.00">
                  <c:v>8.15</c:v>
                </c:pt>
                <c:pt idx="136" formatCode="0.00">
                  <c:v>3.52</c:v>
                </c:pt>
                <c:pt idx="137" formatCode="0.00">
                  <c:v>2.67</c:v>
                </c:pt>
                <c:pt idx="138" formatCode="0.00">
                  <c:v>3.51</c:v>
                </c:pt>
                <c:pt idx="139" formatCode="0.00">
                  <c:v>2.82</c:v>
                </c:pt>
                <c:pt idx="140" formatCode="0.00">
                  <c:v>1.7</c:v>
                </c:pt>
                <c:pt idx="141" formatCode="0.00">
                  <c:v>1.38</c:v>
                </c:pt>
                <c:pt idx="142" formatCode="0.00">
                  <c:v>2.2400000000000002</c:v>
                </c:pt>
                <c:pt idx="143" formatCode="0.00">
                  <c:v>1.24</c:v>
                </c:pt>
                <c:pt idx="144" formatCode="0.00">
                  <c:v>1.42</c:v>
                </c:pt>
                <c:pt idx="145" formatCode="0.00">
                  <c:v>1.07</c:v>
                </c:pt>
                <c:pt idx="146" formatCode="0.00">
                  <c:v>1.06</c:v>
                </c:pt>
                <c:pt idx="147">
                  <c:v>1.81</c:v>
                </c:pt>
                <c:pt idx="148">
                  <c:v>0.54</c:v>
                </c:pt>
                <c:pt idx="149">
                  <c:v>0.54</c:v>
                </c:pt>
              </c:numCache>
            </c:numRef>
          </c:val>
          <c:smooth val="0"/>
        </c:ser>
        <c:ser>
          <c:idx val="3"/>
          <c:order val="2"/>
          <c:tx>
            <c:strRef>
              <c:f>松葉!$O$97</c:f>
              <c:strCache>
                <c:ptCount val="1"/>
                <c:pt idx="0">
                  <c:v>付替県道</c:v>
                </c:pt>
              </c:strCache>
            </c:strRef>
          </c:tx>
          <c:spPr>
            <a:ln w="12700">
              <a:solidFill>
                <a:srgbClr val="FF00FF"/>
              </a:solidFill>
              <a:prstDash val="solid"/>
            </a:ln>
          </c:spPr>
          <c:marker>
            <c:symbol val="circle"/>
            <c:size val="3"/>
            <c:spPr>
              <a:solidFill>
                <a:srgbClr val="FF00FF"/>
              </a:solidFill>
              <a:ln>
                <a:solidFill>
                  <a:srgbClr val="FF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松葉!$R$100:$R$254</c:f>
              <c:numCache>
                <c:formatCode>0.000</c:formatCode>
                <c:ptCount val="155"/>
                <c:pt idx="0">
                  <c:v>0.88148148148148153</c:v>
                </c:pt>
                <c:pt idx="1">
                  <c:v>0.77407407407407403</c:v>
                </c:pt>
                <c:pt idx="2">
                  <c:v>1.037037037037037</c:v>
                </c:pt>
                <c:pt idx="3">
                  <c:v>0.93703703703703711</c:v>
                </c:pt>
                <c:pt idx="4">
                  <c:v>1.3185185185185186</c:v>
                </c:pt>
                <c:pt idx="5">
                  <c:v>0.61851851851851847</c:v>
                </c:pt>
                <c:pt idx="6">
                  <c:v>0.42592592592592593</c:v>
                </c:pt>
                <c:pt idx="7">
                  <c:v>2.7407407407407409</c:v>
                </c:pt>
                <c:pt idx="8">
                  <c:v>0.38518518518518519</c:v>
                </c:pt>
                <c:pt idx="9">
                  <c:v>0.96296296296296291</c:v>
                </c:pt>
                <c:pt idx="10">
                  <c:v>0.38518518518518519</c:v>
                </c:pt>
                <c:pt idx="11">
                  <c:v>0.52592592592592591</c:v>
                </c:pt>
                <c:pt idx="12">
                  <c:v>0.35555555555555557</c:v>
                </c:pt>
                <c:pt idx="13">
                  <c:v>0.37777777777777777</c:v>
                </c:pt>
                <c:pt idx="14">
                  <c:v>0.46666666666666667</c:v>
                </c:pt>
                <c:pt idx="15">
                  <c:v>0.22962962962962963</c:v>
                </c:pt>
                <c:pt idx="16">
                  <c:v>0.3037037037037037</c:v>
                </c:pt>
                <c:pt idx="17">
                  <c:v>0.49259259259259264</c:v>
                </c:pt>
                <c:pt idx="18">
                  <c:v>0.61481481481481481</c:v>
                </c:pt>
                <c:pt idx="21" formatCode="0.0">
                  <c:v>24.222222222222221</c:v>
                </c:pt>
                <c:pt idx="22" formatCode="0.0">
                  <c:v>11.74074074074074</c:v>
                </c:pt>
                <c:pt idx="23" formatCode="0.0">
                  <c:v>8.7407407407407405</c:v>
                </c:pt>
                <c:pt idx="24" formatCode="0.0">
                  <c:v>6.2222222222222223</c:v>
                </c:pt>
                <c:pt idx="25">
                  <c:v>1.1703703703703705</c:v>
                </c:pt>
                <c:pt idx="26">
                  <c:v>0.81851851851851853</c:v>
                </c:pt>
                <c:pt idx="27">
                  <c:v>0.63333333333333341</c:v>
                </c:pt>
                <c:pt idx="28">
                  <c:v>0.53333333333333333</c:v>
                </c:pt>
                <c:pt idx="29">
                  <c:v>0.42</c:v>
                </c:pt>
                <c:pt idx="30">
                  <c:v>0.18</c:v>
                </c:pt>
                <c:pt idx="31">
                  <c:v>0.51</c:v>
                </c:pt>
                <c:pt idx="32">
                  <c:v>0.37</c:v>
                </c:pt>
                <c:pt idx="33">
                  <c:v>0.22</c:v>
                </c:pt>
                <c:pt idx="34">
                  <c:v>0.4</c:v>
                </c:pt>
                <c:pt idx="35">
                  <c:v>0.68</c:v>
                </c:pt>
                <c:pt idx="36">
                  <c:v>0.4</c:v>
                </c:pt>
                <c:pt idx="37">
                  <c:v>0.74</c:v>
                </c:pt>
                <c:pt idx="38">
                  <c:v>0.74</c:v>
                </c:pt>
                <c:pt idx="39">
                  <c:v>0.6</c:v>
                </c:pt>
                <c:pt idx="40">
                  <c:v>0.42</c:v>
                </c:pt>
                <c:pt idx="41">
                  <c:v>0.26</c:v>
                </c:pt>
                <c:pt idx="42">
                  <c:v>0.15</c:v>
                </c:pt>
                <c:pt idx="43">
                  <c:v>0.18</c:v>
                </c:pt>
                <c:pt idx="44">
                  <c:v>0.23</c:v>
                </c:pt>
                <c:pt idx="45">
                  <c:v>0.14000000000000001</c:v>
                </c:pt>
                <c:pt idx="46">
                  <c:v>9.5000000000000001E-2</c:v>
                </c:pt>
                <c:pt idx="47">
                  <c:v>0.24</c:v>
                </c:pt>
                <c:pt idx="48">
                  <c:v>0.17</c:v>
                </c:pt>
                <c:pt idx="49">
                  <c:v>0.14199999999999999</c:v>
                </c:pt>
                <c:pt idx="50">
                  <c:v>0.33</c:v>
                </c:pt>
                <c:pt idx="51">
                  <c:v>0.37</c:v>
                </c:pt>
                <c:pt idx="52">
                  <c:v>7.9000000000000001E-2</c:v>
                </c:pt>
                <c:pt idx="53">
                  <c:v>0.37</c:v>
                </c:pt>
                <c:pt idx="54">
                  <c:v>0.19</c:v>
                </c:pt>
                <c:pt idx="55">
                  <c:v>0.1</c:v>
                </c:pt>
                <c:pt idx="56">
                  <c:v>0.10199999999999999</c:v>
                </c:pt>
                <c:pt idx="57">
                  <c:v>0.35</c:v>
                </c:pt>
                <c:pt idx="58">
                  <c:v>8.3000000000000004E-2</c:v>
                </c:pt>
                <c:pt idx="59">
                  <c:v>5.8999999999999997E-2</c:v>
                </c:pt>
                <c:pt idx="60">
                  <c:v>7.6999999999999999E-2</c:v>
                </c:pt>
                <c:pt idx="61">
                  <c:v>0.11700000000000001</c:v>
                </c:pt>
                <c:pt idx="62">
                  <c:v>7.2999999999999995E-2</c:v>
                </c:pt>
                <c:pt idx="63">
                  <c:v>0.24</c:v>
                </c:pt>
                <c:pt idx="64">
                  <c:v>6.4000000000000001E-2</c:v>
                </c:pt>
                <c:pt idx="65">
                  <c:v>9.4E-2</c:v>
                </c:pt>
                <c:pt idx="66">
                  <c:v>9.2999999999999999E-2</c:v>
                </c:pt>
                <c:pt idx="67">
                  <c:v>0.08</c:v>
                </c:pt>
                <c:pt idx="68">
                  <c:v>0.05</c:v>
                </c:pt>
                <c:pt idx="69">
                  <c:v>5.3999999999999999E-2</c:v>
                </c:pt>
                <c:pt idx="70">
                  <c:v>0.113</c:v>
                </c:pt>
                <c:pt idx="71">
                  <c:v>0.19</c:v>
                </c:pt>
                <c:pt idx="72">
                  <c:v>0.13200000000000001</c:v>
                </c:pt>
                <c:pt idx="73">
                  <c:v>0.156</c:v>
                </c:pt>
                <c:pt idx="75">
                  <c:v>0.107</c:v>
                </c:pt>
                <c:pt idx="77">
                  <c:v>0.114</c:v>
                </c:pt>
                <c:pt idx="79">
                  <c:v>5.7000000000000002E-2</c:v>
                </c:pt>
                <c:pt idx="81">
                  <c:v>6.3E-2</c:v>
                </c:pt>
                <c:pt idx="83">
                  <c:v>0.14000000000000001</c:v>
                </c:pt>
                <c:pt idx="85">
                  <c:v>0.15</c:v>
                </c:pt>
                <c:pt idx="87">
                  <c:v>7.1999999999999995E-2</c:v>
                </c:pt>
                <c:pt idx="89">
                  <c:v>9.4E-2</c:v>
                </c:pt>
                <c:pt idx="91">
                  <c:v>7.8E-2</c:v>
                </c:pt>
                <c:pt idx="93">
                  <c:v>5.8999999999999997E-2</c:v>
                </c:pt>
                <c:pt idx="95">
                  <c:v>3.9E-2</c:v>
                </c:pt>
                <c:pt idx="97">
                  <c:v>4.8000000000000001E-2</c:v>
                </c:pt>
                <c:pt idx="99">
                  <c:v>6.2E-2</c:v>
                </c:pt>
                <c:pt idx="101">
                  <c:v>6.9000000000000006E-2</c:v>
                </c:pt>
                <c:pt idx="103">
                  <c:v>5.7000000000000002E-2</c:v>
                </c:pt>
                <c:pt idx="105">
                  <c:v>7.6999999999999999E-2</c:v>
                </c:pt>
                <c:pt idx="107">
                  <c:v>3.5000000000000003E-2</c:v>
                </c:pt>
                <c:pt idx="109">
                  <c:v>5.8999999999999997E-2</c:v>
                </c:pt>
                <c:pt idx="111">
                  <c:v>4.1000000000000002E-2</c:v>
                </c:pt>
                <c:pt idx="113">
                  <c:v>6.2E-2</c:v>
                </c:pt>
                <c:pt idx="115">
                  <c:v>4.1000000000000002E-2</c:v>
                </c:pt>
                <c:pt idx="117">
                  <c:v>5.7000000000000002E-2</c:v>
                </c:pt>
                <c:pt idx="119">
                  <c:v>5.0999999999999997E-2</c:v>
                </c:pt>
                <c:pt idx="123" formatCode="0">
                  <c:v>344.2</c:v>
                </c:pt>
                <c:pt idx="125" formatCode="0">
                  <c:v>316</c:v>
                </c:pt>
                <c:pt idx="127" formatCode="0.0;&quot;△ &quot;0.0">
                  <c:v>12.16</c:v>
                </c:pt>
                <c:pt idx="129" formatCode="0.0;&quot;△ &quot;0.0">
                  <c:v>11.91</c:v>
                </c:pt>
                <c:pt idx="131" formatCode="0.0;&quot;△ &quot;0.0">
                  <c:v>11.67</c:v>
                </c:pt>
                <c:pt idx="133" formatCode="0.0;&quot;△ &quot;0.0">
                  <c:v>7.82</c:v>
                </c:pt>
                <c:pt idx="135" formatCode="0.00">
                  <c:v>3.82</c:v>
                </c:pt>
                <c:pt idx="137" formatCode="0.00">
                  <c:v>2.29</c:v>
                </c:pt>
                <c:pt idx="139" formatCode="0.00">
                  <c:v>1.86</c:v>
                </c:pt>
                <c:pt idx="141" formatCode="0.00">
                  <c:v>1.43</c:v>
                </c:pt>
                <c:pt idx="143" formatCode="0.00">
                  <c:v>1.38</c:v>
                </c:pt>
                <c:pt idx="145" formatCode="0.00">
                  <c:v>1.03</c:v>
                </c:pt>
                <c:pt idx="147" formatCode="0.00">
                  <c:v>0.75</c:v>
                </c:pt>
                <c:pt idx="149" formatCode="0.00">
                  <c:v>0.52</c:v>
                </c:pt>
              </c:numCache>
            </c:numRef>
          </c:val>
          <c:smooth val="0"/>
        </c:ser>
        <c:ser>
          <c:idx val="0"/>
          <c:order val="3"/>
          <c:tx>
            <c:strRef>
              <c:f>松葉!$T$98</c:f>
              <c:strCache>
                <c:ptCount val="1"/>
                <c:pt idx="0">
                  <c:v>Cs137崩壊</c:v>
                </c:pt>
              </c:strCache>
            </c:strRef>
          </c:tx>
          <c:spPr>
            <a:ln>
              <a:solidFill>
                <a:srgbClr val="CC33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松葉!$T$100:$T$254</c:f>
              <c:numCache>
                <c:formatCode>0.00</c:formatCode>
                <c:ptCount val="155"/>
                <c:pt idx="0">
                  <c:v>1</c:v>
                </c:pt>
                <c:pt idx="1">
                  <c:v>0.99427338246860963</c:v>
                </c:pt>
                <c:pt idx="2">
                  <c:v>0.98839240683612017</c:v>
                </c:pt>
                <c:pt idx="3">
                  <c:v>0.98273226155123916</c:v>
                </c:pt>
                <c:pt idx="4">
                  <c:v>0.97685789771960696</c:v>
                </c:pt>
                <c:pt idx="5">
                  <c:v>0.97163165887275516</c:v>
                </c:pt>
                <c:pt idx="6">
                  <c:v>0.96570174981690582</c:v>
                </c:pt>
                <c:pt idx="7">
                  <c:v>0.96041396439623639</c:v>
                </c:pt>
                <c:pt idx="8">
                  <c:v>0.95883933326616877</c:v>
                </c:pt>
                <c:pt idx="9">
                  <c:v>0.95455251740361291</c:v>
                </c:pt>
                <c:pt idx="10">
                  <c:v>0.9489663727202361</c:v>
                </c:pt>
                <c:pt idx="11">
                  <c:v>0.94365110677888453</c:v>
                </c:pt>
                <c:pt idx="12">
                  <c:v>0.93830639315092268</c:v>
                </c:pt>
                <c:pt idx="13">
                  <c:v>0.93246216541385185</c:v>
                </c:pt>
                <c:pt idx="14">
                  <c:v>0.92759052042831058</c:v>
                </c:pt>
                <c:pt idx="15">
                  <c:v>0.92175486188029931</c:v>
                </c:pt>
                <c:pt idx="16">
                  <c:v>0.9169391571607578</c:v>
                </c:pt>
                <c:pt idx="17">
                  <c:v>0.91122801494260686</c:v>
                </c:pt>
                <c:pt idx="18">
                  <c:v>0.90600976061714233</c:v>
                </c:pt>
                <c:pt idx="20">
                  <c:v>1</c:v>
                </c:pt>
                <c:pt idx="21">
                  <c:v>0.99854950593062686</c:v>
                </c:pt>
                <c:pt idx="22">
                  <c:v>0.99326989991153247</c:v>
                </c:pt>
                <c:pt idx="23">
                  <c:v>0.98739485972554086</c:v>
                </c:pt>
                <c:pt idx="24">
                  <c:v>0.98236020622747577</c:v>
                </c:pt>
                <c:pt idx="25">
                  <c:v>0.97654969521811208</c:v>
                </c:pt>
                <c:pt idx="26">
                  <c:v>0.97065102775180345</c:v>
                </c:pt>
                <c:pt idx="27">
                  <c:v>0.96472710352910729</c:v>
                </c:pt>
                <c:pt idx="28">
                  <c:v>0.95920248038502987</c:v>
                </c:pt>
                <c:pt idx="29">
                  <c:v>0.95407069890822827</c:v>
                </c:pt>
                <c:pt idx="30">
                  <c:v>0.94854723550924891</c:v>
                </c:pt>
                <c:pt idx="31">
                  <c:v>0.94317479086315803</c:v>
                </c:pt>
                <c:pt idx="32">
                  <c:v>0.93783277502482154</c:v>
                </c:pt>
                <c:pt idx="33">
                  <c:v>0.93240331889212535</c:v>
                </c:pt>
                <c:pt idx="34">
                  <c:v>0.92700529586209091</c:v>
                </c:pt>
                <c:pt idx="35">
                  <c:v>0.92094080470425854</c:v>
                </c:pt>
                <c:pt idx="36">
                  <c:v>0.91636065262812028</c:v>
                </c:pt>
                <c:pt idx="37">
                  <c:v>0.91088303060924769</c:v>
                </c:pt>
                <c:pt idx="38">
                  <c:v>0.90635289926698004</c:v>
                </c:pt>
                <c:pt idx="39">
                  <c:v>0.90076453952648983</c:v>
                </c:pt>
                <c:pt idx="40">
                  <c:v>0.89515414067927257</c:v>
                </c:pt>
                <c:pt idx="41">
                  <c:v>0.89047741132501379</c:v>
                </c:pt>
                <c:pt idx="42">
                  <c:v>0.88431696367149182</c:v>
                </c:pt>
                <c:pt idx="43">
                  <c:v>0.88003002610721359</c:v>
                </c:pt>
                <c:pt idx="44">
                  <c:v>0.87476957343014927</c:v>
                </c:pt>
                <c:pt idx="45">
                  <c:v>0.87019934316883496</c:v>
                </c:pt>
                <c:pt idx="46">
                  <c:v>0.86537987314130749</c:v>
                </c:pt>
                <c:pt idx="47">
                  <c:v>0.85950153448964994</c:v>
                </c:pt>
                <c:pt idx="48">
                  <c:v>0.85549685343156023</c:v>
                </c:pt>
                <c:pt idx="49">
                  <c:v>0.84968564799914881</c:v>
                </c:pt>
                <c:pt idx="50">
                  <c:v>0.84572670216446433</c:v>
                </c:pt>
                <c:pt idx="51">
                  <c:v>0.84072435752276609</c:v>
                </c:pt>
                <c:pt idx="52">
                  <c:v>0.83569885774889263</c:v>
                </c:pt>
                <c:pt idx="53">
                  <c:v>0.83091313001914502</c:v>
                </c:pt>
                <c:pt idx="54">
                  <c:v>0.82615480832171473</c:v>
                </c:pt>
                <c:pt idx="55">
                  <c:v>0.82126822845135661</c:v>
                </c:pt>
                <c:pt idx="56">
                  <c:v>0.81671975614710435</c:v>
                </c:pt>
                <c:pt idx="57">
                  <c:v>0.81194022370606123</c:v>
                </c:pt>
                <c:pt idx="58">
                  <c:v>0.80769824513996968</c:v>
                </c:pt>
                <c:pt idx="59">
                  <c:v>0.80271816689533082</c:v>
                </c:pt>
                <c:pt idx="60">
                  <c:v>0.79812130696802241</c:v>
                </c:pt>
                <c:pt idx="61">
                  <c:v>0.79350069150207403</c:v>
                </c:pt>
                <c:pt idx="62">
                  <c:v>0.78895661653094773</c:v>
                </c:pt>
                <c:pt idx="63">
                  <c:v>0.78409209477967323</c:v>
                </c:pt>
                <c:pt idx="64">
                  <c:v>0.77989716266640186</c:v>
                </c:pt>
                <c:pt idx="65">
                  <c:v>0.77523526250905028</c:v>
                </c:pt>
                <c:pt idx="66">
                  <c:v>0.77108771489354544</c:v>
                </c:pt>
                <c:pt idx="67">
                  <c:v>0.76657522609860107</c:v>
                </c:pt>
                <c:pt idx="68">
                  <c:v>0.76199295892512831</c:v>
                </c:pt>
                <c:pt idx="69">
                  <c:v>0.75786842715161462</c:v>
                </c:pt>
                <c:pt idx="70">
                  <c:v>0.75324312412832439</c:v>
                </c:pt>
                <c:pt idx="71">
                  <c:v>0.74874055070326906</c:v>
                </c:pt>
                <c:pt idx="72">
                  <c:v>0.7450168091009044</c:v>
                </c:pt>
                <c:pt idx="73">
                  <c:v>0.74056340915814478</c:v>
                </c:pt>
                <c:pt idx="74">
                  <c:v>0.73650838865231028</c:v>
                </c:pt>
                <c:pt idx="75">
                  <c:v>0.73192105685433262</c:v>
                </c:pt>
                <c:pt idx="76">
                  <c:v>0.72727049423187007</c:v>
                </c:pt>
                <c:pt idx="77">
                  <c:v>0.7224670761251708</c:v>
                </c:pt>
                <c:pt idx="78">
                  <c:v>0.7194186317157224</c:v>
                </c:pt>
                <c:pt idx="79">
                  <c:v>0.71529879636693017</c:v>
                </c:pt>
                <c:pt idx="80">
                  <c:v>0.71084356820634731</c:v>
                </c:pt>
                <c:pt idx="81">
                  <c:v>0.70681744533206803</c:v>
                </c:pt>
                <c:pt idx="82">
                  <c:v>0.70308030699629953</c:v>
                </c:pt>
                <c:pt idx="83">
                  <c:v>0.69909815419495136</c:v>
                </c:pt>
                <c:pt idx="84">
                  <c:v>0.69469998708394765</c:v>
                </c:pt>
                <c:pt idx="85">
                  <c:v>0.69093970014661288</c:v>
                </c:pt>
                <c:pt idx="86">
                  <c:v>0.68711303307104454</c:v>
                </c:pt>
                <c:pt idx="87">
                  <c:v>0.68317819952981296</c:v>
                </c:pt>
                <c:pt idx="88">
                  <c:v>0.67926589927532177</c:v>
                </c:pt>
                <c:pt idx="89">
                  <c:v>0.67533338113267727</c:v>
                </c:pt>
                <c:pt idx="90">
                  <c:v>0.67078831988457122</c:v>
                </c:pt>
                <c:pt idx="91">
                  <c:v>0.6676207761559092</c:v>
                </c:pt>
                <c:pt idx="92">
                  <c:v>0.66354625835870917</c:v>
                </c:pt>
                <c:pt idx="93">
                  <c:v>0.65912212199987552</c:v>
                </c:pt>
                <c:pt idx="94">
                  <c:v>0.65621670641819263</c:v>
                </c:pt>
                <c:pt idx="95">
                  <c:v>0.65188257869745136</c:v>
                </c:pt>
                <c:pt idx="96">
                  <c:v>0.64851774782461558</c:v>
                </c:pt>
                <c:pt idx="97">
                  <c:v>0.64447846445461554</c:v>
                </c:pt>
                <c:pt idx="98">
                  <c:v>0.6413542012637703</c:v>
                </c:pt>
                <c:pt idx="99">
                  <c:v>0.63715844650383047</c:v>
                </c:pt>
                <c:pt idx="100">
                  <c:v>0.63378961446365722</c:v>
                </c:pt>
                <c:pt idx="101">
                  <c:v>0.62988181611240346</c:v>
                </c:pt>
                <c:pt idx="102">
                  <c:v>0.62670964609372526</c:v>
                </c:pt>
                <c:pt idx="103">
                  <c:v>0.62268828804841792</c:v>
                </c:pt>
                <c:pt idx="104">
                  <c:v>0.61939596371790218</c:v>
                </c:pt>
                <c:pt idx="105">
                  <c:v>0.61581005447764725</c:v>
                </c:pt>
                <c:pt idx="106">
                  <c:v>0.61247678465357291</c:v>
                </c:pt>
                <c:pt idx="107">
                  <c:v>0.60846994665438447</c:v>
                </c:pt>
                <c:pt idx="108">
                  <c:v>0.60529099776571205</c:v>
                </c:pt>
                <c:pt idx="109">
                  <c:v>0.60174876931058019</c:v>
                </c:pt>
                <c:pt idx="110">
                  <c:v>0.59830278425875372</c:v>
                </c:pt>
                <c:pt idx="111">
                  <c:v>0.59487653304533772</c:v>
                </c:pt>
                <c:pt idx="112">
                  <c:v>0.59143257573593944</c:v>
                </c:pt>
                <c:pt idx="113">
                  <c:v>0.58793434212384388</c:v>
                </c:pt>
                <c:pt idx="114">
                  <c:v>0.58471505558617032</c:v>
                </c:pt>
                <c:pt idx="115">
                  <c:v>0.58140330773400772</c:v>
                </c:pt>
                <c:pt idx="116">
                  <c:v>0.57814680330073764</c:v>
                </c:pt>
                <c:pt idx="117">
                  <c:v>0.57458208549349943</c:v>
                </c:pt>
                <c:pt idx="118">
                  <c:v>0.57147197530107374</c:v>
                </c:pt>
                <c:pt idx="119">
                  <c:v>0.56816351551635325</c:v>
                </c:pt>
                <c:pt idx="120">
                  <c:v>0.56490986036770086</c:v>
                </c:pt>
                <c:pt idx="122">
                  <c:v>1</c:v>
                </c:pt>
                <c:pt idx="123">
                  <c:v>0.99395968531330992</c:v>
                </c:pt>
                <c:pt idx="124">
                  <c:v>0.99057805608019467</c:v>
                </c:pt>
                <c:pt idx="125">
                  <c:v>0.98521623400744029</c:v>
                </c:pt>
                <c:pt idx="126">
                  <c:v>0.97926521791959975</c:v>
                </c:pt>
                <c:pt idx="127">
                  <c:v>0.97322729789583196</c:v>
                </c:pt>
                <c:pt idx="128">
                  <c:v>0.96832599359275062</c:v>
                </c:pt>
                <c:pt idx="129">
                  <c:v>0.96186976513619349</c:v>
                </c:pt>
                <c:pt idx="130">
                  <c:v>0.9559391014008769</c:v>
                </c:pt>
                <c:pt idx="131">
                  <c:v>0.95130495842804097</c:v>
                </c:pt>
                <c:pt idx="132">
                  <c:v>0.9458571987754083</c:v>
                </c:pt>
                <c:pt idx="133">
                  <c:v>0.93925434707442779</c:v>
                </c:pt>
                <c:pt idx="134">
                  <c:v>0.93434721636200668</c:v>
                </c:pt>
                <c:pt idx="135">
                  <c:v>0.92970038963764567</c:v>
                </c:pt>
                <c:pt idx="136">
                  <c:v>0.92355997871652418</c:v>
                </c:pt>
                <c:pt idx="137">
                  <c:v>0.91827110395111566</c:v>
                </c:pt>
                <c:pt idx="138">
                  <c:v>0.91272445751555664</c:v>
                </c:pt>
                <c:pt idx="139">
                  <c:v>0.90784133579695769</c:v>
                </c:pt>
                <c:pt idx="140">
                  <c:v>0.90315531924405379</c:v>
                </c:pt>
                <c:pt idx="141">
                  <c:v>0.89685056135497609</c:v>
                </c:pt>
                <c:pt idx="142">
                  <c:v>0.8931790384055075</c:v>
                </c:pt>
                <c:pt idx="143">
                  <c:v>0.88716785408011722</c:v>
                </c:pt>
                <c:pt idx="144">
                  <c:v>0.8817534311926708</c:v>
                </c:pt>
                <c:pt idx="145">
                  <c:v>0.87720207291978325</c:v>
                </c:pt>
                <c:pt idx="146">
                  <c:v>0.87212363004461069</c:v>
                </c:pt>
                <c:pt idx="147">
                  <c:v>0.86751247242124729</c:v>
                </c:pt>
                <c:pt idx="148">
                  <c:v>0.86183718475914683</c:v>
                </c:pt>
                <c:pt idx="149">
                  <c:v>0.85771335250655489</c:v>
                </c:pt>
              </c:numCache>
            </c:numRef>
          </c:val>
          <c:smooth val="0"/>
        </c:ser>
        <c:dLbls>
          <c:showLegendKey val="0"/>
          <c:showVal val="0"/>
          <c:showCatName val="0"/>
          <c:showSerName val="0"/>
          <c:showPercent val="0"/>
          <c:showBubbleSize val="0"/>
        </c:dLbls>
        <c:marker val="1"/>
        <c:smooth val="0"/>
        <c:axId val="219395968"/>
        <c:axId val="219397504"/>
      </c:lineChart>
      <c:dateAx>
        <c:axId val="21939596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9397504"/>
        <c:crossesAt val="1E-3"/>
        <c:auto val="0"/>
        <c:lblOffset val="100"/>
        <c:baseTimeUnit val="days"/>
        <c:majorUnit val="24"/>
        <c:majorTimeUnit val="months"/>
        <c:minorUnit val="3"/>
        <c:minorTimeUnit val="months"/>
      </c:dateAx>
      <c:valAx>
        <c:axId val="219397504"/>
        <c:scaling>
          <c:logBase val="10"/>
          <c:orientation val="minMax"/>
          <c:max val="3000"/>
        </c:scaling>
        <c:delete val="0"/>
        <c:axPos val="l"/>
        <c:majorGridlines>
          <c:spPr>
            <a:ln w="3175">
              <a:solidFill>
                <a:schemeClr val="bg1">
                  <a:lumMod val="85000"/>
                </a:schemeClr>
              </a:solidFill>
              <a:prstDash val="solid"/>
            </a:ln>
          </c:spPr>
        </c:majorGridlines>
        <c:minorGridlines>
          <c:spPr>
            <a:ln w="0">
              <a:solidFill>
                <a:schemeClr val="bg1">
                  <a:lumMod val="85000"/>
                </a:schemeClr>
              </a:solidFill>
              <a:prstDash val="solid"/>
            </a:ln>
          </c:spPr>
        </c:minorGridlines>
        <c:title>
          <c:tx>
            <c:rich>
              <a:bodyPr rot="-5400000" vert="horz"/>
              <a:lstStyle/>
              <a:p>
                <a:pPr algn="ctr">
                  <a:defRPr sz="1000" b="0" i="0" u="none" strike="noStrike" baseline="0">
                    <a:solidFill>
                      <a:srgbClr val="000000"/>
                    </a:solidFill>
                    <a:latin typeface="Meiryo UI"/>
                    <a:ea typeface="Meiryo UI"/>
                    <a:cs typeface="Meiryo UI"/>
                  </a:defRPr>
                </a:pPr>
                <a:r>
                  <a:rPr lang="en-US" altLang="en-US" sz="1000"/>
                  <a:t>Bq/kg</a:t>
                </a:r>
                <a:r>
                  <a:rPr lang="ja-JP" altLang="en-US" sz="1000"/>
                  <a:t>生</a:t>
                </a:r>
              </a:p>
            </c:rich>
          </c:tx>
          <c:layout>
            <c:manualLayout>
              <c:xMode val="edge"/>
              <c:yMode val="edge"/>
              <c:x val="6.3082985392322495E-3"/>
              <c:y val="0.34857466353074212"/>
            </c:manualLayout>
          </c:layout>
          <c:overlay val="0"/>
          <c:spPr>
            <a:solidFill>
              <a:schemeClr val="bg1"/>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9395968"/>
        <c:crosses val="autoZero"/>
        <c:crossBetween val="midCat"/>
      </c:valAx>
      <c:spPr>
        <a:solidFill>
          <a:srgbClr val="FFFFFF"/>
        </a:solidFill>
        <a:ln w="12700">
          <a:solidFill>
            <a:srgbClr val="808080"/>
          </a:solidFill>
          <a:prstDash val="solid"/>
        </a:ln>
      </c:spPr>
    </c:plotArea>
    <c:legend>
      <c:legendPos val="r"/>
      <c:layout>
        <c:manualLayout>
          <c:xMode val="edge"/>
          <c:yMode val="edge"/>
          <c:x val="0.48308092071456293"/>
          <c:y val="7.0577607451659252E-2"/>
          <c:w val="0.2136336732752582"/>
          <c:h val="0.25502740799007961"/>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松葉の</a:t>
            </a:r>
            <a:r>
              <a:rPr lang="en-US" altLang="en-US"/>
              <a:t>K-40</a:t>
            </a:r>
            <a:endParaRPr lang="ja-JP" altLang="en-US"/>
          </a:p>
        </c:rich>
      </c:tx>
      <c:layout>
        <c:manualLayout>
          <c:xMode val="edge"/>
          <c:yMode val="edge"/>
          <c:x val="0.19892670250896058"/>
          <c:y val="2.5932524837749906E-2"/>
        </c:manualLayout>
      </c:layout>
      <c:overlay val="0"/>
      <c:spPr>
        <a:solidFill>
          <a:srgbClr val="FFFFFF"/>
        </a:solidFill>
        <a:ln w="25400">
          <a:noFill/>
        </a:ln>
      </c:spPr>
    </c:title>
    <c:autoTitleDeleted val="0"/>
    <c:plotArea>
      <c:layout>
        <c:manualLayout>
          <c:layoutTarget val="inner"/>
          <c:xMode val="edge"/>
          <c:yMode val="edge"/>
          <c:x val="7.2907486602067889E-2"/>
          <c:y val="3.5094444444444442E-2"/>
          <c:w val="0.91334271639690356"/>
          <c:h val="0.82865173611111109"/>
        </c:manualLayout>
      </c:layout>
      <c:lineChart>
        <c:grouping val="standard"/>
        <c:varyColors val="0"/>
        <c:ser>
          <c:idx val="1"/>
          <c:order val="0"/>
          <c:tx>
            <c:strRef>
              <c:f>松葉!$J$97</c:f>
              <c:strCache>
                <c:ptCount val="1"/>
                <c:pt idx="0">
                  <c:v>牡鹿ｹﾞｰﾄ</c:v>
                </c:pt>
              </c:strCache>
            </c:strRef>
          </c:tx>
          <c:spPr>
            <a:ln w="12700">
              <a:solidFill>
                <a:srgbClr val="000080"/>
              </a:solidFill>
              <a:prstDash val="solid"/>
            </a:ln>
          </c:spPr>
          <c:marker>
            <c:symbol val="square"/>
            <c:size val="5"/>
            <c:spPr>
              <a:noFill/>
              <a:ln>
                <a:solidFill>
                  <a:srgbClr val="00008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松葉!$K$100:$K$262</c:f>
              <c:numCache>
                <c:formatCode>0.0;"△ "0.0</c:formatCode>
                <c:ptCount val="163"/>
                <c:pt idx="0">
                  <c:v>84.444444444444443</c:v>
                </c:pt>
                <c:pt idx="1">
                  <c:v>78.148148148148152</c:v>
                </c:pt>
                <c:pt idx="2">
                  <c:v>67.037037037037038</c:v>
                </c:pt>
                <c:pt idx="3">
                  <c:v>45.185185185185183</c:v>
                </c:pt>
                <c:pt idx="4">
                  <c:v>78.888888888888886</c:v>
                </c:pt>
                <c:pt idx="5">
                  <c:v>71.111111111111114</c:v>
                </c:pt>
                <c:pt idx="6">
                  <c:v>64.81481481481481</c:v>
                </c:pt>
                <c:pt idx="7">
                  <c:v>50.74074074074074</c:v>
                </c:pt>
                <c:pt idx="9">
                  <c:v>78.888888888888886</c:v>
                </c:pt>
                <c:pt idx="10">
                  <c:v>68.888888888888886</c:v>
                </c:pt>
                <c:pt idx="11">
                  <c:v>77.037037037037038</c:v>
                </c:pt>
                <c:pt idx="12">
                  <c:v>51.481481481481481</c:v>
                </c:pt>
                <c:pt idx="13">
                  <c:v>82.962962962962962</c:v>
                </c:pt>
                <c:pt idx="14">
                  <c:v>68.148148148148152</c:v>
                </c:pt>
                <c:pt idx="15">
                  <c:v>72.962962962962962</c:v>
                </c:pt>
                <c:pt idx="16">
                  <c:v>54.074074074074076</c:v>
                </c:pt>
                <c:pt idx="17">
                  <c:v>81.111111111111114</c:v>
                </c:pt>
                <c:pt idx="18">
                  <c:v>76.296296296296291</c:v>
                </c:pt>
                <c:pt idx="21">
                  <c:v>72.962962962962962</c:v>
                </c:pt>
                <c:pt idx="22">
                  <c:v>58.518518518518519</c:v>
                </c:pt>
                <c:pt idx="23">
                  <c:v>73.703703703703709</c:v>
                </c:pt>
                <c:pt idx="24">
                  <c:v>62.592592592592595</c:v>
                </c:pt>
                <c:pt idx="25">
                  <c:v>69.259259259259252</c:v>
                </c:pt>
                <c:pt idx="26">
                  <c:v>65.18518518518519</c:v>
                </c:pt>
                <c:pt idx="27">
                  <c:v>74.81481481481481</c:v>
                </c:pt>
                <c:pt idx="28">
                  <c:v>61.481481481481481</c:v>
                </c:pt>
                <c:pt idx="29">
                  <c:v>74.900000000000006</c:v>
                </c:pt>
                <c:pt idx="30">
                  <c:v>55.7</c:v>
                </c:pt>
                <c:pt idx="31">
                  <c:v>76.400000000000006</c:v>
                </c:pt>
                <c:pt idx="32">
                  <c:v>63.5</c:v>
                </c:pt>
                <c:pt idx="33">
                  <c:v>77.599999999999994</c:v>
                </c:pt>
                <c:pt idx="34">
                  <c:v>41</c:v>
                </c:pt>
                <c:pt idx="35">
                  <c:v>58</c:v>
                </c:pt>
                <c:pt idx="36">
                  <c:v>65.3</c:v>
                </c:pt>
                <c:pt idx="37">
                  <c:v>68.599999999999994</c:v>
                </c:pt>
                <c:pt idx="38">
                  <c:v>58.8</c:v>
                </c:pt>
                <c:pt idx="39">
                  <c:v>66.900000000000006</c:v>
                </c:pt>
                <c:pt idx="40">
                  <c:v>70.8</c:v>
                </c:pt>
                <c:pt idx="41">
                  <c:v>79.7</c:v>
                </c:pt>
                <c:pt idx="42">
                  <c:v>64.8</c:v>
                </c:pt>
                <c:pt idx="43">
                  <c:v>74.5</c:v>
                </c:pt>
                <c:pt idx="44">
                  <c:v>58.4</c:v>
                </c:pt>
                <c:pt idx="45">
                  <c:v>73.400000000000006</c:v>
                </c:pt>
                <c:pt idx="46">
                  <c:v>61.8</c:v>
                </c:pt>
                <c:pt idx="47">
                  <c:v>84.1</c:v>
                </c:pt>
                <c:pt idx="48">
                  <c:v>71.900000000000006</c:v>
                </c:pt>
                <c:pt idx="49">
                  <c:v>57.8</c:v>
                </c:pt>
                <c:pt idx="50">
                  <c:v>40.700000000000003</c:v>
                </c:pt>
                <c:pt idx="51">
                  <c:v>67.099999999999994</c:v>
                </c:pt>
                <c:pt idx="52">
                  <c:v>61</c:v>
                </c:pt>
                <c:pt idx="53">
                  <c:v>62.3</c:v>
                </c:pt>
                <c:pt idx="54">
                  <c:v>53</c:v>
                </c:pt>
                <c:pt idx="55">
                  <c:v>69.8</c:v>
                </c:pt>
                <c:pt idx="56">
                  <c:v>59.4</c:v>
                </c:pt>
                <c:pt idx="57">
                  <c:v>48.4</c:v>
                </c:pt>
                <c:pt idx="58">
                  <c:v>61.2</c:v>
                </c:pt>
                <c:pt idx="59">
                  <c:v>64.900000000000006</c:v>
                </c:pt>
                <c:pt idx="60">
                  <c:v>72.900000000000006</c:v>
                </c:pt>
                <c:pt idx="61">
                  <c:v>64.099999999999994</c:v>
                </c:pt>
                <c:pt idx="62">
                  <c:v>66.7</c:v>
                </c:pt>
                <c:pt idx="63">
                  <c:v>85.5</c:v>
                </c:pt>
                <c:pt idx="64">
                  <c:v>76.2</c:v>
                </c:pt>
                <c:pt idx="65">
                  <c:v>59.7</c:v>
                </c:pt>
                <c:pt idx="66">
                  <c:v>63</c:v>
                </c:pt>
                <c:pt idx="67">
                  <c:v>78.400000000000006</c:v>
                </c:pt>
                <c:pt idx="68">
                  <c:v>66.8</c:v>
                </c:pt>
                <c:pt idx="69">
                  <c:v>64.599999999999994</c:v>
                </c:pt>
                <c:pt idx="70">
                  <c:v>46.6</c:v>
                </c:pt>
                <c:pt idx="71">
                  <c:v>66.400000000000006</c:v>
                </c:pt>
                <c:pt idx="72">
                  <c:v>66.5</c:v>
                </c:pt>
                <c:pt idx="73">
                  <c:v>65.7</c:v>
                </c:pt>
                <c:pt idx="75">
                  <c:v>57.8</c:v>
                </c:pt>
                <c:pt idx="77">
                  <c:v>68.099999999999994</c:v>
                </c:pt>
                <c:pt idx="79">
                  <c:v>85.3</c:v>
                </c:pt>
                <c:pt idx="81">
                  <c:v>70.7</c:v>
                </c:pt>
                <c:pt idx="83">
                  <c:v>83</c:v>
                </c:pt>
                <c:pt idx="85">
                  <c:v>62.4</c:v>
                </c:pt>
                <c:pt idx="87">
                  <c:v>70.2</c:v>
                </c:pt>
                <c:pt idx="89">
                  <c:v>64.2</c:v>
                </c:pt>
                <c:pt idx="91">
                  <c:v>68.2</c:v>
                </c:pt>
                <c:pt idx="93">
                  <c:v>60.1</c:v>
                </c:pt>
                <c:pt idx="95">
                  <c:v>78</c:v>
                </c:pt>
                <c:pt idx="97">
                  <c:v>63.2</c:v>
                </c:pt>
                <c:pt idx="99">
                  <c:v>83</c:v>
                </c:pt>
                <c:pt idx="101">
                  <c:v>64.8</c:v>
                </c:pt>
                <c:pt idx="103">
                  <c:v>71.5</c:v>
                </c:pt>
                <c:pt idx="105">
                  <c:v>60.7</c:v>
                </c:pt>
                <c:pt idx="107">
                  <c:v>80.7</c:v>
                </c:pt>
                <c:pt idx="109">
                  <c:v>62.6</c:v>
                </c:pt>
                <c:pt idx="111">
                  <c:v>78.7</c:v>
                </c:pt>
                <c:pt idx="113">
                  <c:v>72.400000000000006</c:v>
                </c:pt>
                <c:pt idx="115">
                  <c:v>74.400000000000006</c:v>
                </c:pt>
                <c:pt idx="117">
                  <c:v>72.400000000000006</c:v>
                </c:pt>
                <c:pt idx="119">
                  <c:v>86.8</c:v>
                </c:pt>
                <c:pt idx="123">
                  <c:v>71.5</c:v>
                </c:pt>
                <c:pt idx="125">
                  <c:v>69.3</c:v>
                </c:pt>
                <c:pt idx="127">
                  <c:v>70</c:v>
                </c:pt>
                <c:pt idx="129">
                  <c:v>79.599999999999994</c:v>
                </c:pt>
                <c:pt idx="131">
                  <c:v>60.5</c:v>
                </c:pt>
                <c:pt idx="133">
                  <c:v>78.900000000000006</c:v>
                </c:pt>
                <c:pt idx="135">
                  <c:v>59.3</c:v>
                </c:pt>
                <c:pt idx="137">
                  <c:v>86.8</c:v>
                </c:pt>
                <c:pt idx="139">
                  <c:v>59.9</c:v>
                </c:pt>
                <c:pt idx="141">
                  <c:v>86.6</c:v>
                </c:pt>
                <c:pt idx="143">
                  <c:v>66.3</c:v>
                </c:pt>
                <c:pt idx="145">
                  <c:v>87.2</c:v>
                </c:pt>
                <c:pt idx="147">
                  <c:v>59</c:v>
                </c:pt>
                <c:pt idx="149">
                  <c:v>78.3</c:v>
                </c:pt>
                <c:pt idx="155">
                  <c:v>87.2</c:v>
                </c:pt>
                <c:pt idx="157">
                  <c:v>59</c:v>
                </c:pt>
                <c:pt idx="158">
                  <c:v>72.476923076923072</c:v>
                </c:pt>
                <c:pt idx="159" formatCode="General">
                  <c:v>0</c:v>
                </c:pt>
                <c:pt idx="160" formatCode="General">
                  <c:v>108</c:v>
                </c:pt>
              </c:numCache>
            </c:numRef>
          </c:val>
          <c:smooth val="0"/>
        </c:ser>
        <c:ser>
          <c:idx val="2"/>
          <c:order val="1"/>
          <c:tx>
            <c:strRef>
              <c:f>松葉!$C$97</c:f>
              <c:strCache>
                <c:ptCount val="1"/>
                <c:pt idx="0">
                  <c:v>小屋取</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松葉!$D$100:$D$254</c:f>
              <c:numCache>
                <c:formatCode>0.0;"△ "0.0</c:formatCode>
                <c:ptCount val="155"/>
                <c:pt idx="0">
                  <c:v>95.555555555555557</c:v>
                </c:pt>
                <c:pt idx="1">
                  <c:v>65.925925925925924</c:v>
                </c:pt>
                <c:pt idx="2">
                  <c:v>86.296296296296291</c:v>
                </c:pt>
                <c:pt idx="3">
                  <c:v>59.629629629629626</c:v>
                </c:pt>
                <c:pt idx="4">
                  <c:v>71.111111111111114</c:v>
                </c:pt>
                <c:pt idx="5">
                  <c:v>69.259259259259252</c:v>
                </c:pt>
                <c:pt idx="6">
                  <c:v>88.148148148148152</c:v>
                </c:pt>
                <c:pt idx="7">
                  <c:v>57.037037037037038</c:v>
                </c:pt>
                <c:pt idx="9">
                  <c:v>77.777777777777771</c:v>
                </c:pt>
                <c:pt idx="10">
                  <c:v>60</c:v>
                </c:pt>
                <c:pt idx="11">
                  <c:v>77.777777777777771</c:v>
                </c:pt>
                <c:pt idx="12">
                  <c:v>52.962962962962962</c:v>
                </c:pt>
                <c:pt idx="13">
                  <c:v>80.740740740740748</c:v>
                </c:pt>
                <c:pt idx="14">
                  <c:v>71.481481481481481</c:v>
                </c:pt>
                <c:pt idx="15">
                  <c:v>75.925925925925924</c:v>
                </c:pt>
                <c:pt idx="16">
                  <c:v>75.18518518518519</c:v>
                </c:pt>
                <c:pt idx="17">
                  <c:v>80</c:v>
                </c:pt>
                <c:pt idx="18">
                  <c:v>65.18518518518519</c:v>
                </c:pt>
                <c:pt idx="21">
                  <c:v>72.592592592592595</c:v>
                </c:pt>
                <c:pt idx="22">
                  <c:v>55.185185185185183</c:v>
                </c:pt>
                <c:pt idx="23">
                  <c:v>68.518518518518519</c:v>
                </c:pt>
                <c:pt idx="24">
                  <c:v>68.518518518518519</c:v>
                </c:pt>
                <c:pt idx="25">
                  <c:v>70.740740740740748</c:v>
                </c:pt>
                <c:pt idx="26">
                  <c:v>66.666666666666671</c:v>
                </c:pt>
                <c:pt idx="27">
                  <c:v>67.777777777777771</c:v>
                </c:pt>
                <c:pt idx="28">
                  <c:v>62.962962962962962</c:v>
                </c:pt>
                <c:pt idx="29">
                  <c:v>84.5</c:v>
                </c:pt>
                <c:pt idx="30">
                  <c:v>70.599999999999994</c:v>
                </c:pt>
                <c:pt idx="31">
                  <c:v>72.8</c:v>
                </c:pt>
                <c:pt idx="32">
                  <c:v>60.4</c:v>
                </c:pt>
                <c:pt idx="33">
                  <c:v>63.8</c:v>
                </c:pt>
                <c:pt idx="34">
                  <c:v>50.4</c:v>
                </c:pt>
                <c:pt idx="35">
                  <c:v>67.900000000000006</c:v>
                </c:pt>
                <c:pt idx="36">
                  <c:v>59.1</c:v>
                </c:pt>
                <c:pt idx="37">
                  <c:v>58.5</c:v>
                </c:pt>
                <c:pt idx="38">
                  <c:v>60.5</c:v>
                </c:pt>
                <c:pt idx="39">
                  <c:v>84.3</c:v>
                </c:pt>
                <c:pt idx="40">
                  <c:v>67.8</c:v>
                </c:pt>
                <c:pt idx="41">
                  <c:v>80.5</c:v>
                </c:pt>
                <c:pt idx="42">
                  <c:v>68.8</c:v>
                </c:pt>
                <c:pt idx="43">
                  <c:v>65.400000000000006</c:v>
                </c:pt>
                <c:pt idx="44">
                  <c:v>66</c:v>
                </c:pt>
                <c:pt idx="45">
                  <c:v>54.9</c:v>
                </c:pt>
                <c:pt idx="46">
                  <c:v>63.9</c:v>
                </c:pt>
                <c:pt idx="47">
                  <c:v>89</c:v>
                </c:pt>
                <c:pt idx="48">
                  <c:v>68.8</c:v>
                </c:pt>
                <c:pt idx="49">
                  <c:v>60</c:v>
                </c:pt>
                <c:pt idx="50">
                  <c:v>41.9</c:v>
                </c:pt>
                <c:pt idx="51">
                  <c:v>73.8</c:v>
                </c:pt>
                <c:pt idx="52">
                  <c:v>58</c:v>
                </c:pt>
                <c:pt idx="53">
                  <c:v>65.099999999999994</c:v>
                </c:pt>
                <c:pt idx="54">
                  <c:v>59</c:v>
                </c:pt>
                <c:pt idx="55">
                  <c:v>66.400000000000006</c:v>
                </c:pt>
                <c:pt idx="56">
                  <c:v>57.2</c:v>
                </c:pt>
                <c:pt idx="57">
                  <c:v>64</c:v>
                </c:pt>
                <c:pt idx="58">
                  <c:v>62.6</c:v>
                </c:pt>
                <c:pt idx="59">
                  <c:v>80.099999999999994</c:v>
                </c:pt>
                <c:pt idx="60">
                  <c:v>71.3</c:v>
                </c:pt>
                <c:pt idx="61">
                  <c:v>73.2</c:v>
                </c:pt>
                <c:pt idx="62">
                  <c:v>60.3</c:v>
                </c:pt>
                <c:pt idx="63">
                  <c:v>92.8</c:v>
                </c:pt>
                <c:pt idx="64">
                  <c:v>66.7</c:v>
                </c:pt>
                <c:pt idx="65">
                  <c:v>70.099999999999994</c:v>
                </c:pt>
                <c:pt idx="66">
                  <c:v>66.099999999999994</c:v>
                </c:pt>
                <c:pt idx="67">
                  <c:v>78</c:v>
                </c:pt>
                <c:pt idx="68">
                  <c:v>72.099999999999994</c:v>
                </c:pt>
                <c:pt idx="69">
                  <c:v>67.400000000000006</c:v>
                </c:pt>
                <c:pt idx="70">
                  <c:v>50.3</c:v>
                </c:pt>
                <c:pt idx="71">
                  <c:v>65.2</c:v>
                </c:pt>
                <c:pt idx="72">
                  <c:v>60.6</c:v>
                </c:pt>
                <c:pt idx="73">
                  <c:v>68</c:v>
                </c:pt>
                <c:pt idx="74">
                  <c:v>53.4</c:v>
                </c:pt>
                <c:pt idx="75">
                  <c:v>47</c:v>
                </c:pt>
                <c:pt idx="76">
                  <c:v>68.900000000000006</c:v>
                </c:pt>
                <c:pt idx="77">
                  <c:v>62.3</c:v>
                </c:pt>
                <c:pt idx="78">
                  <c:v>46.9</c:v>
                </c:pt>
                <c:pt idx="79">
                  <c:v>56.7</c:v>
                </c:pt>
                <c:pt idx="80">
                  <c:v>53.1</c:v>
                </c:pt>
                <c:pt idx="81">
                  <c:v>66</c:v>
                </c:pt>
                <c:pt idx="82">
                  <c:v>59.7</c:v>
                </c:pt>
                <c:pt idx="83">
                  <c:v>99</c:v>
                </c:pt>
                <c:pt idx="84">
                  <c:v>67</c:v>
                </c:pt>
                <c:pt idx="85">
                  <c:v>68.599999999999994</c:v>
                </c:pt>
                <c:pt idx="86">
                  <c:v>61.8</c:v>
                </c:pt>
                <c:pt idx="87">
                  <c:v>67.099999999999994</c:v>
                </c:pt>
                <c:pt idx="88">
                  <c:v>61.4</c:v>
                </c:pt>
                <c:pt idx="89">
                  <c:v>69.5</c:v>
                </c:pt>
                <c:pt idx="90">
                  <c:v>52.4</c:v>
                </c:pt>
                <c:pt idx="91">
                  <c:v>75.900000000000006</c:v>
                </c:pt>
                <c:pt idx="92">
                  <c:v>64</c:v>
                </c:pt>
                <c:pt idx="93">
                  <c:v>65.599999999999994</c:v>
                </c:pt>
                <c:pt idx="94">
                  <c:v>58</c:v>
                </c:pt>
                <c:pt idx="95">
                  <c:v>92</c:v>
                </c:pt>
                <c:pt idx="96">
                  <c:v>65.7</c:v>
                </c:pt>
                <c:pt idx="97">
                  <c:v>58.6</c:v>
                </c:pt>
                <c:pt idx="98">
                  <c:v>46.6</c:v>
                </c:pt>
                <c:pt idx="99">
                  <c:v>70.7</c:v>
                </c:pt>
                <c:pt idx="100">
                  <c:v>63.2</c:v>
                </c:pt>
                <c:pt idx="101">
                  <c:v>64.2</c:v>
                </c:pt>
                <c:pt idx="102">
                  <c:v>36.9</c:v>
                </c:pt>
                <c:pt idx="103">
                  <c:v>65.5</c:v>
                </c:pt>
                <c:pt idx="104">
                  <c:v>65</c:v>
                </c:pt>
                <c:pt idx="105">
                  <c:v>60.5</c:v>
                </c:pt>
                <c:pt idx="106">
                  <c:v>47</c:v>
                </c:pt>
                <c:pt idx="107">
                  <c:v>73.900000000000006</c:v>
                </c:pt>
                <c:pt idx="108">
                  <c:v>61.6</c:v>
                </c:pt>
                <c:pt idx="109">
                  <c:v>56</c:v>
                </c:pt>
                <c:pt idx="110">
                  <c:v>52</c:v>
                </c:pt>
                <c:pt idx="111">
                  <c:v>64.7</c:v>
                </c:pt>
                <c:pt idx="112">
                  <c:v>66.2</c:v>
                </c:pt>
                <c:pt idx="113">
                  <c:v>55.3</c:v>
                </c:pt>
                <c:pt idx="114">
                  <c:v>50.9</c:v>
                </c:pt>
                <c:pt idx="115">
                  <c:v>62.1</c:v>
                </c:pt>
                <c:pt idx="116">
                  <c:v>66.599999999999994</c:v>
                </c:pt>
                <c:pt idx="117">
                  <c:v>59.7</c:v>
                </c:pt>
                <c:pt idx="118">
                  <c:v>47.9</c:v>
                </c:pt>
                <c:pt idx="119">
                  <c:v>69.400000000000006</c:v>
                </c:pt>
                <c:pt idx="120">
                  <c:v>65.5</c:v>
                </c:pt>
                <c:pt idx="123">
                  <c:v>53.5</c:v>
                </c:pt>
                <c:pt idx="124">
                  <c:v>56.7</c:v>
                </c:pt>
                <c:pt idx="125">
                  <c:v>73.400000000000006</c:v>
                </c:pt>
                <c:pt idx="126">
                  <c:v>68.099999999999994</c:v>
                </c:pt>
                <c:pt idx="127">
                  <c:v>67.400000000000006</c:v>
                </c:pt>
                <c:pt idx="128">
                  <c:v>54.7</c:v>
                </c:pt>
                <c:pt idx="129">
                  <c:v>72.8</c:v>
                </c:pt>
                <c:pt idx="130">
                  <c:v>61</c:v>
                </c:pt>
                <c:pt idx="131">
                  <c:v>58.1</c:v>
                </c:pt>
                <c:pt idx="132">
                  <c:v>38.9</c:v>
                </c:pt>
                <c:pt idx="133">
                  <c:v>67.900000000000006</c:v>
                </c:pt>
                <c:pt idx="134">
                  <c:v>60.7</c:v>
                </c:pt>
                <c:pt idx="135">
                  <c:v>54.8</c:v>
                </c:pt>
                <c:pt idx="136">
                  <c:v>51.5</c:v>
                </c:pt>
                <c:pt idx="137">
                  <c:v>71.8</c:v>
                </c:pt>
                <c:pt idx="138">
                  <c:v>68.3</c:v>
                </c:pt>
                <c:pt idx="139">
                  <c:v>52.4</c:v>
                </c:pt>
                <c:pt idx="140">
                  <c:v>58.2</c:v>
                </c:pt>
                <c:pt idx="141">
                  <c:v>71.8</c:v>
                </c:pt>
                <c:pt idx="142">
                  <c:v>58.3</c:v>
                </c:pt>
                <c:pt idx="143">
                  <c:v>57</c:v>
                </c:pt>
                <c:pt idx="144">
                  <c:v>50.4</c:v>
                </c:pt>
                <c:pt idx="145">
                  <c:v>66</c:v>
                </c:pt>
                <c:pt idx="146">
                  <c:v>63.2</c:v>
                </c:pt>
                <c:pt idx="147">
                  <c:v>52.8</c:v>
                </c:pt>
                <c:pt idx="148">
                  <c:v>46.1</c:v>
                </c:pt>
                <c:pt idx="149">
                  <c:v>63.3</c:v>
                </c:pt>
              </c:numCache>
            </c:numRef>
          </c:val>
          <c:smooth val="0"/>
        </c:ser>
        <c:ser>
          <c:idx val="3"/>
          <c:order val="2"/>
          <c:tx>
            <c:strRef>
              <c:f>松葉!$O$97</c:f>
              <c:strCache>
                <c:ptCount val="1"/>
                <c:pt idx="0">
                  <c:v>付替県道</c:v>
                </c:pt>
              </c:strCache>
            </c:strRef>
          </c:tx>
          <c:spPr>
            <a:ln w="12700">
              <a:solidFill>
                <a:srgbClr val="FF00FF"/>
              </a:solidFill>
              <a:prstDash val="solid"/>
            </a:ln>
          </c:spPr>
          <c:marker>
            <c:symbol val="circle"/>
            <c:size val="3"/>
            <c:spPr>
              <a:solidFill>
                <a:srgbClr val="FF00FF"/>
              </a:solidFill>
              <a:ln>
                <a:solidFill>
                  <a:srgbClr val="FF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松葉!$P$100:$P$262</c:f>
              <c:numCache>
                <c:formatCode>0.0;"△ "0.0</c:formatCode>
                <c:ptCount val="163"/>
                <c:pt idx="0">
                  <c:v>70</c:v>
                </c:pt>
                <c:pt idx="1">
                  <c:v>54.444444444444443</c:v>
                </c:pt>
                <c:pt idx="2">
                  <c:v>62.592592592592595</c:v>
                </c:pt>
                <c:pt idx="3">
                  <c:v>49.25925925925926</c:v>
                </c:pt>
                <c:pt idx="4">
                  <c:v>59.25925925925926</c:v>
                </c:pt>
                <c:pt idx="5">
                  <c:v>58.888888888888886</c:v>
                </c:pt>
                <c:pt idx="6">
                  <c:v>81.111111111111114</c:v>
                </c:pt>
                <c:pt idx="7">
                  <c:v>62.222222222222221</c:v>
                </c:pt>
                <c:pt idx="8">
                  <c:v>48.148148148148145</c:v>
                </c:pt>
                <c:pt idx="9">
                  <c:v>66.666666666666671</c:v>
                </c:pt>
                <c:pt idx="10">
                  <c:v>68.518518518518519</c:v>
                </c:pt>
                <c:pt idx="11">
                  <c:v>75.18518518518519</c:v>
                </c:pt>
                <c:pt idx="12">
                  <c:v>58.888888888888886</c:v>
                </c:pt>
                <c:pt idx="13">
                  <c:v>83.333333333333329</c:v>
                </c:pt>
                <c:pt idx="14">
                  <c:v>71.481481481481481</c:v>
                </c:pt>
                <c:pt idx="15">
                  <c:v>71.481481481481481</c:v>
                </c:pt>
                <c:pt idx="16">
                  <c:v>54.444444444444443</c:v>
                </c:pt>
                <c:pt idx="17">
                  <c:v>74.074074074074076</c:v>
                </c:pt>
                <c:pt idx="18">
                  <c:v>58.888888888888886</c:v>
                </c:pt>
                <c:pt idx="21">
                  <c:v>71.111111111111114</c:v>
                </c:pt>
                <c:pt idx="22">
                  <c:v>55.185185185185183</c:v>
                </c:pt>
                <c:pt idx="23">
                  <c:v>81.851851851851848</c:v>
                </c:pt>
                <c:pt idx="24">
                  <c:v>61.111111111111114</c:v>
                </c:pt>
                <c:pt idx="25">
                  <c:v>74.074074074074076</c:v>
                </c:pt>
                <c:pt idx="26">
                  <c:v>55.925925925925924</c:v>
                </c:pt>
                <c:pt idx="27">
                  <c:v>75.18518518518519</c:v>
                </c:pt>
                <c:pt idx="28">
                  <c:v>59.25925925925926</c:v>
                </c:pt>
                <c:pt idx="29">
                  <c:v>70.7</c:v>
                </c:pt>
                <c:pt idx="30">
                  <c:v>49.5</c:v>
                </c:pt>
                <c:pt idx="31">
                  <c:v>64.400000000000006</c:v>
                </c:pt>
                <c:pt idx="32">
                  <c:v>56.2</c:v>
                </c:pt>
                <c:pt idx="33">
                  <c:v>65.900000000000006</c:v>
                </c:pt>
                <c:pt idx="34">
                  <c:v>51.7</c:v>
                </c:pt>
                <c:pt idx="35">
                  <c:v>75.099999999999994</c:v>
                </c:pt>
                <c:pt idx="36">
                  <c:v>42.4</c:v>
                </c:pt>
                <c:pt idx="37">
                  <c:v>67.099999999999994</c:v>
                </c:pt>
                <c:pt idx="38">
                  <c:v>60.4</c:v>
                </c:pt>
                <c:pt idx="39">
                  <c:v>76.900000000000006</c:v>
                </c:pt>
                <c:pt idx="40">
                  <c:v>68.5</c:v>
                </c:pt>
                <c:pt idx="41">
                  <c:v>72.7</c:v>
                </c:pt>
                <c:pt idx="42">
                  <c:v>62.5</c:v>
                </c:pt>
                <c:pt idx="43">
                  <c:v>61.5</c:v>
                </c:pt>
                <c:pt idx="44">
                  <c:v>54.3</c:v>
                </c:pt>
                <c:pt idx="45">
                  <c:v>75.5</c:v>
                </c:pt>
                <c:pt idx="46">
                  <c:v>55</c:v>
                </c:pt>
                <c:pt idx="47">
                  <c:v>65.599999999999994</c:v>
                </c:pt>
                <c:pt idx="48">
                  <c:v>59</c:v>
                </c:pt>
                <c:pt idx="49">
                  <c:v>65.599999999999994</c:v>
                </c:pt>
                <c:pt idx="50">
                  <c:v>47.1</c:v>
                </c:pt>
                <c:pt idx="51">
                  <c:v>69.599999999999994</c:v>
                </c:pt>
                <c:pt idx="52">
                  <c:v>49.7</c:v>
                </c:pt>
                <c:pt idx="53">
                  <c:v>57.4</c:v>
                </c:pt>
                <c:pt idx="54">
                  <c:v>53.5</c:v>
                </c:pt>
                <c:pt idx="55">
                  <c:v>55.3</c:v>
                </c:pt>
                <c:pt idx="56">
                  <c:v>55.2</c:v>
                </c:pt>
                <c:pt idx="57">
                  <c:v>63.7</c:v>
                </c:pt>
                <c:pt idx="58">
                  <c:v>60.1</c:v>
                </c:pt>
                <c:pt idx="59">
                  <c:v>64.5</c:v>
                </c:pt>
                <c:pt idx="60">
                  <c:v>61.8</c:v>
                </c:pt>
                <c:pt idx="61">
                  <c:v>64.7</c:v>
                </c:pt>
                <c:pt idx="62">
                  <c:v>62.2</c:v>
                </c:pt>
                <c:pt idx="63">
                  <c:v>75.400000000000006</c:v>
                </c:pt>
                <c:pt idx="64">
                  <c:v>62.2</c:v>
                </c:pt>
                <c:pt idx="65">
                  <c:v>61.2</c:v>
                </c:pt>
                <c:pt idx="66">
                  <c:v>63.5</c:v>
                </c:pt>
                <c:pt idx="67">
                  <c:v>66.900000000000006</c:v>
                </c:pt>
                <c:pt idx="68">
                  <c:v>64.8</c:v>
                </c:pt>
                <c:pt idx="69">
                  <c:v>64.8</c:v>
                </c:pt>
                <c:pt idx="70">
                  <c:v>55.9</c:v>
                </c:pt>
                <c:pt idx="71">
                  <c:v>59.4</c:v>
                </c:pt>
                <c:pt idx="72">
                  <c:v>52.1</c:v>
                </c:pt>
                <c:pt idx="73">
                  <c:v>68.8</c:v>
                </c:pt>
                <c:pt idx="75">
                  <c:v>68.099999999999994</c:v>
                </c:pt>
                <c:pt idx="77">
                  <c:v>56.6</c:v>
                </c:pt>
                <c:pt idx="79">
                  <c:v>73.2</c:v>
                </c:pt>
                <c:pt idx="81">
                  <c:v>66.3</c:v>
                </c:pt>
                <c:pt idx="83">
                  <c:v>63.2</c:v>
                </c:pt>
                <c:pt idx="85">
                  <c:v>61.5</c:v>
                </c:pt>
                <c:pt idx="87">
                  <c:v>61</c:v>
                </c:pt>
                <c:pt idx="89">
                  <c:v>62.5</c:v>
                </c:pt>
                <c:pt idx="91">
                  <c:v>65.900000000000006</c:v>
                </c:pt>
                <c:pt idx="93">
                  <c:v>66.2</c:v>
                </c:pt>
                <c:pt idx="95">
                  <c:v>76</c:v>
                </c:pt>
                <c:pt idx="97">
                  <c:v>65.8</c:v>
                </c:pt>
                <c:pt idx="99">
                  <c:v>83</c:v>
                </c:pt>
                <c:pt idx="101">
                  <c:v>72.400000000000006</c:v>
                </c:pt>
                <c:pt idx="103">
                  <c:v>71.8</c:v>
                </c:pt>
                <c:pt idx="105">
                  <c:v>83.5</c:v>
                </c:pt>
                <c:pt idx="107">
                  <c:v>71.3</c:v>
                </c:pt>
                <c:pt idx="109">
                  <c:v>68.8</c:v>
                </c:pt>
                <c:pt idx="111">
                  <c:v>69.099999999999994</c:v>
                </c:pt>
                <c:pt idx="113">
                  <c:v>66.2</c:v>
                </c:pt>
                <c:pt idx="115">
                  <c:v>66.3</c:v>
                </c:pt>
                <c:pt idx="117">
                  <c:v>64.099999999999994</c:v>
                </c:pt>
                <c:pt idx="119">
                  <c:v>67.8</c:v>
                </c:pt>
                <c:pt idx="123">
                  <c:v>65.5</c:v>
                </c:pt>
                <c:pt idx="125">
                  <c:v>69.7</c:v>
                </c:pt>
                <c:pt idx="127">
                  <c:v>68.599999999999994</c:v>
                </c:pt>
                <c:pt idx="129">
                  <c:v>63.9</c:v>
                </c:pt>
                <c:pt idx="131">
                  <c:v>67.599999999999994</c:v>
                </c:pt>
                <c:pt idx="133">
                  <c:v>67.599999999999994</c:v>
                </c:pt>
                <c:pt idx="135">
                  <c:v>56.1</c:v>
                </c:pt>
                <c:pt idx="137">
                  <c:v>70.900000000000006</c:v>
                </c:pt>
                <c:pt idx="139">
                  <c:v>54.9</c:v>
                </c:pt>
                <c:pt idx="141">
                  <c:v>71.599999999999994</c:v>
                </c:pt>
                <c:pt idx="143">
                  <c:v>62.1</c:v>
                </c:pt>
                <c:pt idx="145">
                  <c:v>71.900000000000006</c:v>
                </c:pt>
                <c:pt idx="147">
                  <c:v>57.9</c:v>
                </c:pt>
                <c:pt idx="149">
                  <c:v>60.4</c:v>
                </c:pt>
                <c:pt idx="155">
                  <c:v>83.5</c:v>
                </c:pt>
                <c:pt idx="157">
                  <c:v>54.9</c:v>
                </c:pt>
                <c:pt idx="158">
                  <c:v>67.646153846153851</c:v>
                </c:pt>
                <c:pt idx="159" formatCode="General">
                  <c:v>0</c:v>
                </c:pt>
                <c:pt idx="160" formatCode="General">
                  <c:v>109</c:v>
                </c:pt>
              </c:numCache>
            </c:numRef>
          </c:val>
          <c:smooth val="0"/>
        </c:ser>
        <c:ser>
          <c:idx val="0"/>
          <c:order val="3"/>
          <c:tx>
            <c:strRef>
              <c:f>松葉!$X$98</c:f>
              <c:strCache>
                <c:ptCount val="1"/>
                <c:pt idx="0">
                  <c:v>K40崩壊</c:v>
                </c:pt>
              </c:strCache>
            </c:strRef>
          </c:tx>
          <c:spPr>
            <a:ln>
              <a:solidFill>
                <a:srgbClr val="CC33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松葉!$X$100:$X$254</c:f>
              <c:numCache>
                <c:formatCode>0</c:formatCode>
                <c:ptCount val="155"/>
                <c:pt idx="0">
                  <c:v>200</c:v>
                </c:pt>
                <c:pt idx="1">
                  <c:v>199.99999997295311</c:v>
                </c:pt>
                <c:pt idx="2">
                  <c:v>199.99999994501457</c:v>
                </c:pt>
                <c:pt idx="3">
                  <c:v>199.9999999179677</c:v>
                </c:pt>
                <c:pt idx="4">
                  <c:v>199.99999988973195</c:v>
                </c:pt>
                <c:pt idx="5">
                  <c:v>199.99999986446838</c:v>
                </c:pt>
                <c:pt idx="6">
                  <c:v>199.99999983563819</c:v>
                </c:pt>
                <c:pt idx="7">
                  <c:v>199.99999980978015</c:v>
                </c:pt>
                <c:pt idx="8">
                  <c:v>199.99999980205249</c:v>
                </c:pt>
                <c:pt idx="9">
                  <c:v>199.99999978094996</c:v>
                </c:pt>
                <c:pt idx="10">
                  <c:v>199.99999975330866</c:v>
                </c:pt>
                <c:pt idx="11">
                  <c:v>199.99999972685623</c:v>
                </c:pt>
                <c:pt idx="12">
                  <c:v>199.99999970010657</c:v>
                </c:pt>
                <c:pt idx="13">
                  <c:v>199.99999967068192</c:v>
                </c:pt>
                <c:pt idx="14">
                  <c:v>199.99999964601281</c:v>
                </c:pt>
                <c:pt idx="15">
                  <c:v>199.99999961629095</c:v>
                </c:pt>
                <c:pt idx="16">
                  <c:v>199.99999959162182</c:v>
                </c:pt>
                <c:pt idx="17">
                  <c:v>199.99999956219719</c:v>
                </c:pt>
                <c:pt idx="18">
                  <c:v>199.99999953515029</c:v>
                </c:pt>
                <c:pt idx="20">
                  <c:v>200</c:v>
                </c:pt>
                <c:pt idx="21">
                  <c:v>199.99999999316395</c:v>
                </c:pt>
                <c:pt idx="22">
                  <c:v>199.99999996819761</c:v>
                </c:pt>
                <c:pt idx="23">
                  <c:v>199.99999994025907</c:v>
                </c:pt>
                <c:pt idx="24">
                  <c:v>199.99999991618438</c:v>
                </c:pt>
                <c:pt idx="25">
                  <c:v>199.99999988824584</c:v>
                </c:pt>
                <c:pt idx="26">
                  <c:v>199.99999985971289</c:v>
                </c:pt>
                <c:pt idx="27">
                  <c:v>199.9999998308827</c:v>
                </c:pt>
                <c:pt idx="28">
                  <c:v>199.99999980383581</c:v>
                </c:pt>
                <c:pt idx="29">
                  <c:v>199.99999977857223</c:v>
                </c:pt>
                <c:pt idx="30">
                  <c:v>199.99999975122816</c:v>
                </c:pt>
                <c:pt idx="31">
                  <c:v>199.99999972447847</c:v>
                </c:pt>
                <c:pt idx="32">
                  <c:v>199.99999969772881</c:v>
                </c:pt>
                <c:pt idx="33">
                  <c:v>199.99999967038468</c:v>
                </c:pt>
                <c:pt idx="34">
                  <c:v>199.99999964304061</c:v>
                </c:pt>
                <c:pt idx="35">
                  <c:v>199.99999961212987</c:v>
                </c:pt>
                <c:pt idx="36">
                  <c:v>199.99999958864962</c:v>
                </c:pt>
                <c:pt idx="37">
                  <c:v>199.99999956041387</c:v>
                </c:pt>
                <c:pt idx="38">
                  <c:v>199.99999953693361</c:v>
                </c:pt>
                <c:pt idx="39">
                  <c:v>199.99999950780619</c:v>
                </c:pt>
                <c:pt idx="40">
                  <c:v>199.99999947838157</c:v>
                </c:pt>
                <c:pt idx="41">
                  <c:v>199.99999945371246</c:v>
                </c:pt>
                <c:pt idx="42">
                  <c:v>199.99999942101837</c:v>
                </c:pt>
                <c:pt idx="43">
                  <c:v>199.99999939813256</c:v>
                </c:pt>
                <c:pt idx="44">
                  <c:v>199.99999936989684</c:v>
                </c:pt>
                <c:pt idx="45">
                  <c:v>199.99999934522768</c:v>
                </c:pt>
                <c:pt idx="46">
                  <c:v>199.99999931907246</c:v>
                </c:pt>
                <c:pt idx="47">
                  <c:v>199.99999928697287</c:v>
                </c:pt>
                <c:pt idx="48">
                  <c:v>199.99999926497873</c:v>
                </c:pt>
                <c:pt idx="49">
                  <c:v>199.99999923287911</c:v>
                </c:pt>
                <c:pt idx="50">
                  <c:v>199.99999921088491</c:v>
                </c:pt>
                <c:pt idx="51">
                  <c:v>199.99999918294637</c:v>
                </c:pt>
                <c:pt idx="52">
                  <c:v>199.99999915471065</c:v>
                </c:pt>
                <c:pt idx="53">
                  <c:v>199.99999912766376</c:v>
                </c:pt>
                <c:pt idx="54">
                  <c:v>199.99999910061689</c:v>
                </c:pt>
                <c:pt idx="55">
                  <c:v>199.99999907267835</c:v>
                </c:pt>
                <c:pt idx="56">
                  <c:v>199.9999990465231</c:v>
                </c:pt>
                <c:pt idx="57">
                  <c:v>199.99999901888179</c:v>
                </c:pt>
                <c:pt idx="58">
                  <c:v>199.99999899421269</c:v>
                </c:pt>
                <c:pt idx="59">
                  <c:v>199.99999896508527</c:v>
                </c:pt>
                <c:pt idx="60">
                  <c:v>199.99999893803837</c:v>
                </c:pt>
                <c:pt idx="61">
                  <c:v>199.99999891069427</c:v>
                </c:pt>
                <c:pt idx="62">
                  <c:v>199.99999888364738</c:v>
                </c:pt>
                <c:pt idx="63">
                  <c:v>199.99999885451999</c:v>
                </c:pt>
                <c:pt idx="64">
                  <c:v>199.99999882925641</c:v>
                </c:pt>
                <c:pt idx="65">
                  <c:v>199.99999880102064</c:v>
                </c:pt>
                <c:pt idx="66">
                  <c:v>199.99999877575706</c:v>
                </c:pt>
                <c:pt idx="67">
                  <c:v>199.99999874811576</c:v>
                </c:pt>
                <c:pt idx="68">
                  <c:v>199.99999871987998</c:v>
                </c:pt>
                <c:pt idx="69">
                  <c:v>199.9999986943192</c:v>
                </c:pt>
                <c:pt idx="70">
                  <c:v>199.99999866548902</c:v>
                </c:pt>
                <c:pt idx="71">
                  <c:v>199.99999863725327</c:v>
                </c:pt>
                <c:pt idx="72">
                  <c:v>199.99999861377299</c:v>
                </c:pt>
                <c:pt idx="73">
                  <c:v>199.99999858553724</c:v>
                </c:pt>
                <c:pt idx="74">
                  <c:v>199.99999855967926</c:v>
                </c:pt>
                <c:pt idx="75">
                  <c:v>199.9999985302546</c:v>
                </c:pt>
                <c:pt idx="76">
                  <c:v>199.99999850023556</c:v>
                </c:pt>
                <c:pt idx="77">
                  <c:v>199.99999846902762</c:v>
                </c:pt>
                <c:pt idx="78">
                  <c:v>199.99999844911397</c:v>
                </c:pt>
                <c:pt idx="79">
                  <c:v>199.99999842206708</c:v>
                </c:pt>
                <c:pt idx="80">
                  <c:v>199.99999839264248</c:v>
                </c:pt>
                <c:pt idx="81">
                  <c:v>199.99999836589282</c:v>
                </c:pt>
                <c:pt idx="82">
                  <c:v>199.99999834092648</c:v>
                </c:pt>
                <c:pt idx="83">
                  <c:v>199.99999831417682</c:v>
                </c:pt>
                <c:pt idx="84">
                  <c:v>199.99999828445493</c:v>
                </c:pt>
                <c:pt idx="85">
                  <c:v>199.99999825889415</c:v>
                </c:pt>
                <c:pt idx="86">
                  <c:v>199.99999823273893</c:v>
                </c:pt>
                <c:pt idx="87">
                  <c:v>199.99999820569204</c:v>
                </c:pt>
                <c:pt idx="88">
                  <c:v>199.99999817864517</c:v>
                </c:pt>
                <c:pt idx="89">
                  <c:v>199.99999815130104</c:v>
                </c:pt>
                <c:pt idx="90">
                  <c:v>199.99999811949866</c:v>
                </c:pt>
                <c:pt idx="91">
                  <c:v>199.99999809720731</c:v>
                </c:pt>
                <c:pt idx="92">
                  <c:v>199.99999806837712</c:v>
                </c:pt>
                <c:pt idx="93">
                  <c:v>199.99999803687197</c:v>
                </c:pt>
                <c:pt idx="94">
                  <c:v>199.99999801606666</c:v>
                </c:pt>
                <c:pt idx="95">
                  <c:v>199.99999798485874</c:v>
                </c:pt>
                <c:pt idx="96">
                  <c:v>199.99999796048681</c:v>
                </c:pt>
                <c:pt idx="97">
                  <c:v>199.99999793106215</c:v>
                </c:pt>
                <c:pt idx="98">
                  <c:v>199.99999790817634</c:v>
                </c:pt>
                <c:pt idx="99">
                  <c:v>199.99999787726563</c:v>
                </c:pt>
                <c:pt idx="100">
                  <c:v>199.99999785229929</c:v>
                </c:pt>
                <c:pt idx="101">
                  <c:v>199.9999978231719</c:v>
                </c:pt>
                <c:pt idx="102">
                  <c:v>199.99999779939438</c:v>
                </c:pt>
                <c:pt idx="103">
                  <c:v>199.99999776907808</c:v>
                </c:pt>
                <c:pt idx="104">
                  <c:v>199.99999774411174</c:v>
                </c:pt>
                <c:pt idx="105">
                  <c:v>199.99999771676767</c:v>
                </c:pt>
                <c:pt idx="106">
                  <c:v>199.99999769120686</c:v>
                </c:pt>
                <c:pt idx="107">
                  <c:v>199.99999766029612</c:v>
                </c:pt>
                <c:pt idx="108">
                  <c:v>199.99999763562701</c:v>
                </c:pt>
                <c:pt idx="109">
                  <c:v>199.99999760798565</c:v>
                </c:pt>
                <c:pt idx="110">
                  <c:v>199.99999758093881</c:v>
                </c:pt>
                <c:pt idx="111">
                  <c:v>199.99999755389192</c:v>
                </c:pt>
                <c:pt idx="112">
                  <c:v>199.99999752654782</c:v>
                </c:pt>
                <c:pt idx="113">
                  <c:v>199.99999749860928</c:v>
                </c:pt>
                <c:pt idx="114">
                  <c:v>199.99999747275126</c:v>
                </c:pt>
                <c:pt idx="115">
                  <c:v>199.9999974460016</c:v>
                </c:pt>
                <c:pt idx="116">
                  <c:v>199.99999741954915</c:v>
                </c:pt>
                <c:pt idx="117">
                  <c:v>199.99999739042175</c:v>
                </c:pt>
                <c:pt idx="118">
                  <c:v>199.99999736486097</c:v>
                </c:pt>
                <c:pt idx="119">
                  <c:v>199.99999733751687</c:v>
                </c:pt>
                <c:pt idx="120">
                  <c:v>199.99999731046998</c:v>
                </c:pt>
                <c:pt idx="122">
                  <c:v>199.99999729977014</c:v>
                </c:pt>
                <c:pt idx="123">
                  <c:v>199.99999727123713</c:v>
                </c:pt>
                <c:pt idx="124">
                  <c:v>199.99999725518737</c:v>
                </c:pt>
                <c:pt idx="125">
                  <c:v>199.99999722962656</c:v>
                </c:pt>
                <c:pt idx="126">
                  <c:v>199.99999720109361</c:v>
                </c:pt>
                <c:pt idx="127">
                  <c:v>199.99999717196619</c:v>
                </c:pt>
                <c:pt idx="128">
                  <c:v>199.99999714818873</c:v>
                </c:pt>
                <c:pt idx="129">
                  <c:v>199.99999711668352</c:v>
                </c:pt>
                <c:pt idx="130">
                  <c:v>199.99999708755612</c:v>
                </c:pt>
                <c:pt idx="131">
                  <c:v>199.99999706467034</c:v>
                </c:pt>
                <c:pt idx="132">
                  <c:v>199.99999703762344</c:v>
                </c:pt>
                <c:pt idx="133">
                  <c:v>199.99999700463218</c:v>
                </c:pt>
                <c:pt idx="134">
                  <c:v>199.99999697996302</c:v>
                </c:pt>
                <c:pt idx="135">
                  <c:v>199.99999695648279</c:v>
                </c:pt>
                <c:pt idx="136">
                  <c:v>199.99999692527487</c:v>
                </c:pt>
                <c:pt idx="137">
                  <c:v>199.99999689822795</c:v>
                </c:pt>
                <c:pt idx="138">
                  <c:v>199.999996869695</c:v>
                </c:pt>
                <c:pt idx="139">
                  <c:v>199.99999684443139</c:v>
                </c:pt>
                <c:pt idx="140">
                  <c:v>199.99999682005952</c:v>
                </c:pt>
                <c:pt idx="141">
                  <c:v>199.99999678706826</c:v>
                </c:pt>
                <c:pt idx="142">
                  <c:v>199.99999676774905</c:v>
                </c:pt>
                <c:pt idx="143">
                  <c:v>199.99999673594667</c:v>
                </c:pt>
                <c:pt idx="144">
                  <c:v>199.99999670711648</c:v>
                </c:pt>
                <c:pt idx="145">
                  <c:v>199.99999668274455</c:v>
                </c:pt>
                <c:pt idx="146">
                  <c:v>199.99999665540048</c:v>
                </c:pt>
                <c:pt idx="147">
                  <c:v>199.99999663043411</c:v>
                </c:pt>
                <c:pt idx="148">
                  <c:v>199.9999965995234</c:v>
                </c:pt>
                <c:pt idx="149">
                  <c:v>199.99999657693482</c:v>
                </c:pt>
              </c:numCache>
            </c:numRef>
          </c:val>
          <c:smooth val="0"/>
        </c:ser>
        <c:dLbls>
          <c:showLegendKey val="0"/>
          <c:showVal val="0"/>
          <c:showCatName val="0"/>
          <c:showSerName val="0"/>
          <c:showPercent val="0"/>
          <c:showBubbleSize val="0"/>
        </c:dLbls>
        <c:marker val="1"/>
        <c:smooth val="0"/>
        <c:axId val="219445504"/>
        <c:axId val="219447296"/>
      </c:lineChart>
      <c:dateAx>
        <c:axId val="21944550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9447296"/>
        <c:crossesAt val="0.01"/>
        <c:auto val="0"/>
        <c:lblOffset val="100"/>
        <c:baseTimeUnit val="days"/>
        <c:majorUnit val="24"/>
        <c:majorTimeUnit val="months"/>
        <c:minorUnit val="6"/>
        <c:minorTimeUnit val="months"/>
      </c:dateAx>
      <c:valAx>
        <c:axId val="219447296"/>
        <c:scaling>
          <c:logBase val="10"/>
          <c:orientation val="minMax"/>
          <c:max val="300"/>
          <c:min val="10"/>
        </c:scaling>
        <c:delete val="0"/>
        <c:axPos val="l"/>
        <c:min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sz="1000"/>
                  <a:t>Bq/kg</a:t>
                </a:r>
                <a:r>
                  <a:rPr lang="ja-JP" altLang="en-US" sz="1000"/>
                  <a:t>生</a:t>
                </a:r>
              </a:p>
            </c:rich>
          </c:tx>
          <c:layout>
            <c:manualLayout>
              <c:xMode val="edge"/>
              <c:yMode val="edge"/>
              <c:x val="1.3976975405546835E-2"/>
              <c:y val="0.1718649991808202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9445504"/>
        <c:crosses val="autoZero"/>
        <c:crossBetween val="midCat"/>
      </c:valAx>
      <c:spPr>
        <a:solidFill>
          <a:srgbClr val="FFFFFF"/>
        </a:solidFill>
        <a:ln w="12700">
          <a:solidFill>
            <a:srgbClr val="808080"/>
          </a:solidFill>
          <a:prstDash val="solid"/>
        </a:ln>
      </c:spPr>
    </c:plotArea>
    <c:legend>
      <c:legendPos val="r"/>
      <c:layout>
        <c:manualLayout>
          <c:xMode val="edge"/>
          <c:yMode val="edge"/>
          <c:x val="0.28091606483522868"/>
          <c:y val="0.60694868812990754"/>
          <c:w val="0.48668798420655973"/>
          <c:h val="0.13205157258886635"/>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松葉</a:t>
            </a:r>
            <a:r>
              <a:rPr lang="en-US" altLang="ja-JP"/>
              <a:t>(</a:t>
            </a:r>
            <a:r>
              <a:rPr lang="ja-JP" altLang="en-US"/>
              <a:t>小屋取</a:t>
            </a:r>
            <a:r>
              <a:rPr lang="en-US" altLang="ja-JP"/>
              <a:t>)</a:t>
            </a:r>
            <a:r>
              <a:rPr lang="ja-JP" altLang="en-US"/>
              <a:t>の</a:t>
            </a:r>
            <a:r>
              <a:rPr lang="en-US" altLang="en-US"/>
              <a:t>Sr-90</a:t>
            </a:r>
            <a:endParaRPr lang="ja-JP" altLang="en-US"/>
          </a:p>
        </c:rich>
      </c:tx>
      <c:layout>
        <c:manualLayout>
          <c:xMode val="edge"/>
          <c:yMode val="edge"/>
          <c:x val="0.27027048643408835"/>
          <c:y val="1.5151559989228187E-2"/>
        </c:manualLayout>
      </c:layout>
      <c:overlay val="0"/>
      <c:spPr>
        <a:solidFill>
          <a:schemeClr val="bg1"/>
        </a:solidFill>
        <a:ln w="25400">
          <a:noFill/>
        </a:ln>
      </c:spPr>
    </c:title>
    <c:autoTitleDeleted val="0"/>
    <c:plotArea>
      <c:layout>
        <c:manualLayout>
          <c:layoutTarget val="inner"/>
          <c:xMode val="edge"/>
          <c:yMode val="edge"/>
          <c:x val="9.0477166602959069E-2"/>
          <c:y val="6.0599830658297958E-2"/>
          <c:w val="0.86010785399142953"/>
          <c:h val="0.80144434718200797"/>
        </c:manualLayout>
      </c:layout>
      <c:lineChart>
        <c:grouping val="standard"/>
        <c:varyColors val="0"/>
        <c:ser>
          <c:idx val="1"/>
          <c:order val="0"/>
          <c:tx>
            <c:strRef>
              <c:f>松葉!$G$98</c:f>
              <c:strCache>
                <c:ptCount val="1"/>
                <c:pt idx="0">
                  <c:v>Sr-90</c:v>
                </c:pt>
              </c:strCache>
            </c:strRef>
          </c:tx>
          <c:spPr>
            <a:ln w="12700">
              <a:solidFill>
                <a:srgbClr val="FF00FF"/>
              </a:solidFill>
              <a:prstDash val="solid"/>
            </a:ln>
          </c:spPr>
          <c:marker>
            <c:symbol val="square"/>
            <c:size val="4"/>
            <c:spPr>
              <a:solidFill>
                <a:srgbClr val="FF00FF"/>
              </a:solidFill>
              <a:ln>
                <a:solidFill>
                  <a:srgbClr val="FF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松葉!$G$100:$G$254</c:f>
              <c:numCache>
                <c:formatCode>0.00</c:formatCode>
                <c:ptCount val="155"/>
                <c:pt idx="0">
                  <c:v>6.666666666666667</c:v>
                </c:pt>
                <c:pt idx="2">
                  <c:v>14.444444444444445</c:v>
                </c:pt>
                <c:pt idx="4">
                  <c:v>16.296296296296298</c:v>
                </c:pt>
                <c:pt idx="12">
                  <c:v>15.111111111111111</c:v>
                </c:pt>
                <c:pt idx="15">
                  <c:v>0.96296296296296291</c:v>
                </c:pt>
                <c:pt idx="21">
                  <c:v>2</c:v>
                </c:pt>
                <c:pt idx="25">
                  <c:v>1.8148148148148149</c:v>
                </c:pt>
                <c:pt idx="29" formatCode="0.00;[Red]0.00">
                  <c:v>1.3</c:v>
                </c:pt>
                <c:pt idx="33" formatCode="0.00;[Red]0.00">
                  <c:v>1.41</c:v>
                </c:pt>
                <c:pt idx="37" formatCode="0.00;[Red]0.00">
                  <c:v>1.73</c:v>
                </c:pt>
                <c:pt idx="41" formatCode="0.00;[Red]0.00">
                  <c:v>1.5</c:v>
                </c:pt>
                <c:pt idx="45" formatCode="0.00;[Red]0.00">
                  <c:v>1.76</c:v>
                </c:pt>
                <c:pt idx="49" formatCode="0.00;[Red]0.00">
                  <c:v>1.47</c:v>
                </c:pt>
                <c:pt idx="53" formatCode="0.00;[Red]0.00">
                  <c:v>1.07</c:v>
                </c:pt>
                <c:pt idx="57" formatCode="0.00;[Red]0.00">
                  <c:v>1.83</c:v>
                </c:pt>
                <c:pt idx="61" formatCode="0.00;[Red]0.00">
                  <c:v>1.52</c:v>
                </c:pt>
                <c:pt idx="65" formatCode="0.00;[Red]0.00">
                  <c:v>0.94</c:v>
                </c:pt>
                <c:pt idx="69" formatCode="0.00;[Red]0.00">
                  <c:v>1.01</c:v>
                </c:pt>
                <c:pt idx="73" formatCode="0.00;[Red]0.00">
                  <c:v>0.87</c:v>
                </c:pt>
                <c:pt idx="77" formatCode="0.00;[Red]0.00">
                  <c:v>1.42</c:v>
                </c:pt>
                <c:pt idx="81" formatCode="0.00;[Red]0.00">
                  <c:v>0.86</c:v>
                </c:pt>
                <c:pt idx="85" formatCode="0.00;[Red]0.00">
                  <c:v>1.06</c:v>
                </c:pt>
                <c:pt idx="89" formatCode="0.00;[Red]0.00">
                  <c:v>1.35</c:v>
                </c:pt>
                <c:pt idx="93" formatCode="0.00;[Red]0.00">
                  <c:v>1.2</c:v>
                </c:pt>
                <c:pt idx="97" formatCode="0.00;[Red]0.00">
                  <c:v>1.47</c:v>
                </c:pt>
                <c:pt idx="101" formatCode="0.00;[Red]0.00">
                  <c:v>1.19</c:v>
                </c:pt>
                <c:pt idx="105" formatCode="0.00;[Red]0.00">
                  <c:v>1.38</c:v>
                </c:pt>
                <c:pt idx="109" formatCode="0.00;[Red]0.00">
                  <c:v>0.92</c:v>
                </c:pt>
                <c:pt idx="113" formatCode="0.00;[Red]0.00">
                  <c:v>0.87</c:v>
                </c:pt>
                <c:pt idx="117" formatCode="0.00;[Red]0.00">
                  <c:v>0.89</c:v>
                </c:pt>
                <c:pt idx="123" formatCode="0.00;[Red]0.00">
                  <c:v>2.1</c:v>
                </c:pt>
                <c:pt idx="127" formatCode="0.00;[Red]0.00">
                  <c:v>0.91</c:v>
                </c:pt>
                <c:pt idx="131" formatCode="0.00;[Red]0.00">
                  <c:v>1.1000000000000001</c:v>
                </c:pt>
                <c:pt idx="135" formatCode="0.00;[Red]0.00">
                  <c:v>1.7</c:v>
                </c:pt>
                <c:pt idx="139" formatCode="0.00;[Red]0.00">
                  <c:v>1.31</c:v>
                </c:pt>
                <c:pt idx="143" formatCode="0.00;[Red]0.00">
                  <c:v>1.1299999999999999</c:v>
                </c:pt>
              </c:numCache>
            </c:numRef>
          </c:val>
          <c:smooth val="0"/>
        </c:ser>
        <c:dLbls>
          <c:showLegendKey val="0"/>
          <c:showVal val="0"/>
          <c:showCatName val="0"/>
          <c:showSerName val="0"/>
          <c:showPercent val="0"/>
          <c:showBubbleSize val="0"/>
        </c:dLbls>
        <c:marker val="1"/>
        <c:smooth val="0"/>
        <c:axId val="219553152"/>
        <c:axId val="219559040"/>
      </c:lineChart>
      <c:lineChart>
        <c:grouping val="standard"/>
        <c:varyColors val="0"/>
        <c:ser>
          <c:idx val="2"/>
          <c:order val="1"/>
          <c:tx>
            <c:strRef>
              <c:f>松葉!$H$98</c:f>
              <c:strCache>
                <c:ptCount val="1"/>
                <c:pt idx="0">
                  <c:v>Ca濃度</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松葉!$H$100:$H$254</c:f>
              <c:numCache>
                <c:formatCode>0.00</c:formatCode>
                <c:ptCount val="155"/>
                <c:pt idx="0">
                  <c:v>1.7</c:v>
                </c:pt>
                <c:pt idx="2">
                  <c:v>1.4</c:v>
                </c:pt>
                <c:pt idx="4">
                  <c:v>1.9</c:v>
                </c:pt>
                <c:pt idx="12">
                  <c:v>1.5</c:v>
                </c:pt>
                <c:pt idx="15">
                  <c:v>1.5</c:v>
                </c:pt>
                <c:pt idx="21">
                  <c:v>1.4</c:v>
                </c:pt>
                <c:pt idx="25">
                  <c:v>1.5</c:v>
                </c:pt>
                <c:pt idx="29">
                  <c:v>1.4</c:v>
                </c:pt>
                <c:pt idx="33">
                  <c:v>1.5</c:v>
                </c:pt>
                <c:pt idx="37">
                  <c:v>2.1</c:v>
                </c:pt>
                <c:pt idx="41">
                  <c:v>1.37</c:v>
                </c:pt>
                <c:pt idx="45">
                  <c:v>1.85</c:v>
                </c:pt>
                <c:pt idx="49">
                  <c:v>1.76</c:v>
                </c:pt>
                <c:pt idx="53">
                  <c:v>1.78</c:v>
                </c:pt>
                <c:pt idx="57">
                  <c:v>1.84</c:v>
                </c:pt>
                <c:pt idx="61">
                  <c:v>2.09</c:v>
                </c:pt>
                <c:pt idx="65">
                  <c:v>1.76</c:v>
                </c:pt>
                <c:pt idx="69">
                  <c:v>1.81</c:v>
                </c:pt>
                <c:pt idx="73">
                  <c:v>2.67</c:v>
                </c:pt>
                <c:pt idx="77">
                  <c:v>2.2400000000000002</c:v>
                </c:pt>
                <c:pt idx="81">
                  <c:v>1.77</c:v>
                </c:pt>
                <c:pt idx="85">
                  <c:v>2.2000000000000002</c:v>
                </c:pt>
                <c:pt idx="89">
                  <c:v>2.4</c:v>
                </c:pt>
                <c:pt idx="93">
                  <c:v>2.5</c:v>
                </c:pt>
                <c:pt idx="97">
                  <c:v>2.2000000000000002</c:v>
                </c:pt>
                <c:pt idx="101">
                  <c:v>2.8</c:v>
                </c:pt>
                <c:pt idx="105">
                  <c:v>2.6</c:v>
                </c:pt>
                <c:pt idx="109">
                  <c:v>2.5</c:v>
                </c:pt>
                <c:pt idx="113">
                  <c:v>2.9</c:v>
                </c:pt>
                <c:pt idx="117">
                  <c:v>2.1</c:v>
                </c:pt>
                <c:pt idx="123" formatCode="0.0_);[Red]\(0.0\)">
                  <c:v>2.7</c:v>
                </c:pt>
                <c:pt idx="127" formatCode="0.0_);[Red]\(0.0\)">
                  <c:v>2.46</c:v>
                </c:pt>
                <c:pt idx="131" formatCode="0.0_);[Red]\(0.0\)">
                  <c:v>3.15</c:v>
                </c:pt>
                <c:pt idx="135" formatCode="0.0_);[Red]\(0.0\)">
                  <c:v>4.0999999999999996</c:v>
                </c:pt>
                <c:pt idx="139" formatCode="0.0_);[Red]\(0.0\)">
                  <c:v>2.87</c:v>
                </c:pt>
                <c:pt idx="143" formatCode="0.0_);[Red]\(0.0\)">
                  <c:v>3.7</c:v>
                </c:pt>
              </c:numCache>
            </c:numRef>
          </c:val>
          <c:smooth val="0"/>
        </c:ser>
        <c:ser>
          <c:idx val="0"/>
          <c:order val="2"/>
          <c:tx>
            <c:strRef>
              <c:f>松葉!$I$98</c:f>
              <c:strCache>
                <c:ptCount val="1"/>
                <c:pt idx="0">
                  <c:v>Sr単位</c:v>
                </c:pt>
              </c:strCache>
            </c:strRef>
          </c:tx>
          <c:spPr>
            <a:ln w="12700">
              <a:solidFill>
                <a:srgbClr val="8080FF"/>
              </a:solidFill>
              <a:prstDash val="solid"/>
            </a:ln>
          </c:spPr>
          <c:marker>
            <c:symbol val="diamond"/>
            <c:size val="5"/>
            <c:spPr>
              <a:solidFill>
                <a:srgbClr val="000080"/>
              </a:solidFill>
              <a:ln>
                <a:solidFill>
                  <a:srgbClr val="00008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松葉!$I$100:$I$254</c:f>
              <c:numCache>
                <c:formatCode>0.00</c:formatCode>
                <c:ptCount val="155"/>
                <c:pt idx="0">
                  <c:v>4.0740740740740744</c:v>
                </c:pt>
                <c:pt idx="2">
                  <c:v>10.74074074074074</c:v>
                </c:pt>
                <c:pt idx="4">
                  <c:v>8.518518518518519</c:v>
                </c:pt>
                <c:pt idx="12">
                  <c:v>10.25925925925926</c:v>
                </c:pt>
                <c:pt idx="15">
                  <c:v>0.62962962962962965</c:v>
                </c:pt>
                <c:pt idx="21">
                  <c:v>1.4074074074074074</c:v>
                </c:pt>
                <c:pt idx="25">
                  <c:v>1.2222222222222223</c:v>
                </c:pt>
                <c:pt idx="29">
                  <c:v>0.91</c:v>
                </c:pt>
                <c:pt idx="33">
                  <c:v>0.94</c:v>
                </c:pt>
                <c:pt idx="37">
                  <c:v>0.82</c:v>
                </c:pt>
                <c:pt idx="41">
                  <c:v>1.0900000000000001</c:v>
                </c:pt>
                <c:pt idx="45">
                  <c:v>0.95</c:v>
                </c:pt>
                <c:pt idx="49">
                  <c:v>0.83</c:v>
                </c:pt>
                <c:pt idx="53">
                  <c:v>0.6</c:v>
                </c:pt>
                <c:pt idx="57">
                  <c:v>1</c:v>
                </c:pt>
                <c:pt idx="61">
                  <c:v>0.73</c:v>
                </c:pt>
                <c:pt idx="65">
                  <c:v>0.53</c:v>
                </c:pt>
                <c:pt idx="69">
                  <c:v>0.55000000000000004</c:v>
                </c:pt>
                <c:pt idx="73">
                  <c:v>0.33</c:v>
                </c:pt>
                <c:pt idx="77">
                  <c:v>0.64</c:v>
                </c:pt>
                <c:pt idx="81">
                  <c:v>0.49</c:v>
                </c:pt>
                <c:pt idx="85">
                  <c:v>0.48</c:v>
                </c:pt>
                <c:pt idx="89">
                  <c:v>0.56999999999999995</c:v>
                </c:pt>
                <c:pt idx="93">
                  <c:v>0.48</c:v>
                </c:pt>
                <c:pt idx="97">
                  <c:v>0.6681818181818181</c:v>
                </c:pt>
                <c:pt idx="101">
                  <c:v>0.42499999999999999</c:v>
                </c:pt>
                <c:pt idx="105">
                  <c:v>0.53076923076923066</c:v>
                </c:pt>
                <c:pt idx="109">
                  <c:v>0.36799999999999999</c:v>
                </c:pt>
                <c:pt idx="113">
                  <c:v>0.3</c:v>
                </c:pt>
                <c:pt idx="117">
                  <c:v>0.4238095238095238</c:v>
                </c:pt>
                <c:pt idx="123">
                  <c:v>0.77</c:v>
                </c:pt>
                <c:pt idx="127">
                  <c:v>0.37</c:v>
                </c:pt>
                <c:pt idx="131">
                  <c:v>0.35</c:v>
                </c:pt>
                <c:pt idx="135">
                  <c:v>0.41</c:v>
                </c:pt>
                <c:pt idx="139">
                  <c:v>0.45</c:v>
                </c:pt>
                <c:pt idx="143">
                  <c:v>0.31</c:v>
                </c:pt>
              </c:numCache>
            </c:numRef>
          </c:val>
          <c:smooth val="0"/>
        </c:ser>
        <c:ser>
          <c:idx val="3"/>
          <c:order val="3"/>
          <c:tx>
            <c:strRef>
              <c:f>松葉!$V$98</c:f>
              <c:strCache>
                <c:ptCount val="1"/>
                <c:pt idx="0">
                  <c:v>Sr90崩壊</c:v>
                </c:pt>
              </c:strCache>
            </c:strRef>
          </c:tx>
          <c:spPr>
            <a:ln w="31750">
              <a:solidFill>
                <a:srgbClr val="CC33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松葉!$V$100:$V$254</c:f>
              <c:numCache>
                <c:formatCode>0.0_);[Red]\(0.0\)</c:formatCode>
                <c:ptCount val="155"/>
                <c:pt idx="0">
                  <c:v>10</c:v>
                </c:pt>
                <c:pt idx="1">
                  <c:v>9.940174687827513</c:v>
                </c:pt>
                <c:pt idx="2">
                  <c:v>9.8787528878511992</c:v>
                </c:pt>
                <c:pt idx="3">
                  <c:v>9.8196529403121424</c:v>
                </c:pt>
                <c:pt idx="4">
                  <c:v>9.7583323807472961</c:v>
                </c:pt>
                <c:pt idx="5">
                  <c:v>9.7037912745587551</c:v>
                </c:pt>
                <c:pt idx="6">
                  <c:v>9.6419225819043604</c:v>
                </c:pt>
                <c:pt idx="7">
                  <c:v>9.5867677338902162</c:v>
                </c:pt>
                <c:pt idx="8">
                  <c:v>9.570345991138554</c:v>
                </c:pt>
                <c:pt idx="9">
                  <c:v>9.5256451510052997</c:v>
                </c:pt>
                <c:pt idx="10">
                  <c:v>9.4674090459740849</c:v>
                </c:pt>
                <c:pt idx="11">
                  <c:v>9.4120111413598107</c:v>
                </c:pt>
                <c:pt idx="12">
                  <c:v>9.3563204220254548</c:v>
                </c:pt>
                <c:pt idx="13">
                  <c:v>9.2954411524563483</c:v>
                </c:pt>
                <c:pt idx="14">
                  <c:v>9.2447063330867625</c:v>
                </c:pt>
                <c:pt idx="15">
                  <c:v>9.183947703603879</c:v>
                </c:pt>
                <c:pt idx="16">
                  <c:v>9.1338214190951597</c:v>
                </c:pt>
                <c:pt idx="17">
                  <c:v>9.0743898956663411</c:v>
                </c:pt>
                <c:pt idx="18">
                  <c:v>9.0201020748380305</c:v>
                </c:pt>
                <c:pt idx="20">
                  <c:v>10</c:v>
                </c:pt>
                <c:pt idx="21">
                  <c:v>9.9848454002266216</c:v>
                </c:pt>
                <c:pt idx="22">
                  <c:v>9.9296930091179796</c:v>
                </c:pt>
                <c:pt idx="23">
                  <c:v>9.8683359769745582</c:v>
                </c:pt>
                <c:pt idx="24">
                  <c:v>9.8157686882807091</c:v>
                </c:pt>
                <c:pt idx="25">
                  <c:v>9.755115611255448</c:v>
                </c:pt>
                <c:pt idx="26">
                  <c:v>9.6935588565582087</c:v>
                </c:pt>
                <c:pt idx="27">
                  <c:v>9.6317554029744485</c:v>
                </c:pt>
                <c:pt idx="28">
                  <c:v>9.5741331255992499</c:v>
                </c:pt>
                <c:pt idx="29">
                  <c:v>9.5206215427701189</c:v>
                </c:pt>
                <c:pt idx="30">
                  <c:v>9.4630401180856545</c:v>
                </c:pt>
                <c:pt idx="31">
                  <c:v>9.407047461112457</c:v>
                </c:pt>
                <c:pt idx="32">
                  <c:v>9.3513861117947066</c:v>
                </c:pt>
                <c:pt idx="33">
                  <c:v>9.2948282355391836</c:v>
                </c:pt>
                <c:pt idx="34">
                  <c:v>9.2386124255108797</c:v>
                </c:pt>
                <c:pt idx="35">
                  <c:v>9.1754734215620974</c:v>
                </c:pt>
                <c:pt idx="36">
                  <c:v>9.1278006044216475</c:v>
                </c:pt>
                <c:pt idx="37">
                  <c:v>9.0708004391345742</c:v>
                </c:pt>
                <c:pt idx="38">
                  <c:v>9.0236714692400959</c:v>
                </c:pt>
                <c:pt idx="39">
                  <c:v>8.9655478289901929</c:v>
                </c:pt>
                <c:pt idx="40">
                  <c:v>8.9072112203132487</c:v>
                </c:pt>
                <c:pt idx="41">
                  <c:v>8.8585953725081215</c:v>
                </c:pt>
                <c:pt idx="42">
                  <c:v>8.7945733516166538</c:v>
                </c:pt>
                <c:pt idx="43">
                  <c:v>8.750033439371478</c:v>
                </c:pt>
                <c:pt idx="44">
                  <c:v>8.6953923079613578</c:v>
                </c:pt>
                <c:pt idx="45">
                  <c:v>8.6479325746516036</c:v>
                </c:pt>
                <c:pt idx="46">
                  <c:v>8.5978967039354224</c:v>
                </c:pt>
                <c:pt idx="47">
                  <c:v>8.5368845426086484</c:v>
                </c:pt>
                <c:pt idx="48">
                  <c:v>8.4953300576350603</c:v>
                </c:pt>
                <c:pt idx="49">
                  <c:v>8.4350457269610963</c:v>
                </c:pt>
                <c:pt idx="50">
                  <c:v>8.3939869567313892</c:v>
                </c:pt>
                <c:pt idx="51">
                  <c:v>8.3421192779378242</c:v>
                </c:pt>
                <c:pt idx="52">
                  <c:v>8.2900254386556007</c:v>
                </c:pt>
                <c:pt idx="53">
                  <c:v>8.2404301026770561</c:v>
                </c:pt>
                <c:pt idx="54">
                  <c:v>8.1911314723442334</c:v>
                </c:pt>
                <c:pt idx="55">
                  <c:v>8.1405172673956923</c:v>
                </c:pt>
                <c:pt idx="56">
                  <c:v>8.0934172390319006</c:v>
                </c:pt>
                <c:pt idx="57">
                  <c:v>8.0439372207316246</c:v>
                </c:pt>
                <c:pt idx="58">
                  <c:v>8.0000331504222473</c:v>
                </c:pt>
                <c:pt idx="59">
                  <c:v>7.9485030110097599</c:v>
                </c:pt>
                <c:pt idx="60">
                  <c:v>7.9009508436159983</c:v>
                </c:pt>
                <c:pt idx="61">
                  <c:v>7.8531653073573047</c:v>
                </c:pt>
                <c:pt idx="62">
                  <c:v>7.8061835007518257</c:v>
                </c:pt>
                <c:pt idx="63">
                  <c:v>7.7559019935993234</c:v>
                </c:pt>
                <c:pt idx="64">
                  <c:v>7.7125528374406933</c:v>
                </c:pt>
                <c:pt idx="65">
                  <c:v>7.6643904371460998</c:v>
                </c:pt>
                <c:pt idx="66">
                  <c:v>7.6215527558300211</c:v>
                </c:pt>
                <c:pt idx="67">
                  <c:v>7.5749575342200073</c:v>
                </c:pt>
                <c:pt idx="68">
                  <c:v>7.5276543721325329</c:v>
                </c:pt>
                <c:pt idx="69">
                  <c:v>7.4850873542176313</c:v>
                </c:pt>
                <c:pt idx="70">
                  <c:v>7.437364504878988</c:v>
                </c:pt>
                <c:pt idx="71">
                  <c:v>7.390920566798993</c:v>
                </c:pt>
                <c:pt idx="72">
                  <c:v>7.3525197139500698</c:v>
                </c:pt>
                <c:pt idx="73">
                  <c:v>7.3066056041733294</c:v>
                </c:pt>
                <c:pt idx="74">
                  <c:v>7.2648095082003339</c:v>
                </c:pt>
                <c:pt idx="75">
                  <c:v>7.2175391843477241</c:v>
                </c:pt>
                <c:pt idx="76">
                  <c:v>7.1696308501465449</c:v>
                </c:pt>
                <c:pt idx="77">
                  <c:v>7.1201622716184731</c:v>
                </c:pt>
                <c:pt idx="78">
                  <c:v>7.0887751403911619</c:v>
                </c:pt>
                <c:pt idx="79">
                  <c:v>7.0463663218217167</c:v>
                </c:pt>
                <c:pt idx="80">
                  <c:v>7.0005173539113166</c:v>
                </c:pt>
                <c:pt idx="81">
                  <c:v>6.959095404734188</c:v>
                </c:pt>
                <c:pt idx="82">
                  <c:v>6.9206560763179947</c:v>
                </c:pt>
                <c:pt idx="83">
                  <c:v>6.8797066650426322</c:v>
                </c:pt>
                <c:pt idx="84">
                  <c:v>6.8344914323298056</c:v>
                </c:pt>
                <c:pt idx="85">
                  <c:v>6.795844078870509</c:v>
                </c:pt>
                <c:pt idx="86">
                  <c:v>6.756524163641938</c:v>
                </c:pt>
                <c:pt idx="87">
                  <c:v>6.7161030469128544</c:v>
                </c:pt>
                <c:pt idx="88">
                  <c:v>6.6759237507764393</c:v>
                </c:pt>
                <c:pt idx="89">
                  <c:v>6.6355472691646389</c:v>
                </c:pt>
                <c:pt idx="90">
                  <c:v>6.5888947330296022</c:v>
                </c:pt>
                <c:pt idx="91">
                  <c:v>6.5563900225494027</c:v>
                </c:pt>
                <c:pt idx="92">
                  <c:v>6.5145882908601669</c:v>
                </c:pt>
                <c:pt idx="93">
                  <c:v>6.4692127437602087</c:v>
                </c:pt>
                <c:pt idx="94">
                  <c:v>6.4394211677227142</c:v>
                </c:pt>
                <c:pt idx="95">
                  <c:v>6.39499084510655</c:v>
                </c:pt>
                <c:pt idx="96">
                  <c:v>6.360506172641383</c:v>
                </c:pt>
                <c:pt idx="97">
                  <c:v>6.3191199275777095</c:v>
                </c:pt>
                <c:pt idx="98">
                  <c:v>6.2871168916385853</c:v>
                </c:pt>
                <c:pt idx="99">
                  <c:v>6.2441491514667522</c:v>
                </c:pt>
                <c:pt idx="100">
                  <c:v>6.2096589072678219</c:v>
                </c:pt>
                <c:pt idx="101">
                  <c:v>6.1696609993618248</c:v>
                </c:pt>
                <c:pt idx="102">
                  <c:v>6.1372007220002374</c:v>
                </c:pt>
                <c:pt idx="103">
                  <c:v>6.096061436665865</c:v>
                </c:pt>
                <c:pt idx="104">
                  <c:v>6.0623891712375322</c:v>
                </c:pt>
                <c:pt idx="105">
                  <c:v>6.0257233922331546</c:v>
                </c:pt>
                <c:pt idx="106">
                  <c:v>5.9916494213907896</c:v>
                </c:pt>
                <c:pt idx="107">
                  <c:v>5.9507009803205388</c:v>
                </c:pt>
                <c:pt idx="108">
                  <c:v>5.9182218613193722</c:v>
                </c:pt>
                <c:pt idx="109">
                  <c:v>5.8820401450733666</c:v>
                </c:pt>
                <c:pt idx="110">
                  <c:v>5.8468506562843539</c:v>
                </c:pt>
                <c:pt idx="111">
                  <c:v>5.8118716897105411</c:v>
                </c:pt>
                <c:pt idx="112">
                  <c:v>5.7767210590008302</c:v>
                </c:pt>
                <c:pt idx="113">
                  <c:v>5.7410258507627479</c:v>
                </c:pt>
                <c:pt idx="114">
                  <c:v>5.7081853663516462</c:v>
                </c:pt>
                <c:pt idx="115">
                  <c:v>5.6744101248680234</c:v>
                </c:pt>
                <c:pt idx="116">
                  <c:v>5.6412066972656847</c:v>
                </c:pt>
                <c:pt idx="117">
                  <c:v>5.6048703268908415</c:v>
                </c:pt>
                <c:pt idx="118">
                  <c:v>5.5731761757222253</c:v>
                </c:pt>
                <c:pt idx="119">
                  <c:v>5.5394691931713531</c:v>
                </c:pt>
                <c:pt idx="120">
                  <c:v>5.5063291457962169</c:v>
                </c:pt>
                <c:pt idx="122">
                  <c:v>10</c:v>
                </c:pt>
                <c:pt idx="123">
                  <c:v>9.9368979752262359</c:v>
                </c:pt>
                <c:pt idx="124">
                  <c:v>9.9015782320095607</c:v>
                </c:pt>
                <c:pt idx="125">
                  <c:v>9.845587263621308</c:v>
                </c:pt>
                <c:pt idx="126">
                  <c:v>9.7834596144791774</c:v>
                </c:pt>
                <c:pt idx="127">
                  <c:v>9.7204419958779411</c:v>
                </c:pt>
                <c:pt idx="128">
                  <c:v>9.6693000865743244</c:v>
                </c:pt>
                <c:pt idx="129">
                  <c:v>9.6019512746597577</c:v>
                </c:pt>
                <c:pt idx="130">
                  <c:v>9.5401027949707675</c:v>
                </c:pt>
                <c:pt idx="131">
                  <c:v>9.4917871661950031</c:v>
                </c:pt>
                <c:pt idx="132">
                  <c:v>9.4350022531657611</c:v>
                </c:pt>
                <c:pt idx="133">
                  <c:v>9.3661968547084236</c:v>
                </c:pt>
                <c:pt idx="134">
                  <c:v>9.3150758484205145</c:v>
                </c:pt>
                <c:pt idx="135">
                  <c:v>9.266677701843399</c:v>
                </c:pt>
                <c:pt idx="136">
                  <c:v>9.2027400482641237</c:v>
                </c:pt>
                <c:pt idx="137">
                  <c:v>9.1476843686411549</c:v>
                </c:pt>
                <c:pt idx="138">
                  <c:v>9.0899606280759002</c:v>
                </c:pt>
                <c:pt idx="139">
                  <c:v>9.0391551739755975</c:v>
                </c:pt>
                <c:pt idx="140">
                  <c:v>8.9904119758872234</c:v>
                </c:pt>
                <c:pt idx="141">
                  <c:v>8.9248487823978966</c:v>
                </c:pt>
                <c:pt idx="142">
                  <c:v>8.8866781136881237</c:v>
                </c:pt>
                <c:pt idx="143">
                  <c:v>8.8241985539770713</c:v>
                </c:pt>
                <c:pt idx="144">
                  <c:v>8.7679379015361327</c:v>
                </c:pt>
                <c:pt idx="145">
                  <c:v>8.7206572292016649</c:v>
                </c:pt>
                <c:pt idx="146">
                  <c:v>8.6679140479727419</c:v>
                </c:pt>
                <c:pt idx="147">
                  <c:v>8.6200358719461985</c:v>
                </c:pt>
                <c:pt idx="148">
                  <c:v>8.5611243759455036</c:v>
                </c:pt>
                <c:pt idx="149">
                  <c:v>8.5183284367600134</c:v>
                </c:pt>
              </c:numCache>
            </c:numRef>
          </c:val>
          <c:smooth val="0"/>
        </c:ser>
        <c:dLbls>
          <c:showLegendKey val="0"/>
          <c:showVal val="0"/>
          <c:showCatName val="0"/>
          <c:showSerName val="0"/>
          <c:showPercent val="0"/>
          <c:showBubbleSize val="0"/>
        </c:dLbls>
        <c:marker val="1"/>
        <c:smooth val="0"/>
        <c:axId val="219560960"/>
        <c:axId val="219566848"/>
      </c:lineChart>
      <c:dateAx>
        <c:axId val="219553152"/>
        <c:scaling>
          <c:orientation val="minMax"/>
        </c:scaling>
        <c:delete val="1"/>
        <c:axPos val="b"/>
        <c:majorGridlines>
          <c:spPr>
            <a:ln w="0">
              <a:solidFill>
                <a:schemeClr val="bg1">
                  <a:lumMod val="75000"/>
                </a:schemeClr>
              </a:solidFill>
              <a:prstDash val="sysDot"/>
            </a:ln>
          </c:spPr>
        </c:majorGridlines>
        <c:numFmt formatCode="[$-411]m\.d\.ge" sourceLinked="1"/>
        <c:majorTickMark val="out"/>
        <c:minorTickMark val="none"/>
        <c:tickLblPos val="nextTo"/>
        <c:crossAx val="219559040"/>
        <c:crosses val="autoZero"/>
        <c:auto val="0"/>
        <c:lblOffset val="100"/>
        <c:baseTimeUnit val="days"/>
      </c:dateAx>
      <c:valAx>
        <c:axId val="219559040"/>
        <c:scaling>
          <c:orientation val="minMax"/>
        </c:scaling>
        <c:delete val="0"/>
        <c:axPos val="r"/>
        <c:title>
          <c:tx>
            <c:rich>
              <a:bodyPr/>
              <a:lstStyle/>
              <a:p>
                <a:pPr>
                  <a:defRPr sz="900" b="0" i="0" u="none" strike="noStrike" baseline="0">
                    <a:solidFill>
                      <a:srgbClr val="000000"/>
                    </a:solidFill>
                    <a:latin typeface="Meiryo UI"/>
                    <a:ea typeface="Meiryo UI"/>
                    <a:cs typeface="Meiryo UI"/>
                  </a:defRPr>
                </a:pPr>
                <a:r>
                  <a:rPr lang="en-US" altLang="en-US"/>
                  <a:t>Sr-90(Bq/kg)</a:t>
                </a:r>
              </a:p>
            </c:rich>
          </c:tx>
          <c:layout>
            <c:manualLayout>
              <c:xMode val="edge"/>
              <c:yMode val="edge"/>
              <c:x val="0.91937169940954233"/>
              <c:y val="0.10379786144701603"/>
            </c:manualLayout>
          </c:layout>
          <c:overlay val="0"/>
          <c:spPr>
            <a:noFill/>
            <a:ln w="25400">
              <a:noFill/>
            </a:ln>
          </c:spPr>
        </c:title>
        <c:numFmt formatCode="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9553152"/>
        <c:crosses val="max"/>
        <c:crossBetween val="between"/>
      </c:valAx>
      <c:dateAx>
        <c:axId val="219560960"/>
        <c:scaling>
          <c:orientation val="minMax"/>
          <c:min val="29677"/>
        </c:scaling>
        <c:delete val="0"/>
        <c:axPos val="b"/>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9566848"/>
        <c:crossesAt val="0.1"/>
        <c:auto val="0"/>
        <c:lblOffset val="100"/>
        <c:baseTimeUnit val="days"/>
        <c:majorUnit val="24"/>
        <c:majorTimeUnit val="months"/>
        <c:minorUnit val="3"/>
        <c:minorTimeUnit val="months"/>
      </c:dateAx>
      <c:valAx>
        <c:axId val="219566848"/>
        <c:scaling>
          <c:logBase val="10"/>
          <c:orientation val="minMax"/>
          <c:min val="0.1"/>
        </c:scaling>
        <c:delete val="0"/>
        <c:axPos val="l"/>
        <c:minorGridlines>
          <c:spPr>
            <a:ln>
              <a:solidFill>
                <a:schemeClr val="bg1">
                  <a:lumMod val="85000"/>
                </a:schemeClr>
              </a:solidFill>
            </a:ln>
          </c:spPr>
        </c:minorGridlines>
        <c:title>
          <c:tx>
            <c:rich>
              <a:bodyPr/>
              <a:lstStyle/>
              <a:p>
                <a:pPr>
                  <a:defRPr sz="900" b="0" i="0" u="none" strike="noStrike" baseline="0">
                    <a:solidFill>
                      <a:srgbClr val="000000"/>
                    </a:solidFill>
                    <a:latin typeface="Meiryo UI"/>
                    <a:ea typeface="Meiryo UI"/>
                    <a:cs typeface="Meiryo UI"/>
                  </a:defRPr>
                </a:pPr>
                <a:r>
                  <a:rPr lang="en-US" altLang="en-US"/>
                  <a:t>Ca</a:t>
                </a:r>
                <a:r>
                  <a:rPr lang="ja-JP" altLang="en-US"/>
                  <a:t>濃度</a:t>
                </a:r>
                <a:r>
                  <a:rPr lang="en-US" altLang="ja-JP"/>
                  <a:t>(</a:t>
                </a:r>
                <a:r>
                  <a:rPr lang="en-US" altLang="en-US"/>
                  <a:t>Bg/kg)･Sr</a:t>
                </a:r>
                <a:r>
                  <a:rPr lang="ja-JP" altLang="en-US"/>
                  <a:t>単位</a:t>
                </a:r>
                <a:r>
                  <a:rPr lang="en-US" altLang="ja-JP"/>
                  <a:t>(</a:t>
                </a:r>
                <a:r>
                  <a:rPr lang="en-US" altLang="en-US"/>
                  <a:t>Bq/g･Ca)</a:t>
                </a:r>
              </a:p>
            </c:rich>
          </c:tx>
          <c:layout>
            <c:manualLayout>
              <c:xMode val="edge"/>
              <c:yMode val="edge"/>
              <c:x val="7.4331581869544004E-3"/>
              <c:y val="0.1645666098851427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9560960"/>
        <c:crosses val="autoZero"/>
        <c:crossBetween val="between"/>
      </c:valAx>
      <c:spPr>
        <a:solidFill>
          <a:srgbClr val="FFFFFF"/>
        </a:solidFill>
        <a:ln w="12700">
          <a:solidFill>
            <a:srgbClr val="808080"/>
          </a:solidFill>
          <a:prstDash val="solid"/>
        </a:ln>
      </c:spPr>
    </c:plotArea>
    <c:legend>
      <c:legendPos val="r"/>
      <c:layout>
        <c:manualLayout>
          <c:xMode val="edge"/>
          <c:yMode val="edge"/>
          <c:x val="0.62407912322053138"/>
          <c:y val="6.9697175950449664E-2"/>
          <c:w val="0.21140243091020011"/>
          <c:h val="0.21132773241640937"/>
        </c:manualLayout>
      </c:layout>
      <c:overlay val="0"/>
      <c:spPr>
        <a:noFill/>
        <a:ln w="25400">
          <a:noFill/>
        </a:ln>
      </c:spPr>
      <c:txPr>
        <a:bodyPr/>
        <a:lstStyle/>
        <a:p>
          <a:pPr>
            <a:defRPr sz="101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松葉の</a:t>
            </a:r>
            <a:r>
              <a:rPr lang="en-US" altLang="en-US"/>
              <a:t>Cs-134</a:t>
            </a:r>
            <a:endParaRPr lang="ja-JP" altLang="en-US"/>
          </a:p>
        </c:rich>
      </c:tx>
      <c:layout>
        <c:manualLayout>
          <c:xMode val="edge"/>
          <c:yMode val="edge"/>
          <c:x val="0.25404170290159239"/>
          <c:y val="8.3473114971326826E-2"/>
        </c:manualLayout>
      </c:layout>
      <c:overlay val="0"/>
      <c:spPr>
        <a:solidFill>
          <a:srgbClr val="FFFFFF"/>
        </a:solidFill>
        <a:ln w="25400">
          <a:noFill/>
        </a:ln>
      </c:spPr>
    </c:title>
    <c:autoTitleDeleted val="0"/>
    <c:plotArea>
      <c:layout>
        <c:manualLayout>
          <c:layoutTarget val="inner"/>
          <c:xMode val="edge"/>
          <c:yMode val="edge"/>
          <c:x val="8.7704263976734823E-2"/>
          <c:y val="2.7022955805345052E-2"/>
          <c:w val="0.89990957451909748"/>
          <c:h val="0.85593808280625949"/>
        </c:manualLayout>
      </c:layout>
      <c:lineChart>
        <c:grouping val="standard"/>
        <c:varyColors val="0"/>
        <c:ser>
          <c:idx val="2"/>
          <c:order val="0"/>
          <c:tx>
            <c:strRef>
              <c:f>松葉!$J$97</c:f>
              <c:strCache>
                <c:ptCount val="1"/>
                <c:pt idx="0">
                  <c:v>牡鹿ｹﾞｰﾄ</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松葉!$L$100:$L$254</c:f>
              <c:numCache>
                <c:formatCode>0.000</c:formatCode>
                <c:ptCount val="155"/>
                <c:pt idx="0">
                  <c:v>1.4E-2</c:v>
                </c:pt>
                <c:pt idx="1">
                  <c:v>1.2874197646414889E-2</c:v>
                </c:pt>
                <c:pt idx="2">
                  <c:v>1.1806252017199686E-2</c:v>
                </c:pt>
                <c:pt idx="3">
                  <c:v>1.0856858709486661E-2</c:v>
                </c:pt>
                <c:pt idx="4">
                  <c:v>9.9470883840534364E-3</c:v>
                </c:pt>
                <c:pt idx="5">
                  <c:v>9.1978989037503501E-3</c:v>
                </c:pt>
                <c:pt idx="6">
                  <c:v>8.4116317166037201E-3</c:v>
                </c:pt>
                <c:pt idx="7">
                  <c:v>7.7637712693880822E-3</c:v>
                </c:pt>
                <c:pt idx="9">
                  <c:v>7.1000981129955305E-3</c:v>
                </c:pt>
                <c:pt idx="10">
                  <c:v>6.5171289439318074E-3</c:v>
                </c:pt>
                <c:pt idx="11">
                  <c:v>6.0041097628142481E-3</c:v>
                </c:pt>
                <c:pt idx="12">
                  <c:v>5.5263812960643591E-3</c:v>
                </c:pt>
                <c:pt idx="13">
                  <c:v>5.044664533244112E-3</c:v>
                </c:pt>
                <c:pt idx="14">
                  <c:v>4.6733156872863285E-3</c:v>
                </c:pt>
                <c:pt idx="15">
                  <c:v>4.2620297597247307E-3</c:v>
                </c:pt>
                <c:pt idx="16">
                  <c:v>3.9482923799085724E-3</c:v>
                </c:pt>
                <c:pt idx="17">
                  <c:v>3.6041325179620408E-3</c:v>
                </c:pt>
                <c:pt idx="18">
                  <c:v>3.3143081700081627E-3</c:v>
                </c:pt>
                <c:pt idx="21" formatCode="0.00">
                  <c:v>10.185185185185185</c:v>
                </c:pt>
                <c:pt idx="22">
                  <c:v>4.5185185185185182</c:v>
                </c:pt>
                <c:pt idx="23">
                  <c:v>2.9222222222222225</c:v>
                </c:pt>
                <c:pt idx="24">
                  <c:v>1.9740740740740739</c:v>
                </c:pt>
                <c:pt idx="25">
                  <c:v>0.28518518518518521</c:v>
                </c:pt>
                <c:pt idx="26">
                  <c:v>0.34814814814814815</c:v>
                </c:pt>
                <c:pt idx="27">
                  <c:v>0.12592592592592591</c:v>
                </c:pt>
                <c:pt idx="28">
                  <c:v>0.12222222222222222</c:v>
                </c:pt>
                <c:pt idx="29">
                  <c:v>0.03</c:v>
                </c:pt>
                <c:pt idx="30">
                  <c:v>2.8000000000000001E-2</c:v>
                </c:pt>
                <c:pt idx="31">
                  <c:v>5.9600229465036564E-3</c:v>
                </c:pt>
                <c:pt idx="32">
                  <c:v>5.4858023315406193E-3</c:v>
                </c:pt>
                <c:pt idx="33">
                  <c:v>5.0400193617327373E-3</c:v>
                </c:pt>
                <c:pt idx="34">
                  <c:v>4.6304612582544645E-3</c:v>
                </c:pt>
                <c:pt idx="35">
                  <c:v>4.2074141974503196E-3</c:v>
                </c:pt>
                <c:pt idx="36">
                  <c:v>3.9120864338706984E-3</c:v>
                </c:pt>
                <c:pt idx="37">
                  <c:v>3.5842659985770593E-3</c:v>
                </c:pt>
                <c:pt idx="38">
                  <c:v>3.3326783935165192E-3</c:v>
                </c:pt>
                <c:pt idx="39">
                  <c:v>3.0449834569411059E-3</c:v>
                </c:pt>
                <c:pt idx="40">
                  <c:v>2.7795621088405899E-3</c:v>
                </c:pt>
                <c:pt idx="41">
                  <c:v>2.574952431708669E-3</c:v>
                </c:pt>
                <c:pt idx="42">
                  <c:v>2.3268034829486304E-3</c:v>
                </c:pt>
                <c:pt idx="43">
                  <c:v>2.1674697823228155E-3</c:v>
                </c:pt>
                <c:pt idx="44">
                  <c:v>1.9858426890727696E-3</c:v>
                </c:pt>
                <c:pt idx="45">
                  <c:v>1.8396604432601546E-3</c:v>
                </c:pt>
                <c:pt idx="46">
                  <c:v>1.6964070393247601E-3</c:v>
                </c:pt>
                <c:pt idx="47">
                  <c:v>1.535750740608162E-3</c:v>
                </c:pt>
                <c:pt idx="48">
                  <c:v>1.4345455378812204E-3</c:v>
                </c:pt>
                <c:pt idx="49">
                  <c:v>1.2986885347482074E-3</c:v>
                </c:pt>
                <c:pt idx="50">
                  <c:v>1.2131056123617923E-3</c:v>
                </c:pt>
                <c:pt idx="51">
                  <c:v>1.1124755869357822E-3</c:v>
                </c:pt>
                <c:pt idx="52">
                  <c:v>1.0192536611609976E-3</c:v>
                </c:pt>
                <c:pt idx="53">
                  <c:v>9.3729093468704848E-4</c:v>
                </c:pt>
                <c:pt idx="54">
                  <c:v>8.6191919609671563E-4</c:v>
                </c:pt>
                <c:pt idx="55">
                  <c:v>7.9042092773942468E-4</c:v>
                </c:pt>
                <c:pt idx="56">
                  <c:v>7.2887126032374538E-4</c:v>
                </c:pt>
                <c:pt idx="57">
                  <c:v>6.6902568266790415E-4</c:v>
                </c:pt>
                <c:pt idx="58">
                  <c:v>6.1977723145026148E-4</c:v>
                </c:pt>
                <c:pt idx="59">
                  <c:v>5.6627468777852572E-4</c:v>
                </c:pt>
                <c:pt idx="60">
                  <c:v>5.207380180444729E-4</c:v>
                </c:pt>
                <c:pt idx="61">
                  <c:v>4.7842221332780116E-4</c:v>
                </c:pt>
                <c:pt idx="62">
                  <c:v>4.3995015234409853E-4</c:v>
                </c:pt>
                <c:pt idx="63">
                  <c:v>4.0197126082512852E-4</c:v>
                </c:pt>
                <c:pt idx="64">
                  <c:v>3.7169580449389263E-4</c:v>
                </c:pt>
                <c:pt idx="65">
                  <c:v>3.4054887497540358E-4</c:v>
                </c:pt>
                <c:pt idx="66">
                  <c:v>3.1489959703497213E-4</c:v>
                </c:pt>
                <c:pt idx="67">
                  <c:v>2.890440731393274E-4</c:v>
                </c:pt>
                <c:pt idx="68">
                  <c:v>2.6482309656396361E-4</c:v>
                </c:pt>
                <c:pt idx="69">
                  <c:v>2.4465180711523416E-4</c:v>
                </c:pt>
                <c:pt idx="70">
                  <c:v>2.2373815170069142E-4</c:v>
                </c:pt>
                <c:pt idx="71">
                  <c:v>2.0498960421276051E-4</c:v>
                </c:pt>
                <c:pt idx="72">
                  <c:v>1.9060092781244016E-4</c:v>
                </c:pt>
                <c:pt idx="73">
                  <c:v>1.7462917458585718E-4</c:v>
                </c:pt>
                <c:pt idx="75">
                  <c:v>1.4712982845946658E-4</c:v>
                </c:pt>
                <c:pt idx="77">
                  <c:v>1.2169785616949829E-4</c:v>
                </c:pt>
                <c:pt idx="79">
                  <c:v>1.0521296865229376E-4</c:v>
                </c:pt>
                <c:pt idx="81">
                  <c:v>8.8400137966293792E-5</c:v>
                </c:pt>
                <c:pt idx="83">
                  <c:v>7.530744393411938E-5</c:v>
                </c:pt>
                <c:pt idx="85">
                  <c:v>6.3448569427328782E-5</c:v>
                </c:pt>
                <c:pt idx="87">
                  <c:v>5.3802984467833396E-5</c:v>
                </c:pt>
                <c:pt idx="89">
                  <c:v>4.5455930608025866E-5</c:v>
                </c:pt>
                <c:pt idx="91">
                  <c:v>3.8439243007348919E-5</c:v>
                </c:pt>
                <c:pt idx="93">
                  <c:v>3.1882860928474552E-5</c:v>
                </c:pt>
                <c:pt idx="95">
                  <c:v>2.7135770821694383E-5</c:v>
                </c:pt>
                <c:pt idx="97">
                  <c:v>2.2968176779713038E-5</c:v>
                </c:pt>
                <c:pt idx="99">
                  <c:v>1.9440654479672846E-5</c:v>
                </c:pt>
                <c:pt idx="101">
                  <c:v>1.6439747944223334E-5</c:v>
                </c:pt>
                <c:pt idx="103">
                  <c:v>1.3902068613594517E-5</c:v>
                </c:pt>
                <c:pt idx="105">
                  <c:v>1.182127224077693E-5</c:v>
                </c:pt>
                <c:pt idx="107">
                  <c:v>9.9231098909663045E-6</c:v>
                </c:pt>
                <c:pt idx="109">
                  <c:v>8.4378653822460979E-6</c:v>
                </c:pt>
                <c:pt idx="111">
                  <c:v>7.1353760346111542E-6</c:v>
                </c:pt>
                <c:pt idx="113">
                  <c:v>6.0117483487844948E-6</c:v>
                </c:pt>
                <c:pt idx="115">
                  <c:v>5.1072309579169279E-6</c:v>
                </c:pt>
                <c:pt idx="117">
                  <c:v>4.2990187454775449E-6</c:v>
                </c:pt>
                <c:pt idx="119">
                  <c:v>3.6488327520826462E-6</c:v>
                </c:pt>
                <c:pt idx="123" formatCode="0.0;&quot;△ &quot;0.0">
                  <c:v>1273</c:v>
                </c:pt>
                <c:pt idx="125" formatCode="0.0;&quot;△ &quot;0.0">
                  <c:v>657.4</c:v>
                </c:pt>
                <c:pt idx="127" formatCode="0.0;&quot;△ &quot;0.0">
                  <c:v>23.92</c:v>
                </c:pt>
                <c:pt idx="129" formatCode="0.0;&quot;△ &quot;0.0">
                  <c:v>16.89</c:v>
                </c:pt>
                <c:pt idx="131" formatCode="0.0;&quot;△ &quot;0.0">
                  <c:v>19.75</c:v>
                </c:pt>
                <c:pt idx="133" formatCode="0.0;&quot;△ &quot;0.0">
                  <c:v>4.2699999999999996</c:v>
                </c:pt>
                <c:pt idx="135" formatCode="0.00">
                  <c:v>2.93</c:v>
                </c:pt>
                <c:pt idx="137" formatCode="0.00">
                  <c:v>1.04</c:v>
                </c:pt>
                <c:pt idx="139" formatCode="0.00">
                  <c:v>0.9</c:v>
                </c:pt>
                <c:pt idx="141" formatCode="0.00">
                  <c:v>0.56000000000000005</c:v>
                </c:pt>
                <c:pt idx="143" formatCode="0.00">
                  <c:v>0.44</c:v>
                </c:pt>
                <c:pt idx="145" formatCode="0.00">
                  <c:v>0.28199999999999997</c:v>
                </c:pt>
                <c:pt idx="147">
                  <c:v>0.13800000000000001</c:v>
                </c:pt>
                <c:pt idx="149">
                  <c:v>9.8000000000000004E-2</c:v>
                </c:pt>
              </c:numCache>
            </c:numRef>
          </c:val>
          <c:smooth val="0"/>
        </c:ser>
        <c:ser>
          <c:idx val="1"/>
          <c:order val="1"/>
          <c:tx>
            <c:strRef>
              <c:f>松葉!$C$97</c:f>
              <c:strCache>
                <c:ptCount val="1"/>
                <c:pt idx="0">
                  <c:v>小屋取</c:v>
                </c:pt>
              </c:strCache>
            </c:strRef>
          </c:tx>
          <c:spPr>
            <a:ln w="12700">
              <a:solidFill>
                <a:srgbClr val="000080"/>
              </a:solidFill>
              <a:prstDash val="solid"/>
            </a:ln>
          </c:spPr>
          <c:marker>
            <c:symbol val="square"/>
            <c:size val="5"/>
            <c:spPr>
              <a:noFill/>
              <a:ln>
                <a:solidFill>
                  <a:srgbClr val="00008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松葉!$E$100:$E$254</c:f>
              <c:numCache>
                <c:formatCode>0.000</c:formatCode>
                <c:ptCount val="155"/>
                <c:pt idx="0">
                  <c:v>1.4999999999999999E-2</c:v>
                </c:pt>
                <c:pt idx="1">
                  <c:v>1.3793783192587381E-2</c:v>
                </c:pt>
                <c:pt idx="2">
                  <c:v>1.2649555732713948E-2</c:v>
                </c:pt>
                <c:pt idx="3">
                  <c:v>1.1632348617307137E-2</c:v>
                </c:pt>
                <c:pt idx="4">
                  <c:v>1.065759469720011E-2</c:v>
                </c:pt>
                <c:pt idx="5">
                  <c:v>9.8548916825896612E-3</c:v>
                </c:pt>
                <c:pt idx="6">
                  <c:v>9.0124625535039863E-3</c:v>
                </c:pt>
                <c:pt idx="7">
                  <c:v>8.3183263600586591E-3</c:v>
                </c:pt>
                <c:pt idx="9">
                  <c:v>7.6072479782094962E-3</c:v>
                </c:pt>
                <c:pt idx="10">
                  <c:v>6.9826381542126498E-3</c:v>
                </c:pt>
                <c:pt idx="11">
                  <c:v>6.4329747458724083E-3</c:v>
                </c:pt>
                <c:pt idx="12">
                  <c:v>5.921122817211813E-3</c:v>
                </c:pt>
                <c:pt idx="13">
                  <c:v>5.4049977141901193E-3</c:v>
                </c:pt>
                <c:pt idx="14">
                  <c:v>5.0071239506639231E-3</c:v>
                </c:pt>
                <c:pt idx="15">
                  <c:v>4.5664604568479254E-3</c:v>
                </c:pt>
                <c:pt idx="16">
                  <c:v>4.2303132641877562E-3</c:v>
                </c:pt>
                <c:pt idx="17">
                  <c:v>3.8615705549593293E-3</c:v>
                </c:pt>
                <c:pt idx="18">
                  <c:v>3.5510444678658886E-3</c:v>
                </c:pt>
                <c:pt idx="21" formatCode="0.0">
                  <c:v>8.7407407407407405</c:v>
                </c:pt>
                <c:pt idx="22" formatCode="0.0">
                  <c:v>3.6296296296296298</c:v>
                </c:pt>
                <c:pt idx="23" formatCode="0.0">
                  <c:v>2.3037037037037038</c:v>
                </c:pt>
                <c:pt idx="24" formatCode="0.0">
                  <c:v>1.9111111111111112</c:v>
                </c:pt>
                <c:pt idx="25" formatCode="0.00;[Red]0.00">
                  <c:v>0.16296296296296298</c:v>
                </c:pt>
                <c:pt idx="26" formatCode="0.00;[Red]0.00">
                  <c:v>0.1111111111111111</c:v>
                </c:pt>
                <c:pt idx="27" formatCode="0.00;[Red]0.00">
                  <c:v>8.1481481481481488E-2</c:v>
                </c:pt>
                <c:pt idx="28" formatCode="0.00;[Red]0.00">
                  <c:v>4.0740740740740744E-2</c:v>
                </c:pt>
                <c:pt idx="29" formatCode="0.00">
                  <c:v>0.03</c:v>
                </c:pt>
                <c:pt idx="30">
                  <c:v>6.9377545713290864E-3</c:v>
                </c:pt>
                <c:pt idx="31">
                  <c:v>6.3857388712539173E-3</c:v>
                </c:pt>
                <c:pt idx="32">
                  <c:v>5.8776453552220912E-3</c:v>
                </c:pt>
                <c:pt idx="33">
                  <c:v>5.4000207447136468E-3</c:v>
                </c:pt>
                <c:pt idx="34">
                  <c:v>4.9612084909869264E-3</c:v>
                </c:pt>
                <c:pt idx="35">
                  <c:v>4.5079437829824848E-3</c:v>
                </c:pt>
                <c:pt idx="36">
                  <c:v>4.1915211791471764E-3</c:v>
                </c:pt>
                <c:pt idx="37">
                  <c:v>3.8402849984754202E-3</c:v>
                </c:pt>
                <c:pt idx="38">
                  <c:v>3.5707268501962704E-3</c:v>
                </c:pt>
                <c:pt idx="39">
                  <c:v>3.262482275294042E-3</c:v>
                </c:pt>
                <c:pt idx="40">
                  <c:v>2.9781022594720604E-3</c:v>
                </c:pt>
                <c:pt idx="41">
                  <c:v>2.7588776054021454E-3</c:v>
                </c:pt>
                <c:pt idx="42">
                  <c:v>2.4930037317306753E-3</c:v>
                </c:pt>
                <c:pt idx="43">
                  <c:v>2.3222890524887308E-3</c:v>
                </c:pt>
                <c:pt idx="44">
                  <c:v>2.12768859543511E-3</c:v>
                </c:pt>
                <c:pt idx="45">
                  <c:v>1.97106476063588E-3</c:v>
                </c:pt>
                <c:pt idx="46">
                  <c:v>1.8175789707051001E-3</c:v>
                </c:pt>
                <c:pt idx="47">
                  <c:v>1.6454472220801734E-3</c:v>
                </c:pt>
                <c:pt idx="48">
                  <c:v>1.5370130763013076E-3</c:v>
                </c:pt>
                <c:pt idx="49">
                  <c:v>1.3914520015159363E-3</c:v>
                </c:pt>
                <c:pt idx="50">
                  <c:v>1.2997560132447772E-3</c:v>
                </c:pt>
                <c:pt idx="51">
                  <c:v>1.1919381288597666E-3</c:v>
                </c:pt>
                <c:pt idx="52">
                  <c:v>1.0920574941010689E-3</c:v>
                </c:pt>
                <c:pt idx="53">
                  <c:v>1.0042402871646948E-3</c:v>
                </c:pt>
                <c:pt idx="54">
                  <c:v>9.234848529607666E-4</c:v>
                </c:pt>
                <c:pt idx="55">
                  <c:v>8.4687956543509787E-4</c:v>
                </c:pt>
                <c:pt idx="56">
                  <c:v>7.8093349320401283E-4</c:v>
                </c:pt>
                <c:pt idx="57">
                  <c:v>7.1681323142989734E-4</c:v>
                </c:pt>
                <c:pt idx="58">
                  <c:v>6.6404703369670869E-4</c:v>
                </c:pt>
                <c:pt idx="59">
                  <c:v>6.0672287976270601E-4</c:v>
                </c:pt>
                <c:pt idx="60">
                  <c:v>5.5793359076193518E-4</c:v>
                </c:pt>
                <c:pt idx="61">
                  <c:v>5.1259522856550118E-4</c:v>
                </c:pt>
                <c:pt idx="62">
                  <c:v>4.7137516322581986E-4</c:v>
                </c:pt>
                <c:pt idx="63">
                  <c:v>4.3068349374120911E-4</c:v>
                </c:pt>
                <c:pt idx="64">
                  <c:v>3.9824550481488491E-4</c:v>
                </c:pt>
                <c:pt idx="65">
                  <c:v>3.6487379461650382E-4</c:v>
                </c:pt>
                <c:pt idx="66">
                  <c:v>3.3739242539461298E-4</c:v>
                </c:pt>
                <c:pt idx="67">
                  <c:v>3.0969007836356509E-4</c:v>
                </c:pt>
                <c:pt idx="68">
                  <c:v>2.8373903203281816E-4</c:v>
                </c:pt>
                <c:pt idx="69">
                  <c:v>2.6212693619489375E-4</c:v>
                </c:pt>
                <c:pt idx="70">
                  <c:v>2.3971944825074081E-4</c:v>
                </c:pt>
                <c:pt idx="71">
                  <c:v>2.1963171879938625E-4</c:v>
                </c:pt>
                <c:pt idx="72">
                  <c:v>2.0421527979904301E-4</c:v>
                </c:pt>
                <c:pt idx="73">
                  <c:v>1.8710268705627553E-4</c:v>
                </c:pt>
                <c:pt idx="74">
                  <c:v>1.7269211434037105E-4</c:v>
                </c:pt>
                <c:pt idx="75">
                  <c:v>1.5763910192085703E-4</c:v>
                </c:pt>
                <c:pt idx="76">
                  <c:v>1.4363332838060114E-4</c:v>
                </c:pt>
                <c:pt idx="77">
                  <c:v>1.3039056018160532E-4</c:v>
                </c:pt>
                <c:pt idx="78">
                  <c:v>1.2258585529979725E-4</c:v>
                </c:pt>
                <c:pt idx="79">
                  <c:v>1.1272818069888617E-4</c:v>
                </c:pt>
                <c:pt idx="80">
                  <c:v>1.0290203020804769E-4</c:v>
                </c:pt>
                <c:pt idx="81">
                  <c:v>9.4714433535314773E-5</c:v>
                </c:pt>
                <c:pt idx="82">
                  <c:v>8.7661501993971402E-5</c:v>
                </c:pt>
                <c:pt idx="83">
                  <c:v>8.0686547072270765E-5</c:v>
                </c:pt>
                <c:pt idx="84">
                  <c:v>7.3585541367768141E-5</c:v>
                </c:pt>
                <c:pt idx="85">
                  <c:v>6.798061010070941E-5</c:v>
                </c:pt>
                <c:pt idx="86">
                  <c:v>6.2686995274011538E-5</c:v>
                </c:pt>
                <c:pt idx="87">
                  <c:v>5.764605478696435E-5</c:v>
                </c:pt>
                <c:pt idx="88">
                  <c:v>5.3010478775959988E-5</c:v>
                </c:pt>
                <c:pt idx="89">
                  <c:v>4.8702782794313428E-5</c:v>
                </c:pt>
                <c:pt idx="90">
                  <c:v>4.413107744182469E-5</c:v>
                </c:pt>
                <c:pt idx="91">
                  <c:v>4.1184903222159558E-5</c:v>
                </c:pt>
                <c:pt idx="92">
                  <c:v>3.7664279833247337E-5</c:v>
                </c:pt>
                <c:pt idx="93">
                  <c:v>3.4160208137651298E-5</c:v>
                </c:pt>
                <c:pt idx="94">
                  <c:v>3.2026867226524237E-5</c:v>
                </c:pt>
                <c:pt idx="95">
                  <c:v>2.9074040166101124E-5</c:v>
                </c:pt>
                <c:pt idx="96">
                  <c:v>2.6958659927512866E-5</c:v>
                </c:pt>
                <c:pt idx="97">
                  <c:v>2.4608760835406825E-5</c:v>
                </c:pt>
                <c:pt idx="98">
                  <c:v>2.2923614255364682E-5</c:v>
                </c:pt>
                <c:pt idx="99">
                  <c:v>2.0829272656792336E-5</c:v>
                </c:pt>
                <c:pt idx="100">
                  <c:v>1.9278216195587244E-5</c:v>
                </c:pt>
                <c:pt idx="101">
                  <c:v>1.7614015654525E-5</c:v>
                </c:pt>
                <c:pt idx="102">
                  <c:v>1.6362568023269893E-5</c:v>
                </c:pt>
                <c:pt idx="103">
                  <c:v>1.4895073514565553E-5</c:v>
                </c:pt>
                <c:pt idx="104">
                  <c:v>1.3785908523758342E-5</c:v>
                </c:pt>
                <c:pt idx="105">
                  <c:v>1.2665648829403853E-5</c:v>
                </c:pt>
                <c:pt idx="106">
                  <c:v>1.1700920027767187E-5</c:v>
                </c:pt>
                <c:pt idx="107">
                  <c:v>1.0631903454606754E-5</c:v>
                </c:pt>
                <c:pt idx="108">
                  <c:v>9.8492656692427001E-6</c:v>
                </c:pt>
                <c:pt idx="109">
                  <c:v>9.0405700524065323E-6</c:v>
                </c:pt>
                <c:pt idx="110">
                  <c:v>8.3135775493529469E-6</c:v>
                </c:pt>
                <c:pt idx="111">
                  <c:v>7.6450457513690939E-6</c:v>
                </c:pt>
                <c:pt idx="112">
                  <c:v>7.0238000349917463E-6</c:v>
                </c:pt>
                <c:pt idx="113">
                  <c:v>6.4411589451262442E-6</c:v>
                </c:pt>
                <c:pt idx="114">
                  <c:v>5.9450635078355894E-6</c:v>
                </c:pt>
                <c:pt idx="115">
                  <c:v>5.472033169196708E-6</c:v>
                </c:pt>
                <c:pt idx="116">
                  <c:v>5.041282450642444E-6</c:v>
                </c:pt>
                <c:pt idx="117">
                  <c:v>4.606091513011655E-6</c:v>
                </c:pt>
                <c:pt idx="118">
                  <c:v>4.2552504936980191E-6</c:v>
                </c:pt>
                <c:pt idx="119">
                  <c:v>3.9094636629456921E-6</c:v>
                </c:pt>
                <c:pt idx="120">
                  <c:v>3.5950862777314271E-6</c:v>
                </c:pt>
                <c:pt idx="123" formatCode="0.0;&quot;△ &quot;0.0">
                  <c:v>432.1</c:v>
                </c:pt>
                <c:pt idx="124" formatCode="0.0;&quot;△ &quot;0.0">
                  <c:v>616.4</c:v>
                </c:pt>
                <c:pt idx="125" formatCode="0.0;&quot;△ &quot;0.0">
                  <c:v>336.9</c:v>
                </c:pt>
                <c:pt idx="126" formatCode="0.0;&quot;△ &quot;0.0">
                  <c:v>380.2</c:v>
                </c:pt>
                <c:pt idx="127" formatCode="0.0;&quot;△ &quot;0.0">
                  <c:v>14.9</c:v>
                </c:pt>
                <c:pt idx="128" formatCode="0.0;&quot;△ &quot;0.0">
                  <c:v>12.67</c:v>
                </c:pt>
                <c:pt idx="129" formatCode="0.0;&quot;△ &quot;0.0">
                  <c:v>9.75</c:v>
                </c:pt>
                <c:pt idx="130" formatCode="0.0;&quot;△ &quot;0.0">
                  <c:v>11.51</c:v>
                </c:pt>
                <c:pt idx="131" formatCode="0.0;&quot;△ &quot;0.0">
                  <c:v>12.76</c:v>
                </c:pt>
                <c:pt idx="132" formatCode="0.0;&quot;△ &quot;0.0">
                  <c:v>3.3</c:v>
                </c:pt>
                <c:pt idx="133" formatCode="0.0;&quot;△ &quot;0.0">
                  <c:v>2.41</c:v>
                </c:pt>
                <c:pt idx="134" formatCode="0.0;&quot;△ &quot;0.0">
                  <c:v>2.57</c:v>
                </c:pt>
                <c:pt idx="135" formatCode="0.00">
                  <c:v>2.91</c:v>
                </c:pt>
                <c:pt idx="136" formatCode="0.00">
                  <c:v>1.1299999999999999</c:v>
                </c:pt>
                <c:pt idx="137" formatCode="0.00">
                  <c:v>0.8</c:v>
                </c:pt>
                <c:pt idx="138" formatCode="0.00">
                  <c:v>0.93</c:v>
                </c:pt>
                <c:pt idx="139" formatCode="0.00">
                  <c:v>0.72</c:v>
                </c:pt>
                <c:pt idx="140" formatCode="0.00">
                  <c:v>0.4</c:v>
                </c:pt>
                <c:pt idx="141" formatCode="0.00">
                  <c:v>0.29599999999999999</c:v>
                </c:pt>
                <c:pt idx="142" formatCode="0.00">
                  <c:v>0.46</c:v>
                </c:pt>
                <c:pt idx="143" formatCode="0.00">
                  <c:v>0.221</c:v>
                </c:pt>
                <c:pt idx="144" formatCode="0.00">
                  <c:v>0.23</c:v>
                </c:pt>
                <c:pt idx="145" formatCode="0.00">
                  <c:v>0.17599999999999999</c:v>
                </c:pt>
                <c:pt idx="146" formatCode="0.00">
                  <c:v>0.16700000000000001</c:v>
                </c:pt>
                <c:pt idx="147">
                  <c:v>0.25800000000000001</c:v>
                </c:pt>
                <c:pt idx="148">
                  <c:v>7.0000000000000007E-2</c:v>
                </c:pt>
                <c:pt idx="149">
                  <c:v>7.0000000000000007E-2</c:v>
                </c:pt>
              </c:numCache>
            </c:numRef>
          </c:val>
          <c:smooth val="0"/>
        </c:ser>
        <c:ser>
          <c:idx val="3"/>
          <c:order val="2"/>
          <c:tx>
            <c:strRef>
              <c:f>松葉!$O$97</c:f>
              <c:strCache>
                <c:ptCount val="1"/>
                <c:pt idx="0">
                  <c:v>付替県道</c:v>
                </c:pt>
              </c:strCache>
            </c:strRef>
          </c:tx>
          <c:spPr>
            <a:ln w="12700">
              <a:solidFill>
                <a:srgbClr val="FF00FF"/>
              </a:solidFill>
              <a:prstDash val="solid"/>
            </a:ln>
          </c:spPr>
          <c:marker>
            <c:symbol val="circle"/>
            <c:size val="3"/>
            <c:spPr>
              <a:solidFill>
                <a:srgbClr val="FF00FF"/>
              </a:solidFill>
              <a:ln>
                <a:solidFill>
                  <a:srgbClr val="FF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松葉!$Q$100:$Q$254</c:f>
              <c:numCache>
                <c:formatCode>0.000</c:formatCode>
                <c:ptCount val="155"/>
                <c:pt idx="0">
                  <c:v>1.4E-2</c:v>
                </c:pt>
                <c:pt idx="1">
                  <c:v>1.2874197646414889E-2</c:v>
                </c:pt>
                <c:pt idx="2">
                  <c:v>1.1806252017199686E-2</c:v>
                </c:pt>
                <c:pt idx="3">
                  <c:v>1.0856858709486661E-2</c:v>
                </c:pt>
                <c:pt idx="4">
                  <c:v>9.9470883840534364E-3</c:v>
                </c:pt>
                <c:pt idx="5">
                  <c:v>9.1978989037503501E-3</c:v>
                </c:pt>
                <c:pt idx="6">
                  <c:v>8.4116317166037201E-3</c:v>
                </c:pt>
                <c:pt idx="7">
                  <c:v>7.7637712693880822E-3</c:v>
                </c:pt>
                <c:pt idx="8">
                  <c:v>7.5800223352663334E-3</c:v>
                </c:pt>
                <c:pt idx="9">
                  <c:v>7.1000981129955305E-3</c:v>
                </c:pt>
                <c:pt idx="10">
                  <c:v>6.4752375999071474E-3</c:v>
                </c:pt>
                <c:pt idx="11">
                  <c:v>6.0096434954489191E-3</c:v>
                </c:pt>
                <c:pt idx="12">
                  <c:v>5.5314747266873411E-3</c:v>
                </c:pt>
                <c:pt idx="13">
                  <c:v>5.0493139860125266E-3</c:v>
                </c:pt>
                <c:pt idx="14">
                  <c:v>4.6733156872863285E-3</c:v>
                </c:pt>
                <c:pt idx="15">
                  <c:v>4.2659578913051017E-3</c:v>
                </c:pt>
                <c:pt idx="16">
                  <c:v>3.9482923799085724E-3</c:v>
                </c:pt>
                <c:pt idx="17">
                  <c:v>3.6008138010116208E-3</c:v>
                </c:pt>
                <c:pt idx="18">
                  <c:v>3.3173628269025654E-3</c:v>
                </c:pt>
                <c:pt idx="21" formatCode="0.00">
                  <c:v>11.074074074074074</c:v>
                </c:pt>
                <c:pt idx="22">
                  <c:v>4.8518518518518521</c:v>
                </c:pt>
                <c:pt idx="23">
                  <c:v>3.074074074074074</c:v>
                </c:pt>
                <c:pt idx="24">
                  <c:v>2.2925925925925927</c:v>
                </c:pt>
                <c:pt idx="25">
                  <c:v>0.18148148148148149</c:v>
                </c:pt>
                <c:pt idx="26">
                  <c:v>0.15185185185185185</c:v>
                </c:pt>
                <c:pt idx="27">
                  <c:v>9.6296296296296297E-2</c:v>
                </c:pt>
                <c:pt idx="28">
                  <c:v>5.185185185185185E-2</c:v>
                </c:pt>
                <c:pt idx="29">
                  <c:v>0.03</c:v>
                </c:pt>
                <c:pt idx="30">
                  <c:v>2.8000000000000001E-2</c:v>
                </c:pt>
                <c:pt idx="31">
                  <c:v>5.9600229465036564E-3</c:v>
                </c:pt>
                <c:pt idx="32">
                  <c:v>5.4858023315406193E-3</c:v>
                </c:pt>
                <c:pt idx="33">
                  <c:v>5.0400193617327373E-3</c:v>
                </c:pt>
                <c:pt idx="34">
                  <c:v>4.6347289574789332E-3</c:v>
                </c:pt>
                <c:pt idx="35">
                  <c:v>4.2074141974503196E-3</c:v>
                </c:pt>
                <c:pt idx="36">
                  <c:v>3.9156920375694919E-3</c:v>
                </c:pt>
                <c:pt idx="37">
                  <c:v>3.5842659985770593E-3</c:v>
                </c:pt>
                <c:pt idx="38">
                  <c:v>3.3326783935165192E-3</c:v>
                </c:pt>
                <c:pt idx="39">
                  <c:v>2.9866416886783331E-3</c:v>
                </c:pt>
                <c:pt idx="40">
                  <c:v>2.7795621088405899E-3</c:v>
                </c:pt>
                <c:pt idx="41">
                  <c:v>2.5396151802182512E-3</c:v>
                </c:pt>
                <c:pt idx="42">
                  <c:v>2.3246609418182277E-3</c:v>
                </c:pt>
                <c:pt idx="43">
                  <c:v>2.1654739570665946E-3</c:v>
                </c:pt>
                <c:pt idx="44">
                  <c:v>1.9785384597962976E-3</c:v>
                </c:pt>
                <c:pt idx="45">
                  <c:v>1.8396604432601546E-3</c:v>
                </c:pt>
                <c:pt idx="46">
                  <c:v>1.6964070393247601E-3</c:v>
                </c:pt>
                <c:pt idx="47">
                  <c:v>1.5371661767556914E-3</c:v>
                </c:pt>
                <c:pt idx="48">
                  <c:v>1.4319048698966592E-3</c:v>
                </c:pt>
                <c:pt idx="49">
                  <c:v>1.2927203168717359E-3</c:v>
                </c:pt>
                <c:pt idx="50">
                  <c:v>1.2119885740347247E-3</c:v>
                </c:pt>
                <c:pt idx="51">
                  <c:v>1.1124755869357822E-3</c:v>
                </c:pt>
                <c:pt idx="52">
                  <c:v>1.0183151234171126E-3</c:v>
                </c:pt>
                <c:pt idx="53">
                  <c:v>9.3729093468704848E-4</c:v>
                </c:pt>
                <c:pt idx="54">
                  <c:v>8.6112553331330684E-4</c:v>
                </c:pt>
                <c:pt idx="55">
                  <c:v>7.9042092773942468E-4</c:v>
                </c:pt>
                <c:pt idx="56">
                  <c:v>7.2887126032374538E-4</c:v>
                </c:pt>
                <c:pt idx="57">
                  <c:v>6.6964229518830546E-4</c:v>
                </c:pt>
                <c:pt idx="58">
                  <c:v>6.1977723145026148E-4</c:v>
                </c:pt>
                <c:pt idx="59">
                  <c:v>5.6627468777852572E-4</c:v>
                </c:pt>
                <c:pt idx="60">
                  <c:v>5.207380180444729E-4</c:v>
                </c:pt>
                <c:pt idx="61">
                  <c:v>4.7842221332780116E-4</c:v>
                </c:pt>
                <c:pt idx="62">
                  <c:v>4.40355635689978E-4</c:v>
                </c:pt>
                <c:pt idx="63">
                  <c:v>4.0382707761192583E-4</c:v>
                </c:pt>
                <c:pt idx="64">
                  <c:v>3.7169580449389263E-4</c:v>
                </c:pt>
                <c:pt idx="65">
                  <c:v>3.4054887497540358E-4</c:v>
                </c:pt>
                <c:pt idx="66">
                  <c:v>3.1489959703497213E-4</c:v>
                </c:pt>
                <c:pt idx="67">
                  <c:v>2.8931047276951004E-4</c:v>
                </c:pt>
                <c:pt idx="68">
                  <c:v>2.5406917121712506E-4</c:v>
                </c:pt>
                <c:pt idx="69">
                  <c:v>2.4465180711523416E-4</c:v>
                </c:pt>
                <c:pt idx="70">
                  <c:v>2.2373815170069142E-4</c:v>
                </c:pt>
                <c:pt idx="71">
                  <c:v>2.0498960421276051E-4</c:v>
                </c:pt>
                <c:pt idx="72">
                  <c:v>1.9060092781244016E-4</c:v>
                </c:pt>
                <c:pt idx="73">
                  <c:v>1.7479012286970725E-4</c:v>
                </c:pt>
                <c:pt idx="75">
                  <c:v>1.4726543176544232E-4</c:v>
                </c:pt>
                <c:pt idx="77">
                  <c:v>1.2373269809307969E-4</c:v>
                </c:pt>
                <c:pt idx="79">
                  <c:v>1.0521296865229376E-4</c:v>
                </c:pt>
                <c:pt idx="81">
                  <c:v>8.8400137966293792E-5</c:v>
                </c:pt>
                <c:pt idx="83">
                  <c:v>7.530744393411938E-5</c:v>
                </c:pt>
                <c:pt idx="85">
                  <c:v>6.3156986899139114E-5</c:v>
                </c:pt>
                <c:pt idx="87">
                  <c:v>5.3802984467833396E-5</c:v>
                </c:pt>
                <c:pt idx="89">
                  <c:v>4.5455930608025866E-5</c:v>
                </c:pt>
                <c:pt idx="91">
                  <c:v>3.8439243007348919E-5</c:v>
                </c:pt>
                <c:pt idx="93">
                  <c:v>3.1882860928474552E-5</c:v>
                </c:pt>
                <c:pt idx="95">
                  <c:v>2.7110783965040298E-5</c:v>
                </c:pt>
                <c:pt idx="97">
                  <c:v>2.2968176779713038E-5</c:v>
                </c:pt>
                <c:pt idx="99">
                  <c:v>1.9440654479672846E-5</c:v>
                </c:pt>
                <c:pt idx="101">
                  <c:v>1.6439747944223334E-5</c:v>
                </c:pt>
                <c:pt idx="103">
                  <c:v>1.3902068613594517E-5</c:v>
                </c:pt>
                <c:pt idx="105">
                  <c:v>1.182127224077693E-5</c:v>
                </c:pt>
                <c:pt idx="107">
                  <c:v>9.9231098909663045E-6</c:v>
                </c:pt>
                <c:pt idx="109">
                  <c:v>8.4456422039361137E-6</c:v>
                </c:pt>
                <c:pt idx="111">
                  <c:v>7.1485348410713582E-6</c:v>
                </c:pt>
                <c:pt idx="113">
                  <c:v>6.0117483487844948E-6</c:v>
                </c:pt>
                <c:pt idx="115">
                  <c:v>5.1072309579169279E-6</c:v>
                </c:pt>
                <c:pt idx="117">
                  <c:v>4.2990187454775449E-6</c:v>
                </c:pt>
                <c:pt idx="119">
                  <c:v>3.6488327520826462E-6</c:v>
                </c:pt>
                <c:pt idx="123" formatCode="0">
                  <c:v>309.89999999999998</c:v>
                </c:pt>
                <c:pt idx="125" formatCode="0">
                  <c:v>254.5</c:v>
                </c:pt>
                <c:pt idx="127" formatCode="0.0;&quot;△ &quot;0.0">
                  <c:v>8.07</c:v>
                </c:pt>
                <c:pt idx="129" formatCode="0.0;&quot;△ &quot;0.0">
                  <c:v>6.89</c:v>
                </c:pt>
                <c:pt idx="131" formatCode="0.0;&quot;△ &quot;0.0">
                  <c:v>5.76</c:v>
                </c:pt>
                <c:pt idx="133" formatCode="0.0;&quot;△ &quot;0.0">
                  <c:v>3.31</c:v>
                </c:pt>
                <c:pt idx="135" formatCode="0.00">
                  <c:v>1.31</c:v>
                </c:pt>
                <c:pt idx="137" formatCode="0.00">
                  <c:v>0.67</c:v>
                </c:pt>
                <c:pt idx="139" formatCode="0.00">
                  <c:v>0.49</c:v>
                </c:pt>
                <c:pt idx="141" formatCode="0.00">
                  <c:v>0.315</c:v>
                </c:pt>
                <c:pt idx="143" formatCode="0.00">
                  <c:v>0.251</c:v>
                </c:pt>
                <c:pt idx="145" formatCode="0.00">
                  <c:v>0.16400000000000001</c:v>
                </c:pt>
                <c:pt idx="147">
                  <c:v>9.1999999999999998E-2</c:v>
                </c:pt>
                <c:pt idx="149">
                  <c:v>6.6000000000000003E-2</c:v>
                </c:pt>
              </c:numCache>
            </c:numRef>
          </c:val>
          <c:smooth val="0"/>
        </c:ser>
        <c:ser>
          <c:idx val="4"/>
          <c:order val="3"/>
          <c:tx>
            <c:strRef>
              <c:f>松葉!$U$98</c:f>
              <c:strCache>
                <c:ptCount val="1"/>
                <c:pt idx="0">
                  <c:v>Cs134崩壊</c:v>
                </c:pt>
              </c:strCache>
            </c:strRef>
          </c:tx>
          <c:spPr>
            <a:ln w="28575">
              <a:solidFill>
                <a:srgbClr val="CC33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松葉!$U$100:$U$254</c:f>
              <c:numCache>
                <c:formatCode>0.00</c:formatCode>
                <c:ptCount val="155"/>
                <c:pt idx="0">
                  <c:v>1</c:v>
                </c:pt>
                <c:pt idx="1">
                  <c:v>0.91958554617249211</c:v>
                </c:pt>
                <c:pt idx="2">
                  <c:v>0.84330371551426331</c:v>
                </c:pt>
                <c:pt idx="3">
                  <c:v>0.77548990782047578</c:v>
                </c:pt>
                <c:pt idx="4">
                  <c:v>0.71050631314667401</c:v>
                </c:pt>
                <c:pt idx="5">
                  <c:v>0.65699277883931073</c:v>
                </c:pt>
                <c:pt idx="6">
                  <c:v>0.60083083690026573</c:v>
                </c:pt>
                <c:pt idx="7">
                  <c:v>0.55455509067057729</c:v>
                </c:pt>
                <c:pt idx="8">
                  <c:v>0.5414301668047381</c:v>
                </c:pt>
                <c:pt idx="9">
                  <c:v>0.50714986521396643</c:v>
                </c:pt>
                <c:pt idx="10">
                  <c:v>0.46550921028084336</c:v>
                </c:pt>
                <c:pt idx="11">
                  <c:v>0.42886498305816056</c:v>
                </c:pt>
                <c:pt idx="12">
                  <c:v>0.3947415211474542</c:v>
                </c:pt>
                <c:pt idx="13">
                  <c:v>0.36033318094600797</c:v>
                </c:pt>
                <c:pt idx="14">
                  <c:v>0.33380826337759489</c:v>
                </c:pt>
                <c:pt idx="15">
                  <c:v>0.30443069712319504</c:v>
                </c:pt>
                <c:pt idx="16">
                  <c:v>0.28202088427918376</c:v>
                </c:pt>
                <c:pt idx="17">
                  <c:v>0.25743803699728862</c:v>
                </c:pt>
                <c:pt idx="18">
                  <c:v>0.2367362978577259</c:v>
                </c:pt>
                <c:pt idx="20">
                  <c:v>1</c:v>
                </c:pt>
                <c:pt idx="21">
                  <c:v>0.97903453705309862</c:v>
                </c:pt>
                <c:pt idx="22">
                  <c:v>0.90613051061586414</c:v>
                </c:pt>
                <c:pt idx="23">
                  <c:v>0.8309648074871544</c:v>
                </c:pt>
                <c:pt idx="24">
                  <c:v>0.77121529105491815</c:v>
                </c:pt>
                <c:pt idx="25">
                  <c:v>0.70724112956646323</c:v>
                </c:pt>
                <c:pt idx="26">
                  <c:v>0.64737990352115871</c:v>
                </c:pt>
                <c:pt idx="27">
                  <c:v>0.59203970234224668</c:v>
                </c:pt>
                <c:pt idx="28">
                  <c:v>0.54443115303419465</c:v>
                </c:pt>
                <c:pt idx="29">
                  <c:v>0.50342597877069972</c:v>
                </c:pt>
                <c:pt idx="30">
                  <c:v>0.46251697142193909</c:v>
                </c:pt>
                <c:pt idx="31">
                  <c:v>0.42571592475026115</c:v>
                </c:pt>
                <c:pt idx="32">
                  <c:v>0.39184302368147278</c:v>
                </c:pt>
                <c:pt idx="33">
                  <c:v>0.36000138298090978</c:v>
                </c:pt>
                <c:pt idx="34">
                  <c:v>0.33074723273246176</c:v>
                </c:pt>
                <c:pt idx="35">
                  <c:v>0.30052958553216569</c:v>
                </c:pt>
                <c:pt idx="36">
                  <c:v>0.27943474527647844</c:v>
                </c:pt>
                <c:pt idx="37">
                  <c:v>0.25601899989836135</c:v>
                </c:pt>
                <c:pt idx="38">
                  <c:v>0.23804845667975136</c:v>
                </c:pt>
                <c:pt idx="39">
                  <c:v>0.21749881835293614</c:v>
                </c:pt>
                <c:pt idx="40">
                  <c:v>0.19854015063147071</c:v>
                </c:pt>
                <c:pt idx="41">
                  <c:v>0.18392517369347636</c:v>
                </c:pt>
                <c:pt idx="42">
                  <c:v>0.16620024878204503</c:v>
                </c:pt>
                <c:pt idx="43">
                  <c:v>0.1548192701659154</c:v>
                </c:pt>
                <c:pt idx="44">
                  <c:v>0.14184590636234068</c:v>
                </c:pt>
                <c:pt idx="45">
                  <c:v>0.13140431737572533</c:v>
                </c:pt>
                <c:pt idx="46">
                  <c:v>0.12117193138034001</c:v>
                </c:pt>
                <c:pt idx="47">
                  <c:v>0.10969648147201157</c:v>
                </c:pt>
                <c:pt idx="48">
                  <c:v>0.10246753842008717</c:v>
                </c:pt>
                <c:pt idx="49">
                  <c:v>9.2763466767729091E-2</c:v>
                </c:pt>
                <c:pt idx="50">
                  <c:v>8.665040088298516E-2</c:v>
                </c:pt>
                <c:pt idx="51">
                  <c:v>7.9462541923984442E-2</c:v>
                </c:pt>
                <c:pt idx="52">
                  <c:v>7.2803832940071256E-2</c:v>
                </c:pt>
                <c:pt idx="53">
                  <c:v>6.6949352477646315E-2</c:v>
                </c:pt>
                <c:pt idx="54">
                  <c:v>6.1565656864051112E-2</c:v>
                </c:pt>
                <c:pt idx="55">
                  <c:v>5.6458637695673192E-2</c:v>
                </c:pt>
                <c:pt idx="56">
                  <c:v>5.2062232880267525E-2</c:v>
                </c:pt>
                <c:pt idx="57">
                  <c:v>4.7787548761993155E-2</c:v>
                </c:pt>
                <c:pt idx="58">
                  <c:v>4.4269802246447248E-2</c:v>
                </c:pt>
                <c:pt idx="59">
                  <c:v>4.0448191984180405E-2</c:v>
                </c:pt>
                <c:pt idx="60">
                  <c:v>3.719557271746235E-2</c:v>
                </c:pt>
                <c:pt idx="61">
                  <c:v>3.4173015237700083E-2</c:v>
                </c:pt>
                <c:pt idx="62">
                  <c:v>3.1425010881721324E-2</c:v>
                </c:pt>
                <c:pt idx="63">
                  <c:v>2.8712232916080608E-2</c:v>
                </c:pt>
                <c:pt idx="64">
                  <c:v>2.6549700320992329E-2</c:v>
                </c:pt>
                <c:pt idx="65">
                  <c:v>2.4324919641100257E-2</c:v>
                </c:pt>
                <c:pt idx="66">
                  <c:v>2.2492828359640865E-2</c:v>
                </c:pt>
                <c:pt idx="67">
                  <c:v>2.0646005224237672E-2</c:v>
                </c:pt>
                <c:pt idx="68">
                  <c:v>1.8915935468854544E-2</c:v>
                </c:pt>
                <c:pt idx="69">
                  <c:v>1.7475129079659583E-2</c:v>
                </c:pt>
                <c:pt idx="70">
                  <c:v>1.5981296550049387E-2</c:v>
                </c:pt>
                <c:pt idx="71">
                  <c:v>1.4642114586625751E-2</c:v>
                </c:pt>
                <c:pt idx="72">
                  <c:v>1.3614351986602867E-2</c:v>
                </c:pt>
                <c:pt idx="73">
                  <c:v>1.247351247041837E-2</c:v>
                </c:pt>
                <c:pt idx="74">
                  <c:v>1.1512807622691404E-2</c:v>
                </c:pt>
                <c:pt idx="75">
                  <c:v>1.0509273461390469E-2</c:v>
                </c:pt>
                <c:pt idx="76">
                  <c:v>9.5755552253734104E-3</c:v>
                </c:pt>
                <c:pt idx="77">
                  <c:v>8.692704012107021E-3</c:v>
                </c:pt>
                <c:pt idx="78">
                  <c:v>8.172390353319816E-3</c:v>
                </c:pt>
                <c:pt idx="79">
                  <c:v>7.5152120465924116E-3</c:v>
                </c:pt>
                <c:pt idx="80">
                  <c:v>6.8601353472031792E-3</c:v>
                </c:pt>
                <c:pt idx="81">
                  <c:v>6.314295569020985E-3</c:v>
                </c:pt>
                <c:pt idx="82">
                  <c:v>5.8441001329314268E-3</c:v>
                </c:pt>
                <c:pt idx="83">
                  <c:v>5.3791031381513841E-3</c:v>
                </c:pt>
                <c:pt idx="84">
                  <c:v>4.9057027578512094E-3</c:v>
                </c:pt>
                <c:pt idx="85">
                  <c:v>4.5320406733806275E-3</c:v>
                </c:pt>
                <c:pt idx="86">
                  <c:v>4.179133018267436E-3</c:v>
                </c:pt>
                <c:pt idx="87">
                  <c:v>3.843070319130957E-3</c:v>
                </c:pt>
                <c:pt idx="88">
                  <c:v>3.5340319183973326E-3</c:v>
                </c:pt>
                <c:pt idx="89">
                  <c:v>3.2468521862875619E-3</c:v>
                </c:pt>
                <c:pt idx="90">
                  <c:v>2.9420718294549796E-3</c:v>
                </c:pt>
                <c:pt idx="91">
                  <c:v>2.7456602148106372E-3</c:v>
                </c:pt>
                <c:pt idx="92">
                  <c:v>2.5109519888831559E-3</c:v>
                </c:pt>
                <c:pt idx="93">
                  <c:v>2.2773472091767535E-3</c:v>
                </c:pt>
                <c:pt idx="94">
                  <c:v>2.1351244817682823E-3</c:v>
                </c:pt>
                <c:pt idx="95">
                  <c:v>1.9382693444067417E-3</c:v>
                </c:pt>
                <c:pt idx="96">
                  <c:v>1.7972439951675244E-3</c:v>
                </c:pt>
                <c:pt idx="97">
                  <c:v>1.6405840556937884E-3</c:v>
                </c:pt>
                <c:pt idx="98">
                  <c:v>1.5282409503576456E-3</c:v>
                </c:pt>
                <c:pt idx="99">
                  <c:v>1.3886181771194891E-3</c:v>
                </c:pt>
                <c:pt idx="100">
                  <c:v>1.2852144130391498E-3</c:v>
                </c:pt>
                <c:pt idx="101">
                  <c:v>1.1742677103016668E-3</c:v>
                </c:pt>
                <c:pt idx="102">
                  <c:v>1.0908378682179928E-3</c:v>
                </c:pt>
                <c:pt idx="103">
                  <c:v>9.9300490097103695E-4</c:v>
                </c:pt>
                <c:pt idx="104">
                  <c:v>9.1906056825055617E-4</c:v>
                </c:pt>
                <c:pt idx="105">
                  <c:v>8.4437658862692355E-4</c:v>
                </c:pt>
                <c:pt idx="106">
                  <c:v>7.800613351844791E-4</c:v>
                </c:pt>
                <c:pt idx="107">
                  <c:v>7.0879356364045027E-4</c:v>
                </c:pt>
                <c:pt idx="108">
                  <c:v>6.5661771128284671E-4</c:v>
                </c:pt>
                <c:pt idx="109">
                  <c:v>6.0270467016043552E-4</c:v>
                </c:pt>
                <c:pt idx="110">
                  <c:v>5.5423850329019649E-4</c:v>
                </c:pt>
                <c:pt idx="111">
                  <c:v>5.096697167579396E-4</c:v>
                </c:pt>
                <c:pt idx="112">
                  <c:v>4.6825333566611645E-4</c:v>
                </c:pt>
                <c:pt idx="113">
                  <c:v>4.2941059634174961E-4</c:v>
                </c:pt>
                <c:pt idx="114">
                  <c:v>3.963375671890393E-4</c:v>
                </c:pt>
                <c:pt idx="115">
                  <c:v>3.6480221127978057E-4</c:v>
                </c:pt>
                <c:pt idx="116">
                  <c:v>3.3608549670949631E-4</c:v>
                </c:pt>
                <c:pt idx="117">
                  <c:v>3.0707276753411036E-4</c:v>
                </c:pt>
                <c:pt idx="118">
                  <c:v>2.8368336624653463E-4</c:v>
                </c:pt>
                <c:pt idx="119">
                  <c:v>2.6063091086304615E-4</c:v>
                </c:pt>
                <c:pt idx="120">
                  <c:v>2.3967241851542849E-4</c:v>
                </c:pt>
                <c:pt idx="122">
                  <c:v>1</c:v>
                </c:pt>
                <c:pt idx="123">
                  <c:v>0.91535952372849227</c:v>
                </c:pt>
                <c:pt idx="124">
                  <c:v>0.87093759588900765</c:v>
                </c:pt>
                <c:pt idx="125">
                  <c:v>0.80459921919000055</c:v>
                </c:pt>
                <c:pt idx="126">
                  <c:v>0.73649755807007566</c:v>
                </c:pt>
                <c:pt idx="127">
                  <c:v>0.67291908057007821</c:v>
                </c:pt>
                <c:pt idx="128">
                  <c:v>0.6251092565116193</c:v>
                </c:pt>
                <c:pt idx="129">
                  <c:v>0.56695262476145136</c:v>
                </c:pt>
                <c:pt idx="130">
                  <c:v>0.51801018862980197</c:v>
                </c:pt>
                <c:pt idx="131">
                  <c:v>0.4825381425712888</c:v>
                </c:pt>
                <c:pt idx="132">
                  <c:v>0.44373510138547861</c:v>
                </c:pt>
                <c:pt idx="133">
                  <c:v>0.40060299600178456</c:v>
                </c:pt>
                <c:pt idx="134">
                  <c:v>0.37111372882214394</c:v>
                </c:pt>
                <c:pt idx="135">
                  <c:v>0.3450644305065288</c:v>
                </c:pt>
                <c:pt idx="136">
                  <c:v>0.31325002977908833</c:v>
                </c:pt>
                <c:pt idx="137">
                  <c:v>0.28806019972295238</c:v>
                </c:pt>
                <c:pt idx="138">
                  <c:v>0.26367864722353607</c:v>
                </c:pt>
                <c:pt idx="139">
                  <c:v>0.2438190399642787</c:v>
                </c:pt>
                <c:pt idx="140">
                  <c:v>0.22607916012696039</c:v>
                </c:pt>
                <c:pt idx="141">
                  <c:v>0.20410372899877929</c:v>
                </c:pt>
                <c:pt idx="142">
                  <c:v>0.19224069267026794</c:v>
                </c:pt>
                <c:pt idx="143">
                  <c:v>0.17419515701045729</c:v>
                </c:pt>
                <c:pt idx="144">
                  <c:v>0.15930437189198504</c:v>
                </c:pt>
                <c:pt idx="145">
                  <c:v>0.14771364290159406</c:v>
                </c:pt>
                <c:pt idx="146">
                  <c:v>0.13571025261623515</c:v>
                </c:pt>
                <c:pt idx="147">
                  <c:v>0.12560455821007224</c:v>
                </c:pt>
                <c:pt idx="148">
                  <c:v>0.11412910550443729</c:v>
                </c:pt>
                <c:pt idx="149">
                  <c:v>0.10641181387549768</c:v>
                </c:pt>
              </c:numCache>
            </c:numRef>
          </c:val>
          <c:smooth val="0"/>
        </c:ser>
        <c:dLbls>
          <c:showLegendKey val="0"/>
          <c:showVal val="0"/>
          <c:showCatName val="0"/>
          <c:showSerName val="0"/>
          <c:showPercent val="0"/>
          <c:showBubbleSize val="0"/>
        </c:dLbls>
        <c:marker val="1"/>
        <c:smooth val="0"/>
        <c:axId val="219889024"/>
        <c:axId val="219903104"/>
      </c:lineChart>
      <c:dateAx>
        <c:axId val="219889024"/>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19903104"/>
        <c:crossesAt val="1.0000000000000002E-3"/>
        <c:auto val="0"/>
        <c:lblOffset val="100"/>
        <c:baseTimeUnit val="days"/>
        <c:majorUnit val="24"/>
        <c:majorTimeUnit val="months"/>
        <c:minorUnit val="6"/>
        <c:minorTimeUnit val="months"/>
      </c:dateAx>
      <c:valAx>
        <c:axId val="219903104"/>
        <c:scaling>
          <c:logBase val="10"/>
          <c:orientation val="minMax"/>
          <c:max val="3000"/>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sz="900"/>
                  <a:t>Bq/kg</a:t>
                </a:r>
                <a:r>
                  <a:rPr lang="ja-JP" altLang="en-US" sz="900"/>
                  <a:t>生</a:t>
                </a:r>
              </a:p>
            </c:rich>
          </c:tx>
          <c:layout>
            <c:manualLayout>
              <c:xMode val="edge"/>
              <c:yMode val="edge"/>
              <c:x val="1.3448183821101063E-2"/>
              <c:y val="0.38021685434071928"/>
            </c:manualLayout>
          </c:layout>
          <c:overlay val="0"/>
          <c:spPr>
            <a:solidFill>
              <a:schemeClr val="bg1"/>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19889024"/>
        <c:crosses val="autoZero"/>
        <c:crossBetween val="midCat"/>
      </c:valAx>
      <c:spPr>
        <a:solidFill>
          <a:srgbClr val="FFFFFF"/>
        </a:solidFill>
        <a:ln w="12700">
          <a:solidFill>
            <a:srgbClr val="808080"/>
          </a:solidFill>
          <a:prstDash val="solid"/>
        </a:ln>
      </c:spPr>
    </c:plotArea>
    <c:legend>
      <c:legendPos val="r"/>
      <c:layout>
        <c:manualLayout>
          <c:xMode val="edge"/>
          <c:yMode val="edge"/>
          <c:x val="0.52088607411699051"/>
          <c:y val="0.1318540243766301"/>
          <c:w val="0.21144253824031456"/>
          <c:h val="0.23028743855945821"/>
        </c:manualLayout>
      </c:layout>
      <c:overlay val="0"/>
      <c:spPr>
        <a:solidFill>
          <a:schemeClr val="bg1"/>
        </a:solid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松葉の</a:t>
            </a:r>
            <a:r>
              <a:rPr lang="en-US" altLang="en-US"/>
              <a:t>Be-7</a:t>
            </a:r>
            <a:endParaRPr lang="ja-JP" altLang="en-US"/>
          </a:p>
        </c:rich>
      </c:tx>
      <c:layout>
        <c:manualLayout>
          <c:xMode val="edge"/>
          <c:yMode val="edge"/>
          <c:x val="0.23959915281179617"/>
          <c:y val="2.9774676804760491E-2"/>
        </c:manualLayout>
      </c:layout>
      <c:overlay val="0"/>
      <c:spPr>
        <a:solidFill>
          <a:srgbClr val="FFFFFF"/>
        </a:solidFill>
        <a:ln w="25400">
          <a:noFill/>
        </a:ln>
      </c:spPr>
    </c:title>
    <c:autoTitleDeleted val="0"/>
    <c:plotArea>
      <c:layout>
        <c:manualLayout>
          <c:layoutTarget val="inner"/>
          <c:xMode val="edge"/>
          <c:yMode val="edge"/>
          <c:x val="8.9585816133897211E-2"/>
          <c:y val="5.2980132450331126E-2"/>
          <c:w val="0.89745412971029015"/>
          <c:h val="0.81501265878452922"/>
        </c:manualLayout>
      </c:layout>
      <c:lineChart>
        <c:grouping val="standard"/>
        <c:varyColors val="0"/>
        <c:ser>
          <c:idx val="1"/>
          <c:order val="0"/>
          <c:tx>
            <c:strRef>
              <c:f>松葉!$J$97</c:f>
              <c:strCache>
                <c:ptCount val="1"/>
                <c:pt idx="0">
                  <c:v>牡鹿ｹﾞｰﾄ</c:v>
                </c:pt>
              </c:strCache>
            </c:strRef>
          </c:tx>
          <c:spPr>
            <a:ln w="12700">
              <a:solidFill>
                <a:srgbClr val="000080"/>
              </a:solidFill>
              <a:prstDash val="solid"/>
            </a:ln>
          </c:spPr>
          <c:marker>
            <c:symbol val="square"/>
            <c:size val="5"/>
            <c:spPr>
              <a:noFill/>
              <a:ln>
                <a:solidFill>
                  <a:srgbClr val="00008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松葉!$J$100:$J$262</c:f>
              <c:numCache>
                <c:formatCode>0.0;"△ "0.0</c:formatCode>
                <c:ptCount val="163"/>
                <c:pt idx="0">
                  <c:v>40.370370370370374</c:v>
                </c:pt>
                <c:pt idx="1">
                  <c:v>24.481481481481481</c:v>
                </c:pt>
                <c:pt idx="2">
                  <c:v>35.925925925925924</c:v>
                </c:pt>
                <c:pt idx="3">
                  <c:v>59.25925925925926</c:v>
                </c:pt>
                <c:pt idx="4">
                  <c:v>57.777777777777779</c:v>
                </c:pt>
                <c:pt idx="5">
                  <c:v>15.037037037037036</c:v>
                </c:pt>
                <c:pt idx="6">
                  <c:v>26.481481481481481</c:v>
                </c:pt>
                <c:pt idx="7">
                  <c:v>70</c:v>
                </c:pt>
                <c:pt idx="9">
                  <c:v>44.074074074074076</c:v>
                </c:pt>
                <c:pt idx="10">
                  <c:v>27</c:v>
                </c:pt>
                <c:pt idx="11">
                  <c:v>18.148148148148149</c:v>
                </c:pt>
                <c:pt idx="12">
                  <c:v>65.555555555555557</c:v>
                </c:pt>
                <c:pt idx="13">
                  <c:v>55.925925925925924</c:v>
                </c:pt>
                <c:pt idx="14">
                  <c:v>26.185185185185187</c:v>
                </c:pt>
                <c:pt idx="15">
                  <c:v>23.888888888888889</c:v>
                </c:pt>
                <c:pt idx="16">
                  <c:v>76.296296296296291</c:v>
                </c:pt>
                <c:pt idx="17">
                  <c:v>53.703703703703702</c:v>
                </c:pt>
                <c:pt idx="18">
                  <c:v>26.518518518518519</c:v>
                </c:pt>
                <c:pt idx="21">
                  <c:v>35.185185185185183</c:v>
                </c:pt>
                <c:pt idx="22">
                  <c:v>48.888888888888886</c:v>
                </c:pt>
                <c:pt idx="23">
                  <c:v>38.148148148148145</c:v>
                </c:pt>
                <c:pt idx="24">
                  <c:v>26.074074074074073</c:v>
                </c:pt>
                <c:pt idx="25">
                  <c:v>30.296296296296298</c:v>
                </c:pt>
                <c:pt idx="26">
                  <c:v>27.074074074074073</c:v>
                </c:pt>
                <c:pt idx="27">
                  <c:v>36.481481481481481</c:v>
                </c:pt>
                <c:pt idx="28">
                  <c:v>16.74074074074074</c:v>
                </c:pt>
                <c:pt idx="29">
                  <c:v>36</c:v>
                </c:pt>
                <c:pt idx="30">
                  <c:v>42.2</c:v>
                </c:pt>
                <c:pt idx="31">
                  <c:v>43.5</c:v>
                </c:pt>
                <c:pt idx="32">
                  <c:v>24.3</c:v>
                </c:pt>
                <c:pt idx="33">
                  <c:v>25.8</c:v>
                </c:pt>
                <c:pt idx="34">
                  <c:v>40.4</c:v>
                </c:pt>
                <c:pt idx="35">
                  <c:v>40.5</c:v>
                </c:pt>
                <c:pt idx="36">
                  <c:v>21.4</c:v>
                </c:pt>
                <c:pt idx="37">
                  <c:v>24.2</c:v>
                </c:pt>
                <c:pt idx="38">
                  <c:v>33.6</c:v>
                </c:pt>
                <c:pt idx="39">
                  <c:v>51.2</c:v>
                </c:pt>
                <c:pt idx="40">
                  <c:v>19</c:v>
                </c:pt>
                <c:pt idx="41">
                  <c:v>19.600000000000001</c:v>
                </c:pt>
                <c:pt idx="42">
                  <c:v>32.1</c:v>
                </c:pt>
                <c:pt idx="43">
                  <c:v>47</c:v>
                </c:pt>
                <c:pt idx="44">
                  <c:v>26.4</c:v>
                </c:pt>
                <c:pt idx="45">
                  <c:v>48.1</c:v>
                </c:pt>
                <c:pt idx="46">
                  <c:v>65</c:v>
                </c:pt>
                <c:pt idx="47">
                  <c:v>53.4</c:v>
                </c:pt>
                <c:pt idx="48">
                  <c:v>43</c:v>
                </c:pt>
                <c:pt idx="49">
                  <c:v>52.8</c:v>
                </c:pt>
                <c:pt idx="50">
                  <c:v>54.7</c:v>
                </c:pt>
                <c:pt idx="51">
                  <c:v>64.5</c:v>
                </c:pt>
                <c:pt idx="52">
                  <c:v>35.9</c:v>
                </c:pt>
                <c:pt idx="53">
                  <c:v>46.1</c:v>
                </c:pt>
                <c:pt idx="54">
                  <c:v>43.5</c:v>
                </c:pt>
                <c:pt idx="55">
                  <c:v>68</c:v>
                </c:pt>
                <c:pt idx="56">
                  <c:v>29.9</c:v>
                </c:pt>
                <c:pt idx="57">
                  <c:v>45.8</c:v>
                </c:pt>
                <c:pt idx="58">
                  <c:v>54.7</c:v>
                </c:pt>
                <c:pt idx="59">
                  <c:v>42.5</c:v>
                </c:pt>
                <c:pt idx="60">
                  <c:v>17.2</c:v>
                </c:pt>
                <c:pt idx="61">
                  <c:v>53.7</c:v>
                </c:pt>
                <c:pt idx="62">
                  <c:v>45.8</c:v>
                </c:pt>
                <c:pt idx="63">
                  <c:v>49.2</c:v>
                </c:pt>
                <c:pt idx="64">
                  <c:v>26.5</c:v>
                </c:pt>
                <c:pt idx="65">
                  <c:v>21.7</c:v>
                </c:pt>
                <c:pt idx="66">
                  <c:v>47.7</c:v>
                </c:pt>
                <c:pt idx="67">
                  <c:v>42.2</c:v>
                </c:pt>
                <c:pt idx="68">
                  <c:v>34.4</c:v>
                </c:pt>
                <c:pt idx="69">
                  <c:v>33.4</c:v>
                </c:pt>
                <c:pt idx="70">
                  <c:v>37</c:v>
                </c:pt>
                <c:pt idx="71">
                  <c:v>65.099999999999994</c:v>
                </c:pt>
                <c:pt idx="72">
                  <c:v>30.2</c:v>
                </c:pt>
                <c:pt idx="73">
                  <c:v>55.8</c:v>
                </c:pt>
                <c:pt idx="75">
                  <c:v>51.3</c:v>
                </c:pt>
                <c:pt idx="77">
                  <c:v>39.9</c:v>
                </c:pt>
                <c:pt idx="79">
                  <c:v>43.9</c:v>
                </c:pt>
                <c:pt idx="81">
                  <c:v>19.899999999999999</c:v>
                </c:pt>
                <c:pt idx="83">
                  <c:v>28.1</c:v>
                </c:pt>
                <c:pt idx="85">
                  <c:v>33.799999999999997</c:v>
                </c:pt>
                <c:pt idx="87">
                  <c:v>32.1</c:v>
                </c:pt>
                <c:pt idx="89">
                  <c:v>19.8</c:v>
                </c:pt>
                <c:pt idx="91">
                  <c:v>51</c:v>
                </c:pt>
                <c:pt idx="93">
                  <c:v>35.799999999999997</c:v>
                </c:pt>
                <c:pt idx="95">
                  <c:v>46.3</c:v>
                </c:pt>
                <c:pt idx="97">
                  <c:v>33.9</c:v>
                </c:pt>
                <c:pt idx="99">
                  <c:v>40.6</c:v>
                </c:pt>
                <c:pt idx="101">
                  <c:v>43.4</c:v>
                </c:pt>
                <c:pt idx="103">
                  <c:v>29.7</c:v>
                </c:pt>
                <c:pt idx="105">
                  <c:v>40.700000000000003</c:v>
                </c:pt>
                <c:pt idx="107">
                  <c:v>49.7</c:v>
                </c:pt>
                <c:pt idx="109">
                  <c:v>34.6</c:v>
                </c:pt>
                <c:pt idx="111">
                  <c:v>44.4</c:v>
                </c:pt>
                <c:pt idx="113">
                  <c:v>56.2</c:v>
                </c:pt>
                <c:pt idx="115">
                  <c:v>44.4</c:v>
                </c:pt>
                <c:pt idx="117">
                  <c:v>77</c:v>
                </c:pt>
                <c:pt idx="119">
                  <c:v>60.8</c:v>
                </c:pt>
                <c:pt idx="123">
                  <c:v>45</c:v>
                </c:pt>
                <c:pt idx="125">
                  <c:v>138</c:v>
                </c:pt>
                <c:pt idx="127">
                  <c:v>40.299999999999997</c:v>
                </c:pt>
                <c:pt idx="129">
                  <c:v>49.7</c:v>
                </c:pt>
                <c:pt idx="131">
                  <c:v>32.299999999999997</c:v>
                </c:pt>
                <c:pt idx="133">
                  <c:v>40.9</c:v>
                </c:pt>
                <c:pt idx="135">
                  <c:v>29.4</c:v>
                </c:pt>
                <c:pt idx="137">
                  <c:v>42.2</c:v>
                </c:pt>
                <c:pt idx="139">
                  <c:v>28</c:v>
                </c:pt>
                <c:pt idx="141">
                  <c:v>44.7</c:v>
                </c:pt>
                <c:pt idx="143">
                  <c:v>46</c:v>
                </c:pt>
                <c:pt idx="145">
                  <c:v>44.1</c:v>
                </c:pt>
                <c:pt idx="147">
                  <c:v>43.9</c:v>
                </c:pt>
                <c:pt idx="149">
                  <c:v>55.5</c:v>
                </c:pt>
                <c:pt idx="155">
                  <c:v>138</c:v>
                </c:pt>
                <c:pt idx="157">
                  <c:v>28</c:v>
                </c:pt>
                <c:pt idx="158">
                  <c:v>47.515384615384612</c:v>
                </c:pt>
                <c:pt idx="159" formatCode="General">
                  <c:v>0</c:v>
                </c:pt>
                <c:pt idx="160" formatCode="General">
                  <c:v>108</c:v>
                </c:pt>
                <c:pt idx="161" formatCode="General">
                  <c:v>0</c:v>
                </c:pt>
                <c:pt idx="162" formatCode="0.0_);[Red]\(0.0\)">
                  <c:v>0</c:v>
                </c:pt>
              </c:numCache>
            </c:numRef>
          </c:val>
          <c:smooth val="0"/>
        </c:ser>
        <c:ser>
          <c:idx val="2"/>
          <c:order val="1"/>
          <c:tx>
            <c:strRef>
              <c:f>松葉!$C$97</c:f>
              <c:strCache>
                <c:ptCount val="1"/>
                <c:pt idx="0">
                  <c:v>小屋取</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松葉!$C$100:$C$254</c:f>
              <c:numCache>
                <c:formatCode>0.0;"△ "0.0</c:formatCode>
                <c:ptCount val="155"/>
                <c:pt idx="0">
                  <c:v>19.25925925925926</c:v>
                </c:pt>
                <c:pt idx="1">
                  <c:v>18.888888888888889</c:v>
                </c:pt>
                <c:pt idx="2">
                  <c:v>42.962962962962962</c:v>
                </c:pt>
                <c:pt idx="3">
                  <c:v>56.666666666666664</c:v>
                </c:pt>
                <c:pt idx="4">
                  <c:v>56.666666666666664</c:v>
                </c:pt>
                <c:pt idx="5">
                  <c:v>22.851851851851851</c:v>
                </c:pt>
                <c:pt idx="6">
                  <c:v>32.25925925925926</c:v>
                </c:pt>
                <c:pt idx="7">
                  <c:v>58.888888888888886</c:v>
                </c:pt>
                <c:pt idx="9">
                  <c:v>57.037037037037038</c:v>
                </c:pt>
                <c:pt idx="10">
                  <c:v>23.74074074074074</c:v>
                </c:pt>
                <c:pt idx="11">
                  <c:v>52.592592592592595</c:v>
                </c:pt>
                <c:pt idx="12">
                  <c:v>37.037037037037038</c:v>
                </c:pt>
                <c:pt idx="13">
                  <c:v>44.814814814814817</c:v>
                </c:pt>
                <c:pt idx="14">
                  <c:v>20.037037037037038</c:v>
                </c:pt>
                <c:pt idx="15">
                  <c:v>54.074074074074076</c:v>
                </c:pt>
                <c:pt idx="16">
                  <c:v>47.037037037037038</c:v>
                </c:pt>
                <c:pt idx="17">
                  <c:v>66.296296296296291</c:v>
                </c:pt>
                <c:pt idx="18">
                  <c:v>27.185185185185187</c:v>
                </c:pt>
                <c:pt idx="21">
                  <c:v>30.37037037037037</c:v>
                </c:pt>
                <c:pt idx="22">
                  <c:v>48.518518518518519</c:v>
                </c:pt>
                <c:pt idx="23">
                  <c:v>35.333333333333336</c:v>
                </c:pt>
                <c:pt idx="24">
                  <c:v>24.37037037037037</c:v>
                </c:pt>
                <c:pt idx="25">
                  <c:v>47.407407407407405</c:v>
                </c:pt>
                <c:pt idx="26">
                  <c:v>46.296296296296298</c:v>
                </c:pt>
                <c:pt idx="27">
                  <c:v>33.629629629629626</c:v>
                </c:pt>
                <c:pt idx="28">
                  <c:v>22.74074074074074</c:v>
                </c:pt>
                <c:pt idx="29">
                  <c:v>51</c:v>
                </c:pt>
                <c:pt idx="30">
                  <c:v>35.200000000000003</c:v>
                </c:pt>
                <c:pt idx="31">
                  <c:v>25.6</c:v>
                </c:pt>
                <c:pt idx="32">
                  <c:v>21.6</c:v>
                </c:pt>
                <c:pt idx="33">
                  <c:v>33.6</c:v>
                </c:pt>
                <c:pt idx="34">
                  <c:v>30.7</c:v>
                </c:pt>
                <c:pt idx="35">
                  <c:v>30.6</c:v>
                </c:pt>
                <c:pt idx="36">
                  <c:v>15.4</c:v>
                </c:pt>
                <c:pt idx="37">
                  <c:v>38.299999999999997</c:v>
                </c:pt>
                <c:pt idx="38">
                  <c:v>30.9</c:v>
                </c:pt>
                <c:pt idx="39">
                  <c:v>39.5</c:v>
                </c:pt>
                <c:pt idx="40">
                  <c:v>18.2</c:v>
                </c:pt>
                <c:pt idx="41">
                  <c:v>22</c:v>
                </c:pt>
                <c:pt idx="42">
                  <c:v>35</c:v>
                </c:pt>
                <c:pt idx="43">
                  <c:v>42</c:v>
                </c:pt>
                <c:pt idx="44">
                  <c:v>17.8</c:v>
                </c:pt>
                <c:pt idx="45">
                  <c:v>33.6</c:v>
                </c:pt>
                <c:pt idx="46">
                  <c:v>64.599999999999994</c:v>
                </c:pt>
                <c:pt idx="47">
                  <c:v>55.8</c:v>
                </c:pt>
                <c:pt idx="48">
                  <c:v>43.3</c:v>
                </c:pt>
                <c:pt idx="49">
                  <c:v>60.4</c:v>
                </c:pt>
                <c:pt idx="50">
                  <c:v>64.2</c:v>
                </c:pt>
                <c:pt idx="51">
                  <c:v>62.7</c:v>
                </c:pt>
                <c:pt idx="52">
                  <c:v>28.8</c:v>
                </c:pt>
                <c:pt idx="53">
                  <c:v>45.7</c:v>
                </c:pt>
                <c:pt idx="54">
                  <c:v>43.9</c:v>
                </c:pt>
                <c:pt idx="55">
                  <c:v>63.6</c:v>
                </c:pt>
                <c:pt idx="56">
                  <c:v>24.2</c:v>
                </c:pt>
                <c:pt idx="57">
                  <c:v>58</c:v>
                </c:pt>
                <c:pt idx="58">
                  <c:v>60.5</c:v>
                </c:pt>
                <c:pt idx="59">
                  <c:v>51.7</c:v>
                </c:pt>
                <c:pt idx="60">
                  <c:v>21.8</c:v>
                </c:pt>
                <c:pt idx="61">
                  <c:v>62.2</c:v>
                </c:pt>
                <c:pt idx="62">
                  <c:v>59.7</c:v>
                </c:pt>
                <c:pt idx="63">
                  <c:v>54</c:v>
                </c:pt>
                <c:pt idx="64">
                  <c:v>37.1</c:v>
                </c:pt>
                <c:pt idx="65">
                  <c:v>26.9</c:v>
                </c:pt>
                <c:pt idx="66">
                  <c:v>77.3</c:v>
                </c:pt>
                <c:pt idx="67">
                  <c:v>42.4</c:v>
                </c:pt>
                <c:pt idx="68">
                  <c:v>35.9</c:v>
                </c:pt>
                <c:pt idx="69">
                  <c:v>40.799999999999997</c:v>
                </c:pt>
                <c:pt idx="70">
                  <c:v>54.5</c:v>
                </c:pt>
                <c:pt idx="71">
                  <c:v>84.5</c:v>
                </c:pt>
                <c:pt idx="72">
                  <c:v>33.1</c:v>
                </c:pt>
                <c:pt idx="73">
                  <c:v>60.9</c:v>
                </c:pt>
                <c:pt idx="74">
                  <c:v>81.8</c:v>
                </c:pt>
                <c:pt idx="75">
                  <c:v>65.400000000000006</c:v>
                </c:pt>
                <c:pt idx="76">
                  <c:v>30.4</c:v>
                </c:pt>
                <c:pt idx="77">
                  <c:v>63.1</c:v>
                </c:pt>
                <c:pt idx="78">
                  <c:v>41.2</c:v>
                </c:pt>
                <c:pt idx="79">
                  <c:v>27.9</c:v>
                </c:pt>
                <c:pt idx="80">
                  <c:v>10.9</c:v>
                </c:pt>
                <c:pt idx="81">
                  <c:v>18.8</c:v>
                </c:pt>
                <c:pt idx="82">
                  <c:v>30.1</c:v>
                </c:pt>
                <c:pt idx="83">
                  <c:v>27.8</c:v>
                </c:pt>
                <c:pt idx="84">
                  <c:v>23.1</c:v>
                </c:pt>
                <c:pt idx="85">
                  <c:v>40.6</c:v>
                </c:pt>
                <c:pt idx="86">
                  <c:v>38.6</c:v>
                </c:pt>
                <c:pt idx="87">
                  <c:v>32.200000000000003</c:v>
                </c:pt>
                <c:pt idx="88">
                  <c:v>30.8</c:v>
                </c:pt>
                <c:pt idx="89">
                  <c:v>32.1</c:v>
                </c:pt>
                <c:pt idx="90">
                  <c:v>73.2</c:v>
                </c:pt>
                <c:pt idx="91">
                  <c:v>55</c:v>
                </c:pt>
                <c:pt idx="92">
                  <c:v>30.5</c:v>
                </c:pt>
                <c:pt idx="93">
                  <c:v>62.4</c:v>
                </c:pt>
                <c:pt idx="94">
                  <c:v>45.1</c:v>
                </c:pt>
                <c:pt idx="95">
                  <c:v>52.2</c:v>
                </c:pt>
                <c:pt idx="96">
                  <c:v>34.299999999999997</c:v>
                </c:pt>
                <c:pt idx="97">
                  <c:v>32.1</c:v>
                </c:pt>
                <c:pt idx="98">
                  <c:v>44.5</c:v>
                </c:pt>
                <c:pt idx="99">
                  <c:v>38.1</c:v>
                </c:pt>
                <c:pt idx="100">
                  <c:v>27.7</c:v>
                </c:pt>
                <c:pt idx="101">
                  <c:v>37.5</c:v>
                </c:pt>
                <c:pt idx="102">
                  <c:v>52.9</c:v>
                </c:pt>
                <c:pt idx="103">
                  <c:v>40.1</c:v>
                </c:pt>
                <c:pt idx="104">
                  <c:v>29</c:v>
                </c:pt>
                <c:pt idx="105">
                  <c:v>38.9</c:v>
                </c:pt>
                <c:pt idx="106">
                  <c:v>50.8</c:v>
                </c:pt>
                <c:pt idx="107">
                  <c:v>49.4</c:v>
                </c:pt>
                <c:pt idx="108">
                  <c:v>28.4</c:v>
                </c:pt>
                <c:pt idx="109">
                  <c:v>33.5</c:v>
                </c:pt>
                <c:pt idx="110">
                  <c:v>29.8</c:v>
                </c:pt>
                <c:pt idx="111">
                  <c:v>43.3</c:v>
                </c:pt>
                <c:pt idx="112">
                  <c:v>29.8</c:v>
                </c:pt>
                <c:pt idx="113">
                  <c:v>43.8</c:v>
                </c:pt>
                <c:pt idx="114">
                  <c:v>53.8</c:v>
                </c:pt>
                <c:pt idx="115">
                  <c:v>43.9</c:v>
                </c:pt>
                <c:pt idx="116">
                  <c:v>35.799999999999997</c:v>
                </c:pt>
                <c:pt idx="117">
                  <c:v>60.9</c:v>
                </c:pt>
                <c:pt idx="118">
                  <c:v>45.1</c:v>
                </c:pt>
                <c:pt idx="119">
                  <c:v>57.8</c:v>
                </c:pt>
                <c:pt idx="120">
                  <c:v>26.6</c:v>
                </c:pt>
                <c:pt idx="123">
                  <c:v>40.799999999999997</c:v>
                </c:pt>
                <c:pt idx="124">
                  <c:v>90</c:v>
                </c:pt>
                <c:pt idx="125">
                  <c:v>65</c:v>
                </c:pt>
                <c:pt idx="126">
                  <c:v>25</c:v>
                </c:pt>
                <c:pt idx="127">
                  <c:v>33.6</c:v>
                </c:pt>
                <c:pt idx="128">
                  <c:v>39</c:v>
                </c:pt>
                <c:pt idx="129">
                  <c:v>50.2</c:v>
                </c:pt>
                <c:pt idx="130">
                  <c:v>23.5</c:v>
                </c:pt>
                <c:pt idx="131">
                  <c:v>29.7</c:v>
                </c:pt>
                <c:pt idx="132">
                  <c:v>49.8</c:v>
                </c:pt>
                <c:pt idx="133">
                  <c:v>35.5</c:v>
                </c:pt>
                <c:pt idx="134">
                  <c:v>18.2</c:v>
                </c:pt>
                <c:pt idx="135">
                  <c:v>29.5</c:v>
                </c:pt>
                <c:pt idx="136">
                  <c:v>46.6</c:v>
                </c:pt>
                <c:pt idx="137">
                  <c:v>36.9</c:v>
                </c:pt>
                <c:pt idx="138">
                  <c:v>26.3</c:v>
                </c:pt>
                <c:pt idx="139">
                  <c:v>28.7</c:v>
                </c:pt>
                <c:pt idx="140">
                  <c:v>29.2</c:v>
                </c:pt>
                <c:pt idx="141">
                  <c:v>51.7</c:v>
                </c:pt>
                <c:pt idx="142">
                  <c:v>27.1</c:v>
                </c:pt>
                <c:pt idx="143">
                  <c:v>44</c:v>
                </c:pt>
                <c:pt idx="144">
                  <c:v>33.5</c:v>
                </c:pt>
                <c:pt idx="145">
                  <c:v>37.200000000000003</c:v>
                </c:pt>
                <c:pt idx="146">
                  <c:v>22.2</c:v>
                </c:pt>
                <c:pt idx="147">
                  <c:v>32.700000000000003</c:v>
                </c:pt>
                <c:pt idx="148">
                  <c:v>58.8</c:v>
                </c:pt>
                <c:pt idx="149">
                  <c:v>57.1</c:v>
                </c:pt>
              </c:numCache>
            </c:numRef>
          </c:val>
          <c:smooth val="0"/>
        </c:ser>
        <c:ser>
          <c:idx val="3"/>
          <c:order val="2"/>
          <c:tx>
            <c:strRef>
              <c:f>松葉!$O$97</c:f>
              <c:strCache>
                <c:ptCount val="1"/>
                <c:pt idx="0">
                  <c:v>付替県道</c:v>
                </c:pt>
              </c:strCache>
            </c:strRef>
          </c:tx>
          <c:spPr>
            <a:ln w="12700">
              <a:solidFill>
                <a:srgbClr val="FF00FF"/>
              </a:solidFill>
              <a:prstDash val="solid"/>
            </a:ln>
          </c:spPr>
          <c:marker>
            <c:symbol val="circle"/>
            <c:size val="3"/>
            <c:spPr>
              <a:solidFill>
                <a:srgbClr val="FF00FF"/>
              </a:solidFill>
              <a:ln>
                <a:solidFill>
                  <a:srgbClr val="FF00FF"/>
                </a:solidFill>
                <a:prstDash val="solid"/>
              </a:ln>
            </c:spPr>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松葉!$O$100:$O$262</c:f>
              <c:numCache>
                <c:formatCode>0.0;"△ "0.0</c:formatCode>
                <c:ptCount val="163"/>
                <c:pt idx="0">
                  <c:v>40</c:v>
                </c:pt>
                <c:pt idx="1">
                  <c:v>22.074074074074073</c:v>
                </c:pt>
                <c:pt idx="2">
                  <c:v>92.962962962962962</c:v>
                </c:pt>
                <c:pt idx="3">
                  <c:v>61.111111111111114</c:v>
                </c:pt>
                <c:pt idx="4">
                  <c:v>75.555555555555557</c:v>
                </c:pt>
                <c:pt idx="5">
                  <c:v>31.296296296296298</c:v>
                </c:pt>
                <c:pt idx="6">
                  <c:v>50.74074074074074</c:v>
                </c:pt>
                <c:pt idx="7">
                  <c:v>77.777777777777771</c:v>
                </c:pt>
                <c:pt idx="8">
                  <c:v>65.555555555555557</c:v>
                </c:pt>
                <c:pt idx="9">
                  <c:v>91.851851851851848</c:v>
                </c:pt>
                <c:pt idx="10">
                  <c:v>26.407407407407408</c:v>
                </c:pt>
                <c:pt idx="11">
                  <c:v>61.851851851851855</c:v>
                </c:pt>
                <c:pt idx="12">
                  <c:v>75.555555555555557</c:v>
                </c:pt>
                <c:pt idx="13">
                  <c:v>70.370370370370367</c:v>
                </c:pt>
                <c:pt idx="14">
                  <c:v>28.148148148148149</c:v>
                </c:pt>
                <c:pt idx="15">
                  <c:v>58.888888888888886</c:v>
                </c:pt>
                <c:pt idx="16">
                  <c:v>68.148148148148152</c:v>
                </c:pt>
                <c:pt idx="17">
                  <c:v>101.85185185185185</c:v>
                </c:pt>
                <c:pt idx="18">
                  <c:v>28.444444444444443</c:v>
                </c:pt>
                <c:pt idx="21">
                  <c:v>52.962962962962962</c:v>
                </c:pt>
                <c:pt idx="22">
                  <c:v>90.370370370370367</c:v>
                </c:pt>
                <c:pt idx="23">
                  <c:v>58.148148148148145</c:v>
                </c:pt>
                <c:pt idx="24">
                  <c:v>29.037037037037038</c:v>
                </c:pt>
                <c:pt idx="25">
                  <c:v>37.777777777777779</c:v>
                </c:pt>
                <c:pt idx="26">
                  <c:v>53.333333333333336</c:v>
                </c:pt>
                <c:pt idx="27">
                  <c:v>62.592592592592595</c:v>
                </c:pt>
                <c:pt idx="28">
                  <c:v>22.592592592592592</c:v>
                </c:pt>
                <c:pt idx="29">
                  <c:v>48.9</c:v>
                </c:pt>
                <c:pt idx="30">
                  <c:v>48.4</c:v>
                </c:pt>
                <c:pt idx="31">
                  <c:v>53</c:v>
                </c:pt>
                <c:pt idx="32">
                  <c:v>32.299999999999997</c:v>
                </c:pt>
                <c:pt idx="33">
                  <c:v>54.5</c:v>
                </c:pt>
                <c:pt idx="34">
                  <c:v>64.5</c:v>
                </c:pt>
                <c:pt idx="35">
                  <c:v>57.7</c:v>
                </c:pt>
                <c:pt idx="36">
                  <c:v>27.8</c:v>
                </c:pt>
                <c:pt idx="37">
                  <c:v>62.6</c:v>
                </c:pt>
                <c:pt idx="38">
                  <c:v>51.5</c:v>
                </c:pt>
                <c:pt idx="39">
                  <c:v>68.599999999999994</c:v>
                </c:pt>
                <c:pt idx="40">
                  <c:v>22.4</c:v>
                </c:pt>
                <c:pt idx="41">
                  <c:v>35.9</c:v>
                </c:pt>
                <c:pt idx="42">
                  <c:v>62.1</c:v>
                </c:pt>
                <c:pt idx="43">
                  <c:v>97.1</c:v>
                </c:pt>
                <c:pt idx="44">
                  <c:v>27.4</c:v>
                </c:pt>
                <c:pt idx="45">
                  <c:v>45.7</c:v>
                </c:pt>
                <c:pt idx="46">
                  <c:v>72.400000000000006</c:v>
                </c:pt>
                <c:pt idx="47">
                  <c:v>51.1</c:v>
                </c:pt>
                <c:pt idx="48">
                  <c:v>37</c:v>
                </c:pt>
                <c:pt idx="49">
                  <c:v>49.4</c:v>
                </c:pt>
                <c:pt idx="50">
                  <c:v>53</c:v>
                </c:pt>
                <c:pt idx="51">
                  <c:v>57.8</c:v>
                </c:pt>
                <c:pt idx="52">
                  <c:v>31</c:v>
                </c:pt>
                <c:pt idx="53">
                  <c:v>36.200000000000003</c:v>
                </c:pt>
                <c:pt idx="54">
                  <c:v>39.299999999999997</c:v>
                </c:pt>
                <c:pt idx="55">
                  <c:v>71.2</c:v>
                </c:pt>
                <c:pt idx="56">
                  <c:v>27</c:v>
                </c:pt>
                <c:pt idx="57">
                  <c:v>55.3</c:v>
                </c:pt>
                <c:pt idx="58">
                  <c:v>52.9</c:v>
                </c:pt>
                <c:pt idx="59">
                  <c:v>39.5</c:v>
                </c:pt>
                <c:pt idx="60">
                  <c:v>15.6</c:v>
                </c:pt>
                <c:pt idx="61">
                  <c:v>58.5</c:v>
                </c:pt>
                <c:pt idx="62">
                  <c:v>39.6</c:v>
                </c:pt>
                <c:pt idx="63">
                  <c:v>50.2</c:v>
                </c:pt>
                <c:pt idx="64">
                  <c:v>23.9</c:v>
                </c:pt>
                <c:pt idx="65">
                  <c:v>22.3</c:v>
                </c:pt>
                <c:pt idx="66">
                  <c:v>51</c:v>
                </c:pt>
                <c:pt idx="67">
                  <c:v>35.299999999999997</c:v>
                </c:pt>
                <c:pt idx="68">
                  <c:v>19.399999999999999</c:v>
                </c:pt>
                <c:pt idx="69">
                  <c:v>24.7</c:v>
                </c:pt>
                <c:pt idx="70">
                  <c:v>40.5</c:v>
                </c:pt>
                <c:pt idx="71">
                  <c:v>64.3</c:v>
                </c:pt>
                <c:pt idx="72">
                  <c:v>22.5</c:v>
                </c:pt>
                <c:pt idx="73">
                  <c:v>52.2</c:v>
                </c:pt>
                <c:pt idx="75">
                  <c:v>59.7</c:v>
                </c:pt>
                <c:pt idx="77">
                  <c:v>49.6</c:v>
                </c:pt>
                <c:pt idx="79">
                  <c:v>36.9</c:v>
                </c:pt>
                <c:pt idx="81">
                  <c:v>21.7</c:v>
                </c:pt>
                <c:pt idx="83">
                  <c:v>32.9</c:v>
                </c:pt>
                <c:pt idx="85">
                  <c:v>45.9</c:v>
                </c:pt>
                <c:pt idx="87">
                  <c:v>30.3</c:v>
                </c:pt>
                <c:pt idx="89">
                  <c:v>28.2</c:v>
                </c:pt>
                <c:pt idx="91">
                  <c:v>51.9</c:v>
                </c:pt>
                <c:pt idx="93">
                  <c:v>51.3</c:v>
                </c:pt>
                <c:pt idx="95">
                  <c:v>43.4</c:v>
                </c:pt>
                <c:pt idx="97">
                  <c:v>29.2</c:v>
                </c:pt>
                <c:pt idx="99">
                  <c:v>33.700000000000003</c:v>
                </c:pt>
                <c:pt idx="101">
                  <c:v>39</c:v>
                </c:pt>
                <c:pt idx="103">
                  <c:v>35</c:v>
                </c:pt>
                <c:pt idx="105">
                  <c:v>41.3</c:v>
                </c:pt>
                <c:pt idx="107">
                  <c:v>50.5</c:v>
                </c:pt>
                <c:pt idx="109">
                  <c:v>37.299999999999997</c:v>
                </c:pt>
                <c:pt idx="111">
                  <c:v>43.8</c:v>
                </c:pt>
                <c:pt idx="113">
                  <c:v>54.3</c:v>
                </c:pt>
                <c:pt idx="115">
                  <c:v>41.1</c:v>
                </c:pt>
                <c:pt idx="117">
                  <c:v>70.3</c:v>
                </c:pt>
                <c:pt idx="119">
                  <c:v>55.6</c:v>
                </c:pt>
                <c:pt idx="123">
                  <c:v>74</c:v>
                </c:pt>
                <c:pt idx="125">
                  <c:v>43</c:v>
                </c:pt>
                <c:pt idx="127">
                  <c:v>34.5</c:v>
                </c:pt>
                <c:pt idx="129">
                  <c:v>49.6</c:v>
                </c:pt>
                <c:pt idx="131">
                  <c:v>29.5</c:v>
                </c:pt>
                <c:pt idx="133">
                  <c:v>44.5</c:v>
                </c:pt>
                <c:pt idx="135">
                  <c:v>27</c:v>
                </c:pt>
                <c:pt idx="137">
                  <c:v>50.7</c:v>
                </c:pt>
                <c:pt idx="139">
                  <c:v>35.200000000000003</c:v>
                </c:pt>
                <c:pt idx="141">
                  <c:v>45.4</c:v>
                </c:pt>
                <c:pt idx="143">
                  <c:v>47</c:v>
                </c:pt>
                <c:pt idx="145">
                  <c:v>55.1</c:v>
                </c:pt>
                <c:pt idx="147">
                  <c:v>48.7</c:v>
                </c:pt>
                <c:pt idx="149">
                  <c:v>67.7</c:v>
                </c:pt>
                <c:pt idx="155">
                  <c:v>101.85185185185185</c:v>
                </c:pt>
                <c:pt idx="157">
                  <c:v>27</c:v>
                </c:pt>
                <c:pt idx="158">
                  <c:v>45.500000000000007</c:v>
                </c:pt>
                <c:pt idx="159" formatCode="General">
                  <c:v>0</c:v>
                </c:pt>
                <c:pt idx="160" formatCode="General">
                  <c:v>109</c:v>
                </c:pt>
                <c:pt idx="161" formatCode="General">
                  <c:v>0</c:v>
                </c:pt>
                <c:pt idx="162" formatCode="General">
                  <c:v>0</c:v>
                </c:pt>
              </c:numCache>
            </c:numRef>
          </c:val>
          <c:smooth val="0"/>
        </c:ser>
        <c:ser>
          <c:idx val="0"/>
          <c:order val="3"/>
          <c:tx>
            <c:strRef>
              <c:f>松葉!$W$98</c:f>
              <c:strCache>
                <c:ptCount val="1"/>
                <c:pt idx="0">
                  <c:v>Be7崩壊</c:v>
                </c:pt>
              </c:strCache>
            </c:strRef>
          </c:tx>
          <c:spPr>
            <a:ln>
              <a:solidFill>
                <a:srgbClr val="CC3300"/>
              </a:solidFill>
              <a:prstDash val="sysDash"/>
            </a:ln>
          </c:spPr>
          <c:marker>
            <c:symbol val="none"/>
          </c:marker>
          <c:cat>
            <c:numRef>
              <c:f>松葉!$B$100:$B$254</c:f>
              <c:numCache>
                <c:formatCode>[$-411]m\.d\.ge</c:formatCode>
                <c:ptCount val="155"/>
                <c:pt idx="0">
                  <c:v>29892</c:v>
                </c:pt>
                <c:pt idx="1">
                  <c:v>29983</c:v>
                </c:pt>
                <c:pt idx="2">
                  <c:v>30077</c:v>
                </c:pt>
                <c:pt idx="3">
                  <c:v>30168</c:v>
                </c:pt>
                <c:pt idx="4">
                  <c:v>30263</c:v>
                </c:pt>
                <c:pt idx="5">
                  <c:v>30348</c:v>
                </c:pt>
                <c:pt idx="6">
                  <c:v>30445</c:v>
                </c:pt>
                <c:pt idx="7">
                  <c:v>30532</c:v>
                </c:pt>
                <c:pt idx="8">
                  <c:v>30558</c:v>
                </c:pt>
                <c:pt idx="9">
                  <c:v>30629</c:v>
                </c:pt>
                <c:pt idx="10">
                  <c:v>30722</c:v>
                </c:pt>
                <c:pt idx="11">
                  <c:v>30811</c:v>
                </c:pt>
                <c:pt idx="12">
                  <c:v>30901</c:v>
                </c:pt>
                <c:pt idx="13">
                  <c:v>31000</c:v>
                </c:pt>
                <c:pt idx="14">
                  <c:v>31083</c:v>
                </c:pt>
                <c:pt idx="15">
                  <c:v>31183</c:v>
                </c:pt>
                <c:pt idx="16">
                  <c:v>31266</c:v>
                </c:pt>
                <c:pt idx="17">
                  <c:v>31365</c:v>
                </c:pt>
                <c:pt idx="18">
                  <c:v>31456</c:v>
                </c:pt>
                <c:pt idx="19">
                  <c:v>31527</c:v>
                </c:pt>
                <c:pt idx="20">
                  <c:v>31528</c:v>
                </c:pt>
                <c:pt idx="21">
                  <c:v>31551</c:v>
                </c:pt>
                <c:pt idx="22">
                  <c:v>31635</c:v>
                </c:pt>
                <c:pt idx="23">
                  <c:v>31729</c:v>
                </c:pt>
                <c:pt idx="24">
                  <c:v>31810</c:v>
                </c:pt>
                <c:pt idx="25">
                  <c:v>31904</c:v>
                </c:pt>
                <c:pt idx="26">
                  <c:v>32000</c:v>
                </c:pt>
                <c:pt idx="27">
                  <c:v>32097</c:v>
                </c:pt>
                <c:pt idx="28">
                  <c:v>32188</c:v>
                </c:pt>
                <c:pt idx="29">
                  <c:v>32273</c:v>
                </c:pt>
                <c:pt idx="30">
                  <c:v>32365</c:v>
                </c:pt>
                <c:pt idx="31">
                  <c:v>32455</c:v>
                </c:pt>
                <c:pt idx="32">
                  <c:v>32545</c:v>
                </c:pt>
                <c:pt idx="33">
                  <c:v>32637</c:v>
                </c:pt>
                <c:pt idx="34">
                  <c:v>32729</c:v>
                </c:pt>
                <c:pt idx="35">
                  <c:v>32833</c:v>
                </c:pt>
                <c:pt idx="36">
                  <c:v>32912</c:v>
                </c:pt>
                <c:pt idx="37">
                  <c:v>33007</c:v>
                </c:pt>
                <c:pt idx="38">
                  <c:v>33086</c:v>
                </c:pt>
                <c:pt idx="39">
                  <c:v>33184</c:v>
                </c:pt>
                <c:pt idx="40">
                  <c:v>33283</c:v>
                </c:pt>
                <c:pt idx="41">
                  <c:v>33366</c:v>
                </c:pt>
                <c:pt idx="42">
                  <c:v>33476</c:v>
                </c:pt>
                <c:pt idx="43">
                  <c:v>33553</c:v>
                </c:pt>
                <c:pt idx="44">
                  <c:v>33648</c:v>
                </c:pt>
                <c:pt idx="45">
                  <c:v>33731</c:v>
                </c:pt>
                <c:pt idx="46">
                  <c:v>33819</c:v>
                </c:pt>
                <c:pt idx="47">
                  <c:v>33927</c:v>
                </c:pt>
                <c:pt idx="48">
                  <c:v>34001</c:v>
                </c:pt>
                <c:pt idx="49">
                  <c:v>34109</c:v>
                </c:pt>
                <c:pt idx="50">
                  <c:v>34183</c:v>
                </c:pt>
                <c:pt idx="51">
                  <c:v>34277</c:v>
                </c:pt>
                <c:pt idx="52">
                  <c:v>34372</c:v>
                </c:pt>
                <c:pt idx="53">
                  <c:v>34463</c:v>
                </c:pt>
                <c:pt idx="54">
                  <c:v>34554</c:v>
                </c:pt>
                <c:pt idx="55">
                  <c:v>34648</c:v>
                </c:pt>
                <c:pt idx="56">
                  <c:v>34736</c:v>
                </c:pt>
                <c:pt idx="57">
                  <c:v>34829</c:v>
                </c:pt>
                <c:pt idx="58">
                  <c:v>34912</c:v>
                </c:pt>
                <c:pt idx="59">
                  <c:v>35010</c:v>
                </c:pt>
                <c:pt idx="60">
                  <c:v>35101</c:v>
                </c:pt>
                <c:pt idx="61">
                  <c:v>35193</c:v>
                </c:pt>
                <c:pt idx="62">
                  <c:v>35284</c:v>
                </c:pt>
                <c:pt idx="63">
                  <c:v>35382</c:v>
                </c:pt>
                <c:pt idx="64">
                  <c:v>35467</c:v>
                </c:pt>
                <c:pt idx="65">
                  <c:v>35562</c:v>
                </c:pt>
                <c:pt idx="66">
                  <c:v>35647</c:v>
                </c:pt>
                <c:pt idx="67">
                  <c:v>35740</c:v>
                </c:pt>
                <c:pt idx="68">
                  <c:v>35835</c:v>
                </c:pt>
                <c:pt idx="69">
                  <c:v>35921</c:v>
                </c:pt>
                <c:pt idx="70">
                  <c:v>36018</c:v>
                </c:pt>
                <c:pt idx="71">
                  <c:v>36113</c:v>
                </c:pt>
                <c:pt idx="72">
                  <c:v>36192</c:v>
                </c:pt>
                <c:pt idx="73">
                  <c:v>36287</c:v>
                </c:pt>
                <c:pt idx="74">
                  <c:v>36374</c:v>
                </c:pt>
                <c:pt idx="75">
                  <c:v>36473</c:v>
                </c:pt>
                <c:pt idx="76">
                  <c:v>36574</c:v>
                </c:pt>
                <c:pt idx="77">
                  <c:v>36679</c:v>
                </c:pt>
                <c:pt idx="78">
                  <c:v>36746</c:v>
                </c:pt>
                <c:pt idx="79">
                  <c:v>36837</c:v>
                </c:pt>
                <c:pt idx="80">
                  <c:v>36936</c:v>
                </c:pt>
                <c:pt idx="81">
                  <c:v>37026</c:v>
                </c:pt>
                <c:pt idx="82">
                  <c:v>37110</c:v>
                </c:pt>
                <c:pt idx="83">
                  <c:v>37200</c:v>
                </c:pt>
                <c:pt idx="84">
                  <c:v>37300</c:v>
                </c:pt>
                <c:pt idx="85">
                  <c:v>37386</c:v>
                </c:pt>
                <c:pt idx="86">
                  <c:v>37474</c:v>
                </c:pt>
                <c:pt idx="87">
                  <c:v>37565</c:v>
                </c:pt>
                <c:pt idx="88">
                  <c:v>37656</c:v>
                </c:pt>
                <c:pt idx="89">
                  <c:v>37748</c:v>
                </c:pt>
                <c:pt idx="90">
                  <c:v>37855</c:v>
                </c:pt>
                <c:pt idx="91">
                  <c:v>37930</c:v>
                </c:pt>
                <c:pt idx="92">
                  <c:v>38027</c:v>
                </c:pt>
                <c:pt idx="93">
                  <c:v>38133</c:v>
                </c:pt>
                <c:pt idx="94">
                  <c:v>38203</c:v>
                </c:pt>
                <c:pt idx="95">
                  <c:v>38308</c:v>
                </c:pt>
                <c:pt idx="96">
                  <c:v>38390</c:v>
                </c:pt>
                <c:pt idx="97">
                  <c:v>38489</c:v>
                </c:pt>
                <c:pt idx="98">
                  <c:v>38566</c:v>
                </c:pt>
                <c:pt idx="99">
                  <c:v>38670</c:v>
                </c:pt>
                <c:pt idx="100">
                  <c:v>38754</c:v>
                </c:pt>
                <c:pt idx="101">
                  <c:v>38852</c:v>
                </c:pt>
                <c:pt idx="102">
                  <c:v>38932</c:v>
                </c:pt>
                <c:pt idx="103">
                  <c:v>39034</c:v>
                </c:pt>
                <c:pt idx="104">
                  <c:v>39118</c:v>
                </c:pt>
                <c:pt idx="105">
                  <c:v>39210</c:v>
                </c:pt>
                <c:pt idx="106">
                  <c:v>39296</c:v>
                </c:pt>
                <c:pt idx="107">
                  <c:v>39400</c:v>
                </c:pt>
                <c:pt idx="108">
                  <c:v>39483</c:v>
                </c:pt>
                <c:pt idx="109">
                  <c:v>39576</c:v>
                </c:pt>
                <c:pt idx="110">
                  <c:v>39667</c:v>
                </c:pt>
                <c:pt idx="111">
                  <c:v>39758</c:v>
                </c:pt>
                <c:pt idx="112">
                  <c:v>39850</c:v>
                </c:pt>
                <c:pt idx="113">
                  <c:v>39944</c:v>
                </c:pt>
                <c:pt idx="114">
                  <c:v>40031</c:v>
                </c:pt>
                <c:pt idx="115">
                  <c:v>40121</c:v>
                </c:pt>
                <c:pt idx="116">
                  <c:v>40210</c:v>
                </c:pt>
                <c:pt idx="117">
                  <c:v>40308</c:v>
                </c:pt>
                <c:pt idx="118">
                  <c:v>40394</c:v>
                </c:pt>
                <c:pt idx="119">
                  <c:v>40486</c:v>
                </c:pt>
                <c:pt idx="120">
                  <c:v>40577</c:v>
                </c:pt>
                <c:pt idx="121">
                  <c:v>40612</c:v>
                </c:pt>
                <c:pt idx="122">
                  <c:v>40613</c:v>
                </c:pt>
                <c:pt idx="123">
                  <c:v>40709</c:v>
                </c:pt>
                <c:pt idx="124">
                  <c:v>40763</c:v>
                </c:pt>
                <c:pt idx="125">
                  <c:v>40849</c:v>
                </c:pt>
                <c:pt idx="126">
                  <c:v>40945</c:v>
                </c:pt>
                <c:pt idx="127">
                  <c:v>41043</c:v>
                </c:pt>
                <c:pt idx="128">
                  <c:v>41123</c:v>
                </c:pt>
                <c:pt idx="129">
                  <c:v>41229</c:v>
                </c:pt>
                <c:pt idx="130">
                  <c:v>41327</c:v>
                </c:pt>
                <c:pt idx="131">
                  <c:v>41404</c:v>
                </c:pt>
                <c:pt idx="132">
                  <c:v>41495</c:v>
                </c:pt>
                <c:pt idx="133">
                  <c:v>41606</c:v>
                </c:pt>
                <c:pt idx="134">
                  <c:v>41689</c:v>
                </c:pt>
                <c:pt idx="135">
                  <c:v>41768</c:v>
                </c:pt>
                <c:pt idx="136">
                  <c:v>41873</c:v>
                </c:pt>
                <c:pt idx="137">
                  <c:v>41964</c:v>
                </c:pt>
                <c:pt idx="138">
                  <c:v>42060</c:v>
                </c:pt>
                <c:pt idx="139">
                  <c:v>42145</c:v>
                </c:pt>
                <c:pt idx="140">
                  <c:v>42227</c:v>
                </c:pt>
                <c:pt idx="141">
                  <c:v>42338</c:v>
                </c:pt>
                <c:pt idx="142">
                  <c:v>42403</c:v>
                </c:pt>
                <c:pt idx="143">
                  <c:v>42510</c:v>
                </c:pt>
                <c:pt idx="144">
                  <c:v>42607</c:v>
                </c:pt>
                <c:pt idx="145">
                  <c:v>42689</c:v>
                </c:pt>
                <c:pt idx="146">
                  <c:v>42781</c:v>
                </c:pt>
                <c:pt idx="147">
                  <c:v>42865</c:v>
                </c:pt>
                <c:pt idx="148">
                  <c:v>42969</c:v>
                </c:pt>
                <c:pt idx="149">
                  <c:v>43045</c:v>
                </c:pt>
              </c:numCache>
            </c:numRef>
          </c:cat>
          <c:val>
            <c:numRef>
              <c:f>松葉!$W$100:$W$254</c:f>
              <c:numCache>
                <c:formatCode>0.00</c:formatCode>
                <c:ptCount val="155"/>
                <c:pt idx="0">
                  <c:v>100</c:v>
                </c:pt>
                <c:pt idx="1">
                  <c:v>30.615962542259179</c:v>
                </c:pt>
                <c:pt idx="2" formatCode="0.000">
                  <c:v>9.0146540309828627</c:v>
                </c:pt>
                <c:pt idx="3" formatCode="0.000">
                  <c:v>2.7599231014399699</c:v>
                </c:pt>
                <c:pt idx="4" formatCode="0.000">
                  <c:v>0.80213820832750415</c:v>
                </c:pt>
                <c:pt idx="5" formatCode="0.000">
                  <c:v>0.2655159807844823</c:v>
                </c:pt>
                <c:pt idx="6" formatCode="0.000">
                  <c:v>7.5187395203751298E-2</c:v>
                </c:pt>
                <c:pt idx="7" formatCode="0.000">
                  <c:v>2.4248710753992042E-2</c:v>
                </c:pt>
                <c:pt idx="8" formatCode="0.000">
                  <c:v>1.7290861403745091E-2</c:v>
                </c:pt>
                <c:pt idx="9" formatCode="0.000">
                  <c:v>6.8666202058916131E-3</c:v>
                </c:pt>
                <c:pt idx="10" formatCode="0.000">
                  <c:v>2.0482977929985051E-3</c:v>
                </c:pt>
                <c:pt idx="11" formatCode="0.000">
                  <c:v>6.4363382989935205E-4</c:v>
                </c:pt>
                <c:pt idx="12" formatCode="0.000">
                  <c:v>1.9963454980154524E-4</c:v>
                </c:pt>
                <c:pt idx="13" formatCode="0.000">
                  <c:v>5.5079784292193309E-5</c:v>
                </c:pt>
                <c:pt idx="14" formatCode="0.000">
                  <c:v>1.8712488242578897E-5</c:v>
                </c:pt>
                <c:pt idx="15" formatCode="0.000">
                  <c:v>5.0961140930877573E-6</c:v>
                </c:pt>
                <c:pt idx="16" formatCode="0.000">
                  <c:v>1.731324410129568E-6</c:v>
                </c:pt>
                <c:pt idx="17" formatCode="0.000">
                  <c:v>4.7767771232255643E-7</c:v>
                </c:pt>
                <c:pt idx="18" formatCode="0.000">
                  <c:v>1.462456294773946E-7</c:v>
                </c:pt>
                <c:pt idx="20" formatCode="0.000">
                  <c:v>100</c:v>
                </c:pt>
                <c:pt idx="21" formatCode="0.000">
                  <c:v>74.143784268541651</c:v>
                </c:pt>
                <c:pt idx="22" formatCode="0.000">
                  <c:v>24.86366434133301</c:v>
                </c:pt>
                <c:pt idx="23" formatCode="0.000">
                  <c:v>7.3209304352337785</c:v>
                </c:pt>
                <c:pt idx="24" formatCode="0.000">
                  <c:v>2.5527215094550368</c:v>
                </c:pt>
                <c:pt idx="25" formatCode="0.000">
                  <c:v>0.75163082700477579</c:v>
                </c:pt>
                <c:pt idx="26" formatCode="0.000">
                  <c:v>0.21562935394805502</c:v>
                </c:pt>
                <c:pt idx="27" formatCode="0.000">
                  <c:v>6.1060767057865444E-2</c:v>
                </c:pt>
                <c:pt idx="28" formatCode="0.000">
                  <c:v>1.8694341570452213E-2</c:v>
                </c:pt>
                <c:pt idx="29" formatCode="0.000">
                  <c:v>6.1880189544245489E-3</c:v>
                </c:pt>
                <c:pt idx="30" formatCode="0.000">
                  <c:v>1.8700388504988485E-3</c:v>
                </c:pt>
                <c:pt idx="31" formatCode="0.000">
                  <c:v>5.8002601275497587E-4</c:v>
                </c:pt>
                <c:pt idx="32" formatCode="0.000">
                  <c:v>1.7990544708880769E-4</c:v>
                </c:pt>
                <c:pt idx="33" formatCode="0.000">
                  <c:v>5.4367993690756479E-5</c:v>
                </c:pt>
                <c:pt idx="34" formatCode="0.000">
                  <c:v>1.643017921797001E-5</c:v>
                </c:pt>
                <c:pt idx="35" formatCode="0.000">
                  <c:v>4.247703622203524E-6</c:v>
                </c:pt>
                <c:pt idx="36" formatCode="0.000">
                  <c:v>1.520159690903548E-6</c:v>
                </c:pt>
                <c:pt idx="37" formatCode="0.000">
                  <c:v>4.4181599487205318E-7</c:v>
                </c:pt>
                <c:pt idx="38" formatCode="0.000">
                  <c:v>1.5811622606864716E-7</c:v>
                </c:pt>
                <c:pt idx="39" formatCode="0.000">
                  <c:v>4.4195890615822955E-8</c:v>
                </c:pt>
                <c:pt idx="40" formatCode="0.000">
                  <c:v>1.2193781708330633E-8</c:v>
                </c:pt>
                <c:pt idx="41" formatCode="0.000">
                  <c:v>4.1426450699090806E-9</c:v>
                </c:pt>
                <c:pt idx="42" formatCode="0.000">
                  <c:v>9.9059490070929011E-10</c:v>
                </c:pt>
                <c:pt idx="43" formatCode="0.000">
                  <c:v>3.6385549795531405E-10</c:v>
                </c:pt>
                <c:pt idx="44" formatCode="0.000">
                  <c:v>1.0575019175994796E-10</c:v>
                </c:pt>
                <c:pt idx="45" formatCode="0.000">
                  <c:v>3.5926960233919377E-11</c:v>
                </c:pt>
                <c:pt idx="46" formatCode="0.000">
                  <c:v>1.1437080109610521E-11</c:v>
                </c:pt>
                <c:pt idx="47" formatCode="0.000">
                  <c:v>2.8069286497568001E-12</c:v>
                </c:pt>
                <c:pt idx="48" formatCode="0.000">
                  <c:v>1.0720400215958248E-12</c:v>
                </c:pt>
                <c:pt idx="49" formatCode="0.000">
                  <c:v>2.6310385355914781E-13</c:v>
                </c:pt>
                <c:pt idx="50" formatCode="0.000">
                  <c:v>1.0048629518100857E-13</c:v>
                </c:pt>
                <c:pt idx="51" formatCode="0.000">
                  <c:v>2.9587480212705226E-14</c:v>
                </c:pt>
                <c:pt idx="52" formatCode="0.000">
                  <c:v>8.5992426217825006E-15</c:v>
                </c:pt>
                <c:pt idx="53" formatCode="0.000">
                  <c:v>2.6327409000029189E-15</c:v>
                </c:pt>
                <c:pt idx="54" formatCode="0.000">
                  <c:v>8.0603896777963144E-16</c:v>
                </c:pt>
                <c:pt idx="55" formatCode="0.000">
                  <c:v>2.3733248366744753E-16</c:v>
                </c:pt>
                <c:pt idx="56" formatCode="0.000">
                  <c:v>7.5553027883352799E-17</c:v>
                </c:pt>
                <c:pt idx="57" formatCode="0.000">
                  <c:v>2.2537303014814538E-17</c:v>
                </c:pt>
                <c:pt idx="58" formatCode="0.000">
                  <c:v>7.6566933422781146E-18</c:v>
                </c:pt>
                <c:pt idx="59" formatCode="0.000">
                  <c:v>2.1401622708051948E-18</c:v>
                </c:pt>
                <c:pt idx="60" formatCode="0.000">
                  <c:v>6.5523127917328224E-19</c:v>
                </c:pt>
                <c:pt idx="61" formatCode="0.000">
                  <c:v>1.9801295974376121E-19</c:v>
                </c:pt>
                <c:pt idx="62" formatCode="0.000">
                  <c:v>6.0623573583968287E-20</c:v>
                </c:pt>
                <c:pt idx="63" formatCode="0.000">
                  <c:v>1.6945211086015394E-20</c:v>
                </c:pt>
                <c:pt idx="64" formatCode="0.000">
                  <c:v>5.6090388095146126E-21</c:v>
                </c:pt>
                <c:pt idx="65" formatCode="0.000">
                  <c:v>1.6301991670550636E-21</c:v>
                </c:pt>
                <c:pt idx="66" formatCode="0.000">
                  <c:v>5.3961265804452058E-22</c:v>
                </c:pt>
                <c:pt idx="67" formatCode="0.000">
                  <c:v>1.6096527598807719E-22</c:v>
                </c:pt>
                <c:pt idx="68" formatCode="0.000">
                  <c:v>4.6782607101136753E-23</c:v>
                </c:pt>
                <c:pt idx="69" formatCode="0.000">
                  <c:v>1.5285405283541773E-23</c:v>
                </c:pt>
                <c:pt idx="70" formatCode="0.000">
                  <c:v>4.3284393071467205E-24</c:v>
                </c:pt>
                <c:pt idx="71" formatCode="0.000">
                  <c:v>1.2580084383066786E-24</c:v>
                </c:pt>
                <c:pt idx="72" formatCode="0.000">
                  <c:v>4.5021354802957568E-25</c:v>
                </c:pt>
                <c:pt idx="73" formatCode="0.000">
                  <c:v>1.3084911264114374E-25</c:v>
                </c:pt>
                <c:pt idx="74" formatCode="0.000">
                  <c:v>4.2200188957913462E-26</c:v>
                </c:pt>
                <c:pt idx="75" formatCode="0.000">
                  <c:v>1.1643161502867658E-26</c:v>
                </c:pt>
                <c:pt idx="76" formatCode="0.000">
                  <c:v>3.1298937847767696E-27</c:v>
                </c:pt>
                <c:pt idx="77" formatCode="0.000">
                  <c:v>7.9871636319245688E-28</c:v>
                </c:pt>
                <c:pt idx="78" formatCode="0.000">
                  <c:v>3.3412938799848375E-28</c:v>
                </c:pt>
                <c:pt idx="79" formatCode="0.000">
                  <c:v>1.0229692827229497E-28</c:v>
                </c:pt>
                <c:pt idx="80" formatCode="0.000">
                  <c:v>2.8224036112953212E-29</c:v>
                </c:pt>
                <c:pt idx="81" formatCode="0.000">
                  <c:v>8.7541898533722352E-30</c:v>
                </c:pt>
                <c:pt idx="82" formatCode="0.000">
                  <c:v>2.9356639972165413E-30</c:v>
                </c:pt>
                <c:pt idx="83" formatCode="0.000">
                  <c:v>9.1054872076032871E-31</c:v>
                </c:pt>
                <c:pt idx="84" formatCode="0.000">
                  <c:v>2.4797665110892136E-31</c:v>
                </c:pt>
                <c:pt idx="85" formatCode="0.000">
                  <c:v>8.1022068839835406E-32</c:v>
                </c:pt>
                <c:pt idx="86" formatCode="0.000">
                  <c:v>2.5792771944359794E-32</c:v>
                </c:pt>
                <c:pt idx="87" formatCode="0.000">
                  <c:v>7.8967053970957058E-33</c:v>
                </c:pt>
                <c:pt idx="88" formatCode="0.000">
                  <c:v>2.417652366447365E-33</c:v>
                </c:pt>
                <c:pt idx="89" formatCode="0.000">
                  <c:v>7.3062217254916355E-34</c:v>
                </c:pt>
                <c:pt idx="90" formatCode="0.000">
                  <c:v>1.8165944458597888E-34</c:v>
                </c:pt>
                <c:pt idx="91" formatCode="0.000">
                  <c:v>6.8483931399572315E-35</c:v>
                </c:pt>
                <c:pt idx="92" formatCode="0.000">
                  <c:v>1.9392913375808314E-35</c:v>
                </c:pt>
                <c:pt idx="93" formatCode="0.000">
                  <c:v>4.8849161760740461E-36</c:v>
                </c:pt>
                <c:pt idx="94" formatCode="0.000">
                  <c:v>1.9653162142115256E-36</c:v>
                </c:pt>
                <c:pt idx="95" formatCode="0.000">
                  <c:v>5.0152827127011646E-37</c:v>
                </c:pt>
                <c:pt idx="96" formatCode="0.000">
                  <c:v>1.7261703517778534E-37</c:v>
                </c:pt>
                <c:pt idx="97" formatCode="0.000">
                  <c:v>4.7625569182299035E-38</c:v>
                </c:pt>
                <c:pt idx="98" formatCode="0.000">
                  <c:v>1.7493351901794009E-38</c:v>
                </c:pt>
                <c:pt idx="99" formatCode="0.000">
                  <c:v>4.5225662636996909E-39</c:v>
                </c:pt>
                <c:pt idx="100" formatCode="0.000">
                  <c:v>1.5166149212830848E-39</c:v>
                </c:pt>
                <c:pt idx="101" formatCode="0.000">
                  <c:v>4.2391694283326343E-40</c:v>
                </c:pt>
                <c:pt idx="102" formatCode="0.000">
                  <c:v>1.4975000865260757E-40</c:v>
                </c:pt>
                <c:pt idx="103" formatCode="0.000">
                  <c:v>3.973531042839533E-41</c:v>
                </c:pt>
                <c:pt idx="104" formatCode="0.000">
                  <c:v>1.3324993197163923E-41</c:v>
                </c:pt>
                <c:pt idx="105" formatCode="0.000">
                  <c:v>4.0268549829686794E-42</c:v>
                </c:pt>
                <c:pt idx="106" formatCode="0.000">
                  <c:v>1.3157050076251503E-42</c:v>
                </c:pt>
                <c:pt idx="107" formatCode="0.000">
                  <c:v>3.4014996747741731E-43</c:v>
                </c:pt>
                <c:pt idx="108" formatCode="0.000">
                  <c:v>1.15560588134637E-43</c:v>
                </c:pt>
                <c:pt idx="109" formatCode="0.000">
                  <c:v>3.447147075801436E-44</c:v>
                </c:pt>
                <c:pt idx="110" formatCode="0.000">
                  <c:v>1.0553772575039587E-44</c:v>
                </c:pt>
                <c:pt idx="111" formatCode="0.000">
                  <c:v>3.231139058369367E-45</c:v>
                </c:pt>
                <c:pt idx="112" formatCode="0.000">
                  <c:v>9.7646041730278199E-46</c:v>
                </c:pt>
                <c:pt idx="113" formatCode="0.000">
                  <c:v>2.8751187635482077E-46</c:v>
                </c:pt>
                <c:pt idx="114" formatCode="0.000">
                  <c:v>9.2725546737889754E-47</c:v>
                </c:pt>
                <c:pt idx="115" formatCode="0.000">
                  <c:v>2.8760487591236597E-47</c:v>
                </c:pt>
                <c:pt idx="116" formatCode="0.000">
                  <c:v>9.0373689028009131E-48</c:v>
                </c:pt>
                <c:pt idx="117" formatCode="0.000">
                  <c:v>2.5260820942540484E-48</c:v>
                </c:pt>
                <c:pt idx="118" formatCode="0.000">
                  <c:v>8.2535350171264929E-49</c:v>
                </c:pt>
                <c:pt idx="119" formatCode="0.000">
                  <c:v>2.494244321107509E-49</c:v>
                </c:pt>
                <c:pt idx="120" formatCode="0.000">
                  <c:v>7.6363690706271861E-50</c:v>
                </c:pt>
                <c:pt idx="122" formatCode="0.000">
                  <c:v>100</c:v>
                </c:pt>
                <c:pt idx="123" formatCode="0.000">
                  <c:v>28.688199871648539</c:v>
                </c:pt>
                <c:pt idx="124" formatCode="0.000">
                  <c:v>14.212203031932205</c:v>
                </c:pt>
                <c:pt idx="125" formatCode="0.000">
                  <c:v>4.6435907867517248</c:v>
                </c:pt>
                <c:pt idx="126" formatCode="0.000">
                  <c:v>1.332162606124792</c:v>
                </c:pt>
                <c:pt idx="127" formatCode="0.000">
                  <c:v>0.3723597146647018</c:v>
                </c:pt>
                <c:pt idx="128" formatCode="0.000">
                  <c:v>0.13153725378429706</c:v>
                </c:pt>
                <c:pt idx="129" formatCode="0.000">
                  <c:v>3.3133157783751227E-2</c:v>
                </c:pt>
                <c:pt idx="130" formatCode="0.000">
                  <c:v>9.2612216568571416E-3</c:v>
                </c:pt>
                <c:pt idx="131" formatCode="0.000">
                  <c:v>3.4017401212316513E-3</c:v>
                </c:pt>
                <c:pt idx="132" formatCode="0.000">
                  <c:v>1.0414754813012851E-3</c:v>
                </c:pt>
                <c:pt idx="133" formatCode="0.000">
                  <c:v>2.458207211518842E-4</c:v>
                </c:pt>
                <c:pt idx="134" formatCode="0.000">
                  <c:v>8.3513714032261958E-5</c:v>
                </c:pt>
                <c:pt idx="135" formatCode="0.000">
                  <c:v>2.988772122562363E-5</c:v>
                </c:pt>
                <c:pt idx="136" formatCode="0.000">
                  <c:v>7.6270358174926265E-6</c:v>
                </c:pt>
                <c:pt idx="137" formatCode="0.000">
                  <c:v>2.3350904289682272E-6</c:v>
                </c:pt>
                <c:pt idx="138" formatCode="0.000">
                  <c:v>6.6989540944614221E-7</c:v>
                </c:pt>
                <c:pt idx="139" formatCode="0.000">
                  <c:v>2.217422569023082E-7</c:v>
                </c:pt>
                <c:pt idx="140" formatCode="0.000">
                  <c:v>7.6319707487620993E-8</c:v>
                </c:pt>
                <c:pt idx="141" formatCode="0.000">
                  <c:v>1.8013833133418259E-8</c:v>
                </c:pt>
                <c:pt idx="142" formatCode="0.000">
                  <c:v>7.7343901704015589E-9</c:v>
                </c:pt>
                <c:pt idx="143" formatCode="0.000">
                  <c:v>1.9230528108176972E-9</c:v>
                </c:pt>
                <c:pt idx="144" formatCode="0.000">
                  <c:v>5.4455980863162294E-10</c:v>
                </c:pt>
                <c:pt idx="145" formatCode="0.000">
                  <c:v>1.8742771849115951E-10</c:v>
                </c:pt>
                <c:pt idx="146" formatCode="0.000">
                  <c:v>5.6641247840428634E-11</c:v>
                </c:pt>
                <c:pt idx="147" formatCode="0.000">
                  <c:v>1.899429585463165E-11</c:v>
                </c:pt>
                <c:pt idx="148" formatCode="0.000">
                  <c:v>4.9106061615372252E-12</c:v>
                </c:pt>
                <c:pt idx="149" formatCode="0.000">
                  <c:v>1.8273295696252754E-12</c:v>
                </c:pt>
              </c:numCache>
            </c:numRef>
          </c:val>
          <c:smooth val="0"/>
        </c:ser>
        <c:dLbls>
          <c:showLegendKey val="0"/>
          <c:showVal val="0"/>
          <c:showCatName val="0"/>
          <c:showSerName val="0"/>
          <c:showPercent val="0"/>
          <c:showBubbleSize val="0"/>
        </c:dLbls>
        <c:marker val="1"/>
        <c:smooth val="0"/>
        <c:axId val="220479488"/>
        <c:axId val="220481024"/>
      </c:lineChart>
      <c:dateAx>
        <c:axId val="220479488"/>
        <c:scaling>
          <c:orientation val="minMax"/>
          <c:min val="29677"/>
        </c:scaling>
        <c:delete val="0"/>
        <c:axPos val="b"/>
        <c:majorGridlines>
          <c:spPr>
            <a:ln w="0">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0481024"/>
        <c:crossesAt val="0.01"/>
        <c:auto val="0"/>
        <c:lblOffset val="100"/>
        <c:baseTimeUnit val="days"/>
        <c:majorUnit val="24"/>
        <c:majorTimeUnit val="months"/>
        <c:minorUnit val="3"/>
        <c:minorTimeUnit val="months"/>
      </c:dateAx>
      <c:valAx>
        <c:axId val="220481024"/>
        <c:scaling>
          <c:logBase val="10"/>
          <c:orientation val="minMax"/>
          <c:max val="300"/>
          <c:min val="0.1"/>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sz="1000"/>
                  <a:t>Bq/kg</a:t>
                </a:r>
                <a:r>
                  <a:rPr lang="ja-JP" altLang="en-US" sz="1000"/>
                  <a:t>生</a:t>
                </a:r>
              </a:p>
            </c:rich>
          </c:tx>
          <c:layout>
            <c:manualLayout>
              <c:xMode val="edge"/>
              <c:yMode val="edge"/>
              <c:x val="1.3766676770372915E-2"/>
              <c:y val="0.46876959204849544"/>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0479488"/>
        <c:crosses val="autoZero"/>
        <c:crossBetween val="midCat"/>
      </c:valAx>
      <c:spPr>
        <a:solidFill>
          <a:srgbClr val="FFFFFF"/>
        </a:solidFill>
        <a:ln w="12700">
          <a:solidFill>
            <a:srgbClr val="808080"/>
          </a:solidFill>
          <a:prstDash val="solid"/>
        </a:ln>
      </c:spPr>
    </c:plotArea>
    <c:legend>
      <c:legendPos val="r"/>
      <c:layout>
        <c:manualLayout>
          <c:xMode val="edge"/>
          <c:yMode val="edge"/>
          <c:x val="0.31240664090541137"/>
          <c:y val="0.47784432509353963"/>
          <c:w val="0.45809230946768559"/>
          <c:h val="0.14447806408155756"/>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39409</xdr:colOff>
      <xdr:row>5</xdr:row>
      <xdr:rowOff>42768</xdr:rowOff>
    </xdr:from>
    <xdr:to>
      <xdr:col>16</xdr:col>
      <xdr:colOff>285409</xdr:colOff>
      <xdr:row>24</xdr:row>
      <xdr:rowOff>27168</xdr:rowOff>
    </xdr:to>
    <xdr:graphicFrame macro="">
      <xdr:nvGraphicFramePr>
        <xdr:cNvPr id="1039"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272301</xdr:colOff>
      <xdr:row>5</xdr:row>
      <xdr:rowOff>37538</xdr:rowOff>
    </xdr:from>
    <xdr:to>
      <xdr:col>34</xdr:col>
      <xdr:colOff>194451</xdr:colOff>
      <xdr:row>24</xdr:row>
      <xdr:rowOff>21938</xdr:rowOff>
    </xdr:to>
    <xdr:graphicFrame macro="">
      <xdr:nvGraphicFramePr>
        <xdr:cNvPr id="1564" name="グラフ 5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33618</xdr:colOff>
      <xdr:row>22</xdr:row>
      <xdr:rowOff>86285</xdr:rowOff>
    </xdr:from>
    <xdr:to>
      <xdr:col>16</xdr:col>
      <xdr:colOff>279618</xdr:colOff>
      <xdr:row>41</xdr:row>
      <xdr:rowOff>70685</xdr:rowOff>
    </xdr:to>
    <xdr:graphicFrame macro="">
      <xdr:nvGraphicFramePr>
        <xdr:cNvPr id="1036"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35431</xdr:colOff>
      <xdr:row>42</xdr:row>
      <xdr:rowOff>72838</xdr:rowOff>
    </xdr:from>
    <xdr:to>
      <xdr:col>16</xdr:col>
      <xdr:colOff>281431</xdr:colOff>
      <xdr:row>61</xdr:row>
      <xdr:rowOff>57238</xdr:rowOff>
    </xdr:to>
    <xdr:graphicFrame macro="">
      <xdr:nvGraphicFramePr>
        <xdr:cNvPr id="1027"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40053</xdr:colOff>
      <xdr:row>59</xdr:row>
      <xdr:rowOff>62004</xdr:rowOff>
    </xdr:from>
    <xdr:to>
      <xdr:col>16</xdr:col>
      <xdr:colOff>286053</xdr:colOff>
      <xdr:row>78</xdr:row>
      <xdr:rowOff>46404</xdr:rowOff>
    </xdr:to>
    <xdr:graphicFrame macro="">
      <xdr:nvGraphicFramePr>
        <xdr:cNvPr id="1026"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275479</xdr:colOff>
      <xdr:row>22</xdr:row>
      <xdr:rowOff>76760</xdr:rowOff>
    </xdr:from>
    <xdr:to>
      <xdr:col>34</xdr:col>
      <xdr:colOff>197629</xdr:colOff>
      <xdr:row>41</xdr:row>
      <xdr:rowOff>61160</xdr:rowOff>
    </xdr:to>
    <xdr:graphicFrame macro="">
      <xdr:nvGraphicFramePr>
        <xdr:cNvPr id="1521" name="グラフ 49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16</xdr:col>
      <xdr:colOff>280336</xdr:colOff>
      <xdr:row>42</xdr:row>
      <xdr:rowOff>71719</xdr:rowOff>
    </xdr:from>
    <xdr:to>
      <xdr:col>34</xdr:col>
      <xdr:colOff>202486</xdr:colOff>
      <xdr:row>61</xdr:row>
      <xdr:rowOff>62469</xdr:rowOff>
    </xdr:to>
    <xdr:graphicFrame macro="">
      <xdr:nvGraphicFramePr>
        <xdr:cNvPr id="1038"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16</xdr:col>
      <xdr:colOff>280376</xdr:colOff>
      <xdr:row>59</xdr:row>
      <xdr:rowOff>73269</xdr:rowOff>
    </xdr:from>
    <xdr:to>
      <xdr:col>34</xdr:col>
      <xdr:colOff>202526</xdr:colOff>
      <xdr:row>78</xdr:row>
      <xdr:rowOff>51319</xdr:rowOff>
    </xdr:to>
    <xdr:graphicFrame macro="">
      <xdr:nvGraphicFramePr>
        <xdr:cNvPr id="102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r-info-miyagi.jp/r-info/" TargetMode="External"/><Relationship Id="rId7" Type="http://schemas.openxmlformats.org/officeDocument/2006/relationships/printerSettings" Target="../printerSettings/printerSettings1.bin"/><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AR524"/>
  <sheetViews>
    <sheetView tabSelected="1" zoomScale="75" zoomScaleNormal="75" workbookViewId="0">
      <selection activeCell="AD114" sqref="AD114"/>
    </sheetView>
  </sheetViews>
  <sheetFormatPr defaultColWidth="10.69921875" defaultRowHeight="12" customHeight="1" x14ac:dyDescent="0.2"/>
  <cols>
    <col min="1" max="1" width="1.296875" style="3" customWidth="1"/>
    <col min="2" max="2" width="6.3984375" style="3" customWidth="1"/>
    <col min="3" max="10" width="3.296875" style="3" customWidth="1"/>
    <col min="11" max="11" width="3.296875" style="46" customWidth="1"/>
    <col min="12" max="13" width="3.296875" style="3" customWidth="1"/>
    <col min="14" max="14" width="6.69921875" style="3" customWidth="1"/>
    <col min="15" max="77" width="3.296875" style="3" customWidth="1"/>
    <col min="78" max="16384" width="10.69921875" style="3"/>
  </cols>
  <sheetData>
    <row r="1" spans="2:34" ht="8.25" customHeight="1" x14ac:dyDescent="0.2"/>
    <row r="2" spans="2:34" ht="20.25" customHeight="1" x14ac:dyDescent="0.2">
      <c r="B2" s="63" t="s">
        <v>121</v>
      </c>
      <c r="C2" s="1"/>
      <c r="D2" s="100" t="s">
        <v>44</v>
      </c>
      <c r="H2" s="59"/>
      <c r="K2" s="2"/>
      <c r="O2" s="2"/>
      <c r="P2" s="122" t="s">
        <v>120</v>
      </c>
      <c r="T2" s="356"/>
      <c r="V2" s="356"/>
      <c r="W2" s="123"/>
      <c r="X2" s="109"/>
      <c r="Y2" s="33"/>
      <c r="Z2" s="123"/>
      <c r="AA2" s="109"/>
      <c r="AB2" s="109"/>
      <c r="AC2" s="33"/>
      <c r="AD2" s="123"/>
    </row>
    <row r="3" spans="2:34" ht="12" customHeight="1" x14ac:dyDescent="0.2">
      <c r="B3" s="99"/>
      <c r="C3" s="117" t="s">
        <v>40</v>
      </c>
      <c r="D3" s="118"/>
      <c r="E3" s="118"/>
      <c r="F3" s="119"/>
      <c r="G3" s="117" t="s">
        <v>41</v>
      </c>
      <c r="H3" s="118"/>
      <c r="I3" s="118"/>
      <c r="J3" s="117" t="s">
        <v>42</v>
      </c>
      <c r="K3" s="118"/>
      <c r="L3" s="120"/>
      <c r="M3" s="119"/>
      <c r="N3" s="121" t="s">
        <v>43</v>
      </c>
      <c r="O3" s="57"/>
      <c r="P3" s="360" t="s">
        <v>122</v>
      </c>
      <c r="Q3" s="361"/>
      <c r="R3" s="361"/>
      <c r="S3" s="361"/>
      <c r="T3" s="361"/>
      <c r="U3" s="361"/>
      <c r="V3" s="361"/>
      <c r="W3" s="361"/>
      <c r="X3" s="361"/>
      <c r="Y3" s="361"/>
      <c r="Z3" s="361"/>
      <c r="AA3" s="361"/>
      <c r="AB3" s="361"/>
      <c r="AC3" s="361"/>
      <c r="AD3" s="361"/>
    </row>
    <row r="4" spans="2:34" ht="12" customHeight="1" x14ac:dyDescent="0.2">
      <c r="B4" s="99"/>
      <c r="C4" s="117"/>
      <c r="D4" s="118"/>
      <c r="E4" s="118"/>
      <c r="F4" s="119"/>
      <c r="G4" s="117"/>
      <c r="H4" s="118"/>
      <c r="I4" s="118"/>
      <c r="J4" s="117"/>
      <c r="K4" s="118"/>
      <c r="L4" s="120"/>
      <c r="M4" s="119"/>
      <c r="N4" s="121"/>
      <c r="O4" s="57"/>
      <c r="P4" s="361"/>
      <c r="Q4" s="361"/>
      <c r="R4" s="361"/>
      <c r="S4" s="361"/>
      <c r="T4" s="361"/>
      <c r="U4" s="361"/>
      <c r="V4" s="361"/>
      <c r="W4" s="361"/>
      <c r="X4" s="361"/>
      <c r="Y4" s="361"/>
      <c r="Z4" s="361"/>
      <c r="AA4" s="361"/>
      <c r="AB4" s="361"/>
      <c r="AC4" s="361"/>
      <c r="AD4" s="361"/>
    </row>
    <row r="5" spans="2:34" ht="12" customHeight="1" x14ac:dyDescent="0.2">
      <c r="B5" s="99"/>
      <c r="C5" s="117"/>
      <c r="D5" s="118"/>
      <c r="E5" s="118"/>
      <c r="F5" s="119"/>
      <c r="G5" s="117"/>
      <c r="H5" s="118"/>
      <c r="I5" s="118"/>
      <c r="J5" s="117"/>
      <c r="K5" s="118"/>
      <c r="L5" s="120"/>
      <c r="M5" s="119"/>
      <c r="N5" s="121"/>
      <c r="O5" s="57"/>
      <c r="P5" s="3" t="s">
        <v>123</v>
      </c>
      <c r="Q5" s="3" t="s">
        <v>136</v>
      </c>
      <c r="R5" s="2"/>
      <c r="V5" s="356"/>
      <c r="X5" s="123"/>
      <c r="Y5" s="123"/>
      <c r="Z5" s="123"/>
      <c r="AA5" s="123"/>
      <c r="AB5" s="109"/>
      <c r="AC5" s="33"/>
      <c r="AD5" s="109"/>
    </row>
    <row r="6" spans="2:34" ht="12" customHeight="1" x14ac:dyDescent="0.2">
      <c r="B6" s="44"/>
      <c r="C6" s="36"/>
      <c r="D6" s="37"/>
      <c r="E6" s="38"/>
      <c r="F6" s="38"/>
      <c r="G6" s="38"/>
      <c r="H6" s="38"/>
      <c r="I6" s="38"/>
      <c r="J6" s="38"/>
      <c r="K6" s="44"/>
      <c r="L6" s="40"/>
      <c r="M6" s="38"/>
      <c r="N6" s="38"/>
      <c r="O6" s="38"/>
      <c r="P6" s="38"/>
      <c r="Q6" s="38"/>
      <c r="R6" s="38"/>
      <c r="S6" s="41"/>
      <c r="Z6" s="42"/>
      <c r="AA6" s="42"/>
      <c r="AB6" s="42"/>
      <c r="AC6" s="42"/>
      <c r="AD6" s="42"/>
      <c r="AE6" s="42"/>
      <c r="AF6" s="42"/>
      <c r="AG6" s="42"/>
      <c r="AH6" s="42"/>
    </row>
    <row r="7" spans="2:34" ht="12" customHeight="1" x14ac:dyDescent="0.2">
      <c r="B7" s="44"/>
      <c r="C7" s="36"/>
      <c r="D7" s="37"/>
      <c r="E7" s="38"/>
      <c r="F7" s="38"/>
      <c r="G7" s="38"/>
      <c r="H7" s="38"/>
      <c r="I7" s="38"/>
      <c r="J7" s="38"/>
      <c r="K7" s="44"/>
      <c r="L7" s="40"/>
      <c r="M7" s="38"/>
      <c r="N7" s="38"/>
      <c r="O7" s="38"/>
      <c r="P7" s="38"/>
      <c r="Q7" s="38"/>
      <c r="R7" s="38"/>
      <c r="S7" s="41"/>
      <c r="Z7" s="42"/>
      <c r="AA7" s="42"/>
      <c r="AB7" s="42"/>
      <c r="AC7" s="42"/>
      <c r="AD7" s="42"/>
      <c r="AE7" s="42"/>
      <c r="AF7" s="42"/>
      <c r="AG7" s="42"/>
      <c r="AH7" s="42"/>
    </row>
    <row r="8" spans="2:34" ht="12" customHeight="1" x14ac:dyDescent="0.2">
      <c r="B8" s="44"/>
      <c r="C8" s="36"/>
      <c r="D8" s="37"/>
      <c r="E8" s="38"/>
      <c r="F8" s="38"/>
      <c r="G8" s="38"/>
      <c r="H8" s="38"/>
      <c r="I8" s="38"/>
      <c r="J8" s="38"/>
      <c r="K8" s="44"/>
      <c r="L8" s="40"/>
      <c r="M8" s="38"/>
      <c r="N8" s="38"/>
      <c r="O8" s="38"/>
      <c r="P8" s="38"/>
      <c r="Q8" s="38"/>
      <c r="R8" s="38"/>
      <c r="S8" s="41"/>
      <c r="Z8" s="42"/>
      <c r="AA8" s="42"/>
      <c r="AB8" s="42"/>
      <c r="AC8" s="42"/>
      <c r="AD8" s="42"/>
      <c r="AE8" s="42"/>
      <c r="AF8" s="42"/>
      <c r="AG8" s="42"/>
      <c r="AH8" s="42"/>
    </row>
    <row r="9" spans="2:34" ht="12" customHeight="1" x14ac:dyDescent="0.2">
      <c r="B9" s="44"/>
      <c r="C9" s="36"/>
      <c r="D9" s="37"/>
      <c r="E9" s="38"/>
      <c r="F9" s="38"/>
      <c r="G9" s="38"/>
      <c r="H9" s="38"/>
      <c r="I9" s="38"/>
      <c r="J9" s="38"/>
      <c r="K9" s="44"/>
      <c r="L9" s="40"/>
      <c r="M9" s="38"/>
      <c r="N9" s="38"/>
      <c r="O9" s="38"/>
      <c r="P9" s="38"/>
      <c r="Q9" s="38"/>
      <c r="R9" s="38"/>
      <c r="S9" s="41"/>
      <c r="Z9" s="42"/>
      <c r="AA9" s="42"/>
      <c r="AB9" s="42"/>
      <c r="AC9" s="42"/>
      <c r="AD9" s="42"/>
      <c r="AE9" s="42"/>
      <c r="AF9" s="42"/>
      <c r="AG9" s="42"/>
      <c r="AH9" s="42"/>
    </row>
    <row r="10" spans="2:34" ht="12" customHeight="1" x14ac:dyDescent="0.2">
      <c r="B10" s="44"/>
      <c r="C10" s="36"/>
      <c r="D10" s="37"/>
      <c r="E10" s="38"/>
      <c r="F10" s="38"/>
      <c r="G10" s="38"/>
      <c r="H10" s="38"/>
      <c r="I10" s="38"/>
      <c r="J10" s="38"/>
      <c r="K10" s="44"/>
      <c r="L10" s="40"/>
      <c r="M10" s="38"/>
      <c r="N10" s="38"/>
      <c r="O10" s="38"/>
      <c r="P10" s="38"/>
      <c r="Q10" s="38"/>
      <c r="R10" s="38"/>
      <c r="S10" s="41"/>
      <c r="Z10" s="42"/>
      <c r="AA10" s="42"/>
      <c r="AB10" s="42"/>
      <c r="AC10" s="42"/>
      <c r="AD10" s="42"/>
      <c r="AE10" s="42"/>
      <c r="AF10" s="42"/>
      <c r="AG10" s="42"/>
      <c r="AH10" s="42"/>
    </row>
    <row r="11" spans="2:34" ht="12" customHeight="1" x14ac:dyDescent="0.2">
      <c r="B11" s="44"/>
      <c r="C11" s="36"/>
      <c r="D11" s="37"/>
      <c r="E11" s="38"/>
      <c r="F11" s="38"/>
      <c r="G11" s="38"/>
      <c r="H11" s="38"/>
      <c r="I11" s="38"/>
      <c r="J11" s="38"/>
      <c r="K11" s="44"/>
      <c r="L11" s="40"/>
      <c r="M11" s="38"/>
      <c r="N11" s="38"/>
      <c r="O11" s="38"/>
      <c r="P11" s="38"/>
      <c r="Q11" s="38"/>
      <c r="R11" s="38"/>
      <c r="S11" s="41"/>
      <c r="Z11" s="42"/>
      <c r="AA11" s="42"/>
      <c r="AB11" s="42"/>
      <c r="AC11" s="42"/>
      <c r="AD11" s="42"/>
      <c r="AE11" s="42"/>
      <c r="AF11" s="42"/>
      <c r="AG11" s="42"/>
      <c r="AH11" s="42"/>
    </row>
    <row r="12" spans="2:34" ht="12" customHeight="1" x14ac:dyDescent="0.2">
      <c r="B12" s="44"/>
      <c r="C12" s="36"/>
      <c r="D12" s="37"/>
      <c r="E12" s="38"/>
      <c r="F12" s="38"/>
      <c r="G12" s="38"/>
      <c r="H12" s="38"/>
      <c r="I12" s="38"/>
      <c r="J12" s="38"/>
      <c r="K12" s="44"/>
      <c r="L12" s="40"/>
      <c r="M12" s="38"/>
      <c r="N12" s="38"/>
      <c r="O12" s="38"/>
      <c r="P12" s="38"/>
      <c r="Q12" s="38"/>
      <c r="R12" s="38"/>
      <c r="S12" s="41"/>
      <c r="Z12" s="42"/>
      <c r="AA12" s="42"/>
      <c r="AB12" s="42"/>
      <c r="AC12" s="42"/>
      <c r="AD12" s="42"/>
      <c r="AE12" s="42"/>
      <c r="AF12" s="42"/>
      <c r="AG12" s="42"/>
      <c r="AH12" s="42"/>
    </row>
    <row r="13" spans="2:34" ht="12" customHeight="1" x14ac:dyDescent="0.2">
      <c r="B13" s="44"/>
      <c r="C13" s="36"/>
      <c r="D13" s="37"/>
      <c r="E13" s="38"/>
      <c r="F13" s="38"/>
      <c r="G13" s="38"/>
      <c r="H13" s="38"/>
      <c r="I13" s="38"/>
      <c r="J13" s="38"/>
      <c r="K13" s="44"/>
      <c r="L13" s="40"/>
      <c r="M13" s="38"/>
      <c r="N13" s="38"/>
      <c r="O13" s="38"/>
      <c r="P13" s="38"/>
      <c r="Q13" s="38"/>
      <c r="R13" s="38"/>
      <c r="S13" s="41"/>
      <c r="Z13" s="42"/>
      <c r="AA13" s="42"/>
      <c r="AB13" s="42"/>
      <c r="AC13" s="42"/>
      <c r="AD13" s="42"/>
      <c r="AE13" s="42"/>
      <c r="AF13" s="42"/>
      <c r="AG13" s="42"/>
      <c r="AH13" s="42"/>
    </row>
    <row r="14" spans="2:34" ht="12" customHeight="1" x14ac:dyDescent="0.2">
      <c r="B14" s="44"/>
      <c r="C14" s="36"/>
      <c r="D14" s="37"/>
      <c r="E14" s="38"/>
      <c r="F14" s="38"/>
      <c r="G14" s="38"/>
      <c r="H14" s="38"/>
      <c r="I14" s="38"/>
      <c r="J14" s="38"/>
      <c r="K14" s="44"/>
      <c r="L14" s="40"/>
      <c r="M14" s="38"/>
      <c r="N14" s="38"/>
      <c r="O14" s="38"/>
      <c r="P14" s="38"/>
      <c r="Q14" s="38"/>
      <c r="R14" s="38"/>
      <c r="S14" s="41"/>
      <c r="Z14" s="42"/>
      <c r="AA14" s="42"/>
      <c r="AB14" s="42"/>
      <c r="AC14" s="42"/>
      <c r="AD14" s="42"/>
      <c r="AE14" s="42"/>
      <c r="AF14" s="42"/>
      <c r="AG14" s="42"/>
      <c r="AH14" s="42"/>
    </row>
    <row r="15" spans="2:34" ht="12" customHeight="1" x14ac:dyDescent="0.2">
      <c r="B15" s="44"/>
      <c r="C15" s="36"/>
      <c r="D15" s="37"/>
      <c r="E15" s="38"/>
      <c r="F15" s="38"/>
      <c r="G15" s="38"/>
      <c r="H15" s="38"/>
      <c r="I15" s="38"/>
      <c r="J15" s="38"/>
      <c r="K15" s="44"/>
      <c r="L15" s="40"/>
      <c r="M15" s="38"/>
      <c r="N15" s="38"/>
      <c r="O15" s="38"/>
      <c r="P15" s="38"/>
      <c r="Q15" s="38"/>
      <c r="R15" s="38"/>
      <c r="S15" s="41"/>
      <c r="Z15" s="42"/>
      <c r="AA15" s="42"/>
      <c r="AB15" s="42"/>
      <c r="AC15" s="42"/>
      <c r="AD15" s="42"/>
      <c r="AE15" s="42"/>
      <c r="AF15" s="42"/>
      <c r="AG15" s="42"/>
      <c r="AH15" s="42"/>
    </row>
    <row r="16" spans="2:34" ht="12" customHeight="1" x14ac:dyDescent="0.2">
      <c r="B16" s="44"/>
      <c r="C16" s="36"/>
      <c r="D16" s="37"/>
      <c r="E16" s="38"/>
      <c r="F16" s="38"/>
      <c r="G16" s="38"/>
      <c r="H16" s="38"/>
      <c r="I16" s="38"/>
      <c r="J16" s="38"/>
      <c r="K16" s="44"/>
      <c r="L16" s="40"/>
      <c r="M16" s="38"/>
      <c r="N16" s="38"/>
      <c r="O16" s="38"/>
      <c r="P16" s="38"/>
      <c r="Q16" s="38"/>
      <c r="R16" s="38"/>
      <c r="S16" s="41"/>
      <c r="Z16" s="42"/>
      <c r="AA16" s="42"/>
      <c r="AB16" s="42"/>
      <c r="AC16" s="42"/>
      <c r="AD16" s="42"/>
      <c r="AE16" s="42"/>
      <c r="AF16" s="42"/>
      <c r="AG16" s="42"/>
      <c r="AH16" s="42"/>
    </row>
    <row r="17" spans="2:34" ht="12" customHeight="1" x14ac:dyDescent="0.2">
      <c r="B17" s="44"/>
      <c r="C17" s="36"/>
      <c r="D17" s="37"/>
      <c r="E17" s="38"/>
      <c r="F17" s="38"/>
      <c r="G17" s="38"/>
      <c r="H17" s="38"/>
      <c r="I17" s="38"/>
      <c r="J17" s="38"/>
      <c r="K17" s="44"/>
      <c r="L17" s="40"/>
      <c r="M17" s="38"/>
      <c r="N17" s="38"/>
      <c r="O17" s="38"/>
      <c r="P17" s="38"/>
      <c r="Q17" s="38"/>
      <c r="R17" s="38"/>
      <c r="S17" s="41"/>
      <c r="Z17" s="42"/>
      <c r="AA17" s="42"/>
      <c r="AB17" s="42"/>
      <c r="AC17" s="42"/>
      <c r="AD17" s="42"/>
      <c r="AE17" s="42"/>
      <c r="AF17" s="42"/>
      <c r="AG17" s="42"/>
      <c r="AH17" s="42"/>
    </row>
    <row r="18" spans="2:34" ht="12" customHeight="1" x14ac:dyDescent="0.2">
      <c r="E18" s="48"/>
      <c r="K18" s="38"/>
      <c r="L18" s="43"/>
    </row>
    <row r="19" spans="2:34" ht="12" customHeight="1" x14ac:dyDescent="0.2">
      <c r="E19" s="48"/>
      <c r="K19" s="38"/>
      <c r="L19" s="43"/>
    </row>
    <row r="20" spans="2:34" ht="12" customHeight="1" x14ac:dyDescent="0.2">
      <c r="E20" s="48"/>
      <c r="K20" s="38"/>
      <c r="L20" s="43"/>
    </row>
    <row r="21" spans="2:34" ht="12" customHeight="1" x14ac:dyDescent="0.2">
      <c r="E21" s="48"/>
      <c r="K21" s="38"/>
      <c r="L21" s="43"/>
    </row>
    <row r="22" spans="2:34" ht="12" customHeight="1" x14ac:dyDescent="0.2">
      <c r="E22" s="48"/>
      <c r="K22" s="38"/>
      <c r="L22" s="43"/>
    </row>
    <row r="23" spans="2:34" ht="12" customHeight="1" x14ac:dyDescent="0.2">
      <c r="E23" s="48"/>
      <c r="K23" s="38"/>
      <c r="L23" s="43"/>
    </row>
    <row r="24" spans="2:34" ht="12" customHeight="1" x14ac:dyDescent="0.2">
      <c r="E24" s="48"/>
      <c r="K24" s="38"/>
      <c r="L24" s="43"/>
    </row>
    <row r="25" spans="2:34" ht="12" customHeight="1" x14ac:dyDescent="0.2">
      <c r="E25" s="48"/>
      <c r="K25" s="38"/>
      <c r="L25" s="43"/>
    </row>
    <row r="26" spans="2:34" ht="12" customHeight="1" x14ac:dyDescent="0.2">
      <c r="E26" s="48"/>
      <c r="K26" s="38"/>
      <c r="L26" s="43"/>
    </row>
    <row r="27" spans="2:34" ht="12" customHeight="1" x14ac:dyDescent="0.2">
      <c r="E27" s="48"/>
      <c r="K27" s="38"/>
    </row>
    <row r="28" spans="2:34" ht="12" customHeight="1" x14ac:dyDescent="0.2">
      <c r="E28" s="48"/>
      <c r="K28" s="38"/>
    </row>
    <row r="29" spans="2:34" ht="12" customHeight="1" x14ac:dyDescent="0.2">
      <c r="E29" s="48"/>
      <c r="K29" s="38"/>
    </row>
    <row r="30" spans="2:34" ht="12" customHeight="1" x14ac:dyDescent="0.2">
      <c r="E30" s="48"/>
      <c r="K30" s="38"/>
    </row>
    <row r="31" spans="2:34" ht="12" customHeight="1" x14ac:dyDescent="0.2">
      <c r="K31" s="38"/>
    </row>
    <row r="32" spans="2:34" ht="12" customHeight="1" x14ac:dyDescent="0.2">
      <c r="K32" s="38"/>
    </row>
    <row r="33" spans="11:11" ht="12" customHeight="1" x14ac:dyDescent="0.2">
      <c r="K33" s="38"/>
    </row>
    <row r="34" spans="11:11" ht="12" customHeight="1" x14ac:dyDescent="0.2">
      <c r="K34" s="38"/>
    </row>
    <row r="35" spans="11:11" ht="12" customHeight="1" x14ac:dyDescent="0.2">
      <c r="K35" s="38"/>
    </row>
    <row r="36" spans="11:11" ht="12" customHeight="1" x14ac:dyDescent="0.2">
      <c r="K36" s="38"/>
    </row>
    <row r="37" spans="11:11" ht="12" customHeight="1" x14ac:dyDescent="0.2">
      <c r="K37" s="38"/>
    </row>
    <row r="38" spans="11:11" ht="12" customHeight="1" x14ac:dyDescent="0.2">
      <c r="K38" s="38"/>
    </row>
    <row r="39" spans="11:11" ht="12" customHeight="1" x14ac:dyDescent="0.2">
      <c r="K39" s="38"/>
    </row>
    <row r="40" spans="11:11" ht="12" customHeight="1" x14ac:dyDescent="0.2">
      <c r="K40" s="38"/>
    </row>
    <row r="41" spans="11:11" ht="12" customHeight="1" x14ac:dyDescent="0.2">
      <c r="K41" s="38"/>
    </row>
    <row r="42" spans="11:11" ht="12" customHeight="1" x14ac:dyDescent="0.2">
      <c r="K42" s="38"/>
    </row>
    <row r="43" spans="11:11" ht="12" customHeight="1" x14ac:dyDescent="0.2">
      <c r="K43" s="38"/>
    </row>
    <row r="44" spans="11:11" ht="12" customHeight="1" x14ac:dyDescent="0.2">
      <c r="K44" s="38"/>
    </row>
    <row r="45" spans="11:11" ht="12" customHeight="1" x14ac:dyDescent="0.2">
      <c r="K45" s="38"/>
    </row>
    <row r="46" spans="11:11" ht="12" customHeight="1" x14ac:dyDescent="0.2">
      <c r="K46" s="38"/>
    </row>
    <row r="47" spans="11:11" ht="12" customHeight="1" x14ac:dyDescent="0.2">
      <c r="K47" s="38"/>
    </row>
    <row r="48" spans="11:11" ht="12" customHeight="1" x14ac:dyDescent="0.2">
      <c r="K48" s="38"/>
    </row>
    <row r="49" spans="11:40" ht="12" customHeight="1" x14ac:dyDescent="0.2">
      <c r="K49" s="38"/>
    </row>
    <row r="50" spans="11:40" ht="12" customHeight="1" x14ac:dyDescent="0.2">
      <c r="K50" s="38"/>
    </row>
    <row r="51" spans="11:40" ht="12" customHeight="1" x14ac:dyDescent="0.2">
      <c r="K51" s="38"/>
    </row>
    <row r="52" spans="11:40" ht="12" customHeight="1" x14ac:dyDescent="0.2">
      <c r="K52" s="38"/>
    </row>
    <row r="53" spans="11:40" ht="12" customHeight="1" x14ac:dyDescent="0.2">
      <c r="K53" s="38"/>
    </row>
    <row r="54" spans="11:40" ht="12" customHeight="1" x14ac:dyDescent="0.2">
      <c r="AM54" s="29"/>
      <c r="AN54" s="353"/>
    </row>
    <row r="68" spans="11:42" ht="12" customHeight="1" x14ac:dyDescent="0.2">
      <c r="AP68" s="9"/>
    </row>
    <row r="69" spans="11:42" ht="12" customHeight="1" x14ac:dyDescent="0.2">
      <c r="AM69" s="355"/>
      <c r="AP69" s="9"/>
    </row>
    <row r="74" spans="11:42" ht="12" customHeight="1" x14ac:dyDescent="0.2">
      <c r="K74" s="38"/>
    </row>
    <row r="75" spans="11:42" ht="12" customHeight="1" x14ac:dyDescent="0.2">
      <c r="K75" s="38"/>
    </row>
    <row r="76" spans="11:42" ht="12" customHeight="1" x14ac:dyDescent="0.2">
      <c r="K76" s="38"/>
    </row>
    <row r="77" spans="11:42" ht="12" customHeight="1" x14ac:dyDescent="0.2">
      <c r="K77" s="38"/>
    </row>
    <row r="78" spans="11:42" ht="12" customHeight="1" x14ac:dyDescent="0.2">
      <c r="K78" s="38"/>
    </row>
    <row r="79" spans="11:42" ht="12" customHeight="1" x14ac:dyDescent="0.2">
      <c r="K79" s="38"/>
    </row>
    <row r="80" spans="11:42" ht="12" customHeight="1" x14ac:dyDescent="0.2">
      <c r="K80" s="38"/>
      <c r="U80" s="29" t="s">
        <v>124</v>
      </c>
      <c r="V80" s="29"/>
      <c r="W80" s="353"/>
    </row>
    <row r="81" spans="2:25" ht="12" customHeight="1" x14ac:dyDescent="0.2">
      <c r="K81" s="38"/>
      <c r="U81" s="354" t="s">
        <v>52</v>
      </c>
      <c r="V81" s="29"/>
      <c r="W81" s="353"/>
      <c r="Y81" s="106"/>
    </row>
    <row r="82" spans="2:25" ht="12" customHeight="1" x14ac:dyDescent="0.2">
      <c r="K82" s="38"/>
      <c r="U82" s="29" t="s">
        <v>125</v>
      </c>
      <c r="V82" s="29"/>
      <c r="W82" s="353"/>
      <c r="Y82" s="106"/>
    </row>
    <row r="83" spans="2:25" ht="12" customHeight="1" x14ac:dyDescent="0.2">
      <c r="K83" s="38"/>
      <c r="U83" s="354" t="s">
        <v>126</v>
      </c>
      <c r="V83" s="29"/>
      <c r="W83" s="353"/>
      <c r="Y83" s="106"/>
    </row>
    <row r="84" spans="2:25" ht="12" customHeight="1" x14ac:dyDescent="0.2">
      <c r="K84" s="38"/>
      <c r="U84" s="29" t="s">
        <v>127</v>
      </c>
      <c r="V84" s="29"/>
      <c r="W84" s="353"/>
      <c r="Y84" s="106"/>
    </row>
    <row r="85" spans="2:25" ht="12" customHeight="1" x14ac:dyDescent="0.2">
      <c r="K85" s="38"/>
      <c r="U85" s="29" t="s">
        <v>128</v>
      </c>
      <c r="V85" s="29"/>
      <c r="W85" s="353"/>
      <c r="Y85" s="56"/>
    </row>
    <row r="86" spans="2:25" ht="12" customHeight="1" x14ac:dyDescent="0.2">
      <c r="K86" s="38"/>
      <c r="U86" s="354" t="s">
        <v>129</v>
      </c>
      <c r="V86" s="29"/>
      <c r="W86" s="353"/>
      <c r="Y86" s="56"/>
    </row>
    <row r="87" spans="2:25" ht="12" customHeight="1" x14ac:dyDescent="0.2">
      <c r="K87" s="38"/>
      <c r="U87" s="29" t="s">
        <v>130</v>
      </c>
      <c r="V87" s="29"/>
      <c r="W87" s="353"/>
      <c r="Y87" s="56"/>
    </row>
    <row r="88" spans="2:25" ht="12" customHeight="1" x14ac:dyDescent="0.2">
      <c r="K88" s="38"/>
      <c r="U88" s="29" t="s">
        <v>131</v>
      </c>
      <c r="V88" s="29"/>
      <c r="W88" s="353"/>
      <c r="Y88" s="56"/>
    </row>
    <row r="89" spans="2:25" ht="12" customHeight="1" x14ac:dyDescent="0.2">
      <c r="K89" s="38"/>
      <c r="U89" s="29" t="s">
        <v>132</v>
      </c>
      <c r="V89" s="29"/>
      <c r="W89" s="353"/>
      <c r="Y89" s="107"/>
    </row>
    <row r="90" spans="2:25" ht="12" customHeight="1" x14ac:dyDescent="0.2">
      <c r="K90" s="38"/>
      <c r="U90" s="29" t="s">
        <v>133</v>
      </c>
      <c r="V90" s="29"/>
      <c r="W90" s="353"/>
      <c r="Y90" s="107"/>
    </row>
    <row r="91" spans="2:25" ht="12" customHeight="1" x14ac:dyDescent="0.2">
      <c r="K91" s="38"/>
      <c r="U91" s="29" t="s">
        <v>134</v>
      </c>
      <c r="Y91" s="107"/>
    </row>
    <row r="92" spans="2:25" ht="12" customHeight="1" x14ac:dyDescent="0.2">
      <c r="K92" s="38"/>
      <c r="U92" s="354" t="s">
        <v>135</v>
      </c>
      <c r="Y92" s="107"/>
    </row>
    <row r="93" spans="2:25" ht="12" customHeight="1" x14ac:dyDescent="0.2">
      <c r="K93" s="357" t="s">
        <v>137</v>
      </c>
    </row>
    <row r="94" spans="2:25" ht="16.5" customHeight="1" x14ac:dyDescent="0.2">
      <c r="B94" s="99" t="s">
        <v>47</v>
      </c>
      <c r="C94" s="108"/>
      <c r="D94" s="299">
        <v>1.0999999999999999E-2</v>
      </c>
      <c r="E94" s="3" t="s">
        <v>45</v>
      </c>
      <c r="J94" s="109"/>
      <c r="K94" s="33"/>
      <c r="O94" s="300">
        <v>4.9000000000000002E-2</v>
      </c>
      <c r="P94" s="3" t="s">
        <v>46</v>
      </c>
    </row>
    <row r="95" spans="2:25" ht="12" customHeight="1" x14ac:dyDescent="0.2">
      <c r="B95" s="131">
        <f>B100</f>
        <v>29892</v>
      </c>
      <c r="E95" s="56" t="s">
        <v>25</v>
      </c>
      <c r="J95" s="2"/>
      <c r="K95" s="3"/>
      <c r="N95" s="2"/>
      <c r="O95" s="2"/>
      <c r="Q95" s="2" t="s">
        <v>24</v>
      </c>
      <c r="V95" s="362">
        <v>29892</v>
      </c>
      <c r="W95" s="363"/>
      <c r="X95" s="364" t="s">
        <v>140</v>
      </c>
    </row>
    <row r="96" spans="2:25" ht="12" customHeight="1" x14ac:dyDescent="0.2">
      <c r="B96" s="4" t="s">
        <v>1</v>
      </c>
      <c r="C96" s="6" t="s">
        <v>0</v>
      </c>
      <c r="D96" s="7"/>
      <c r="E96" s="6"/>
      <c r="F96" s="6"/>
      <c r="G96" s="6"/>
      <c r="H96" s="6"/>
      <c r="I96" s="8"/>
      <c r="J96" s="6" t="s">
        <v>0</v>
      </c>
      <c r="K96" s="7"/>
      <c r="L96" s="6"/>
      <c r="M96" s="6"/>
      <c r="N96" s="5" t="s">
        <v>1</v>
      </c>
      <c r="O96" s="6" t="s">
        <v>0</v>
      </c>
      <c r="P96" s="7"/>
      <c r="Q96" s="6"/>
      <c r="R96" s="8"/>
      <c r="V96" s="362">
        <v>31528</v>
      </c>
      <c r="W96" s="363"/>
      <c r="X96" s="364" t="s">
        <v>138</v>
      </c>
    </row>
    <row r="97" spans="2:42" ht="12" customHeight="1" x14ac:dyDescent="0.2">
      <c r="B97" s="110" t="s">
        <v>2</v>
      </c>
      <c r="C97" s="111" t="s">
        <v>3</v>
      </c>
      <c r="D97" s="112"/>
      <c r="E97" s="113"/>
      <c r="F97" s="113"/>
      <c r="G97" s="113"/>
      <c r="H97" s="113"/>
      <c r="I97" s="114"/>
      <c r="J97" s="115" t="s">
        <v>4</v>
      </c>
      <c r="K97" s="113"/>
      <c r="L97" s="113"/>
      <c r="M97" s="113"/>
      <c r="N97" s="110" t="s">
        <v>2</v>
      </c>
      <c r="O97" s="116" t="s">
        <v>5</v>
      </c>
      <c r="P97" s="112"/>
      <c r="Q97" s="113"/>
      <c r="R97" s="18"/>
      <c r="T97" s="3" t="s">
        <v>27</v>
      </c>
      <c r="U97" s="26"/>
      <c r="V97" s="362">
        <v>40613</v>
      </c>
      <c r="W97" s="363"/>
      <c r="X97" s="3" t="s">
        <v>139</v>
      </c>
    </row>
    <row r="98" spans="2:42" s="26" customFormat="1" ht="12" customHeight="1" x14ac:dyDescent="0.2">
      <c r="B98" s="25" t="s">
        <v>6</v>
      </c>
      <c r="C98" s="288" t="s">
        <v>7</v>
      </c>
      <c r="D98" s="289" t="s">
        <v>8</v>
      </c>
      <c r="E98" s="290" t="s">
        <v>10</v>
      </c>
      <c r="F98" s="289" t="s">
        <v>9</v>
      </c>
      <c r="G98" s="289" t="s">
        <v>11</v>
      </c>
      <c r="H98" s="291" t="s">
        <v>12</v>
      </c>
      <c r="I98" s="292" t="s">
        <v>13</v>
      </c>
      <c r="J98" s="293" t="s">
        <v>7</v>
      </c>
      <c r="K98" s="289" t="s">
        <v>8</v>
      </c>
      <c r="L98" s="290" t="s">
        <v>10</v>
      </c>
      <c r="M98" s="294" t="s">
        <v>9</v>
      </c>
      <c r="N98" s="49" t="s">
        <v>6</v>
      </c>
      <c r="O98" s="288" t="s">
        <v>7</v>
      </c>
      <c r="P98" s="289" t="s">
        <v>8</v>
      </c>
      <c r="Q98" s="290" t="s">
        <v>10</v>
      </c>
      <c r="R98" s="294" t="s">
        <v>9</v>
      </c>
      <c r="S98" s="3"/>
      <c r="T98" s="130" t="s">
        <v>50</v>
      </c>
      <c r="U98" s="130" t="s">
        <v>48</v>
      </c>
      <c r="V98" s="130" t="s">
        <v>49</v>
      </c>
      <c r="W98" s="130" t="s">
        <v>88</v>
      </c>
      <c r="X98" s="130" t="s">
        <v>89</v>
      </c>
      <c r="AP98" s="3"/>
    </row>
    <row r="99" spans="2:42" s="26" customFormat="1" ht="12" customHeight="1" x14ac:dyDescent="0.2">
      <c r="B99" s="27" t="s">
        <v>14</v>
      </c>
      <c r="C99" s="197" t="s">
        <v>23</v>
      </c>
      <c r="D99" s="198" t="s">
        <v>15</v>
      </c>
      <c r="E99" s="198" t="s">
        <v>15</v>
      </c>
      <c r="F99" s="198" t="s">
        <v>15</v>
      </c>
      <c r="G99" s="198" t="s">
        <v>15</v>
      </c>
      <c r="H99" s="199" t="s">
        <v>16</v>
      </c>
      <c r="I99" s="52" t="s">
        <v>22</v>
      </c>
      <c r="J99" s="238" t="s">
        <v>15</v>
      </c>
      <c r="K99" s="198" t="s">
        <v>15</v>
      </c>
      <c r="L99" s="198" t="s">
        <v>15</v>
      </c>
      <c r="M99" s="52" t="s">
        <v>15</v>
      </c>
      <c r="N99" s="50" t="s">
        <v>14</v>
      </c>
      <c r="O99" s="197" t="s">
        <v>15</v>
      </c>
      <c r="P99" s="198" t="s">
        <v>15</v>
      </c>
      <c r="Q99" s="198" t="s">
        <v>15</v>
      </c>
      <c r="R99" s="52" t="s">
        <v>15</v>
      </c>
      <c r="S99" s="3"/>
      <c r="AP99" s="3"/>
    </row>
    <row r="100" spans="2:42" ht="12" customHeight="1" x14ac:dyDescent="0.2">
      <c r="B100" s="272">
        <v>29892</v>
      </c>
      <c r="C100" s="200">
        <f t="shared" ref="C100:D107" si="0">C270/27</f>
        <v>19.25925925925926</v>
      </c>
      <c r="D100" s="201">
        <f t="shared" si="0"/>
        <v>95.555555555555557</v>
      </c>
      <c r="E100" s="311">
        <f t="shared" ref="E100:E107" si="1">ND代替値*2.71828^(-(0.69315/2.06)*(B100-調査開始日)/365.25)</f>
        <v>1.4999999999999999E-2</v>
      </c>
      <c r="F100" s="202">
        <f t="shared" ref="F100:F107" si="2">E270/27</f>
        <v>0.92592592592592593</v>
      </c>
      <c r="G100" s="203">
        <f>G270/27</f>
        <v>6.666666666666667</v>
      </c>
      <c r="H100" s="204">
        <v>1.7</v>
      </c>
      <c r="I100" s="173">
        <f>H270/27</f>
        <v>4.0740740740740744</v>
      </c>
      <c r="J100" s="239">
        <f>I270/27</f>
        <v>40.370370370370374</v>
      </c>
      <c r="K100" s="201">
        <f>J270/27</f>
        <v>84.444444444444443</v>
      </c>
      <c r="L100" s="311">
        <f t="shared" ref="L100:L107" si="3">ND代替値*2.71828^(-(0.69315/2.06)*(B100-調査開始日)/365.25)</f>
        <v>1.4E-2</v>
      </c>
      <c r="M100" s="172">
        <f t="shared" ref="M100:M107" si="4">K270/27</f>
        <v>0.96296296296296291</v>
      </c>
      <c r="N100" s="174">
        <v>29892</v>
      </c>
      <c r="O100" s="200">
        <f t="shared" ref="O100:O118" si="5">M270/27</f>
        <v>40</v>
      </c>
      <c r="P100" s="201">
        <f t="shared" ref="P100:P118" si="6">N270/27</f>
        <v>70</v>
      </c>
      <c r="Q100" s="311">
        <f t="shared" ref="Q100:Q117" si="7">ND代替値*2.71828^(-(0.69315/2.06)*(N100-調査開始日)/365.25)</f>
        <v>1.4E-2</v>
      </c>
      <c r="R100" s="172">
        <f t="shared" ref="R100:R118" si="8">O270/27</f>
        <v>0.88148148148148153</v>
      </c>
      <c r="T100" s="128">
        <f t="shared" ref="T100:T117" si="9">1*2.71828^(-(0.69315/30.07)*(B100-調査開始日)/365.25)</f>
        <v>1</v>
      </c>
      <c r="U100" s="128">
        <f t="shared" ref="U100:U117" si="10">1*2.71828^(-(0.69315/2.06)*(B100-調査開始日)/365.25)</f>
        <v>1</v>
      </c>
      <c r="V100" s="124">
        <f t="shared" ref="V100:V117" si="11">10*2.71828^(-(0.69315/28.78)*(B100-調査開始日)/365.25)</f>
        <v>10</v>
      </c>
      <c r="W100" s="271">
        <f t="shared" ref="W100:W117" si="12">100*2.71828^(-(0.69315/0.1459)*(B100-調査開始日)/365.25)</f>
        <v>100</v>
      </c>
      <c r="X100" s="247">
        <f t="shared" ref="X100:X117" si="13">200*2.71828^(-(0.69315/(1.277*10^9))*(B100-調査開始日)/365.25)</f>
        <v>200</v>
      </c>
    </row>
    <row r="101" spans="2:42" ht="12" customHeight="1" x14ac:dyDescent="0.2">
      <c r="B101" s="175">
        <v>29983</v>
      </c>
      <c r="C101" s="205">
        <f t="shared" si="0"/>
        <v>18.888888888888889</v>
      </c>
      <c r="D101" s="206">
        <f t="shared" si="0"/>
        <v>65.925925925925924</v>
      </c>
      <c r="E101" s="313">
        <f t="shared" si="1"/>
        <v>1.3793783192587381E-2</v>
      </c>
      <c r="F101" s="207">
        <f t="shared" si="2"/>
        <v>1.7037037037037037</v>
      </c>
      <c r="G101" s="208"/>
      <c r="H101" s="209"/>
      <c r="I101" s="178"/>
      <c r="J101" s="240">
        <f t="shared" ref="J101:K107" si="14">I271/27</f>
        <v>24.481481481481481</v>
      </c>
      <c r="K101" s="206">
        <f t="shared" si="14"/>
        <v>78.148148148148152</v>
      </c>
      <c r="L101" s="313">
        <f t="shared" si="3"/>
        <v>1.2874197646414889E-2</v>
      </c>
      <c r="M101" s="177">
        <f t="shared" si="4"/>
        <v>0.9111111111111112</v>
      </c>
      <c r="N101" s="180">
        <v>29983</v>
      </c>
      <c r="O101" s="205">
        <f t="shared" si="5"/>
        <v>22.074074074074073</v>
      </c>
      <c r="P101" s="206">
        <f t="shared" si="6"/>
        <v>54.444444444444443</v>
      </c>
      <c r="Q101" s="313">
        <f t="shared" si="7"/>
        <v>1.2874197646414889E-2</v>
      </c>
      <c r="R101" s="177">
        <f t="shared" si="8"/>
        <v>0.77407407407407403</v>
      </c>
      <c r="T101" s="128">
        <f t="shared" si="9"/>
        <v>0.99427338246860963</v>
      </c>
      <c r="U101" s="128">
        <f t="shared" si="10"/>
        <v>0.91958554617249211</v>
      </c>
      <c r="V101" s="124">
        <f t="shared" si="11"/>
        <v>9.940174687827513</v>
      </c>
      <c r="W101" s="271">
        <f t="shared" si="12"/>
        <v>30.615962542259179</v>
      </c>
      <c r="X101" s="247">
        <f t="shared" si="13"/>
        <v>199.99999997295311</v>
      </c>
    </row>
    <row r="102" spans="2:42" ht="12" customHeight="1" x14ac:dyDescent="0.2">
      <c r="B102" s="175">
        <v>30077</v>
      </c>
      <c r="C102" s="205">
        <f t="shared" si="0"/>
        <v>42.962962962962962</v>
      </c>
      <c r="D102" s="206">
        <f t="shared" si="0"/>
        <v>86.296296296296291</v>
      </c>
      <c r="E102" s="313">
        <f t="shared" si="1"/>
        <v>1.2649555732713948E-2</v>
      </c>
      <c r="F102" s="207">
        <f t="shared" si="2"/>
        <v>1.2222222222222223</v>
      </c>
      <c r="G102" s="208">
        <f>G272/27</f>
        <v>14.444444444444445</v>
      </c>
      <c r="H102" s="209">
        <v>1.4</v>
      </c>
      <c r="I102" s="178">
        <f>H272/27</f>
        <v>10.74074074074074</v>
      </c>
      <c r="J102" s="240">
        <f t="shared" si="14"/>
        <v>35.925925925925924</v>
      </c>
      <c r="K102" s="206">
        <f t="shared" si="14"/>
        <v>67.037037037037038</v>
      </c>
      <c r="L102" s="313">
        <f t="shared" si="3"/>
        <v>1.1806252017199686E-2</v>
      </c>
      <c r="M102" s="177">
        <f t="shared" si="4"/>
        <v>1.3333333333333333</v>
      </c>
      <c r="N102" s="180">
        <v>30077</v>
      </c>
      <c r="O102" s="205">
        <f t="shared" si="5"/>
        <v>92.962962962962962</v>
      </c>
      <c r="P102" s="206">
        <f t="shared" si="6"/>
        <v>62.592592592592595</v>
      </c>
      <c r="Q102" s="313">
        <f t="shared" si="7"/>
        <v>1.1806252017199686E-2</v>
      </c>
      <c r="R102" s="177">
        <f t="shared" si="8"/>
        <v>1.037037037037037</v>
      </c>
      <c r="T102" s="128">
        <f t="shared" si="9"/>
        <v>0.98839240683612017</v>
      </c>
      <c r="U102" s="128">
        <f t="shared" si="10"/>
        <v>0.84330371551426331</v>
      </c>
      <c r="V102" s="124">
        <f t="shared" si="11"/>
        <v>9.8787528878511992</v>
      </c>
      <c r="W102" s="246">
        <f t="shared" si="12"/>
        <v>9.0146540309828627</v>
      </c>
      <c r="X102" s="247">
        <f t="shared" si="13"/>
        <v>199.99999994501457</v>
      </c>
    </row>
    <row r="103" spans="2:42" ht="12" customHeight="1" x14ac:dyDescent="0.2">
      <c r="B103" s="175">
        <v>30168</v>
      </c>
      <c r="C103" s="205">
        <f t="shared" si="0"/>
        <v>56.666666666666664</v>
      </c>
      <c r="D103" s="206">
        <f t="shared" si="0"/>
        <v>59.629629629629626</v>
      </c>
      <c r="E103" s="313">
        <f t="shared" si="1"/>
        <v>1.1632348617307137E-2</v>
      </c>
      <c r="F103" s="207">
        <f t="shared" si="2"/>
        <v>1.0740740740740742</v>
      </c>
      <c r="G103" s="154"/>
      <c r="H103" s="209"/>
      <c r="I103" s="182"/>
      <c r="J103" s="240">
        <f t="shared" si="14"/>
        <v>59.25925925925926</v>
      </c>
      <c r="K103" s="206">
        <f t="shared" si="14"/>
        <v>45.185185185185183</v>
      </c>
      <c r="L103" s="313">
        <f t="shared" si="3"/>
        <v>1.0856858709486661E-2</v>
      </c>
      <c r="M103" s="177">
        <f t="shared" si="4"/>
        <v>0.57407407407407407</v>
      </c>
      <c r="N103" s="180">
        <v>30168</v>
      </c>
      <c r="O103" s="205">
        <f t="shared" si="5"/>
        <v>61.111111111111114</v>
      </c>
      <c r="P103" s="206">
        <f t="shared" si="6"/>
        <v>49.25925925925926</v>
      </c>
      <c r="Q103" s="313">
        <f t="shared" si="7"/>
        <v>1.0856858709486661E-2</v>
      </c>
      <c r="R103" s="177">
        <f t="shared" si="8"/>
        <v>0.93703703703703711</v>
      </c>
      <c r="T103" s="128">
        <f t="shared" si="9"/>
        <v>0.98273226155123916</v>
      </c>
      <c r="U103" s="128">
        <f t="shared" si="10"/>
        <v>0.77548990782047578</v>
      </c>
      <c r="V103" s="124">
        <f t="shared" si="11"/>
        <v>9.8196529403121424</v>
      </c>
      <c r="W103" s="246">
        <f t="shared" si="12"/>
        <v>2.7599231014399699</v>
      </c>
      <c r="X103" s="247">
        <f t="shared" si="13"/>
        <v>199.9999999179677</v>
      </c>
    </row>
    <row r="104" spans="2:42" ht="12" customHeight="1" x14ac:dyDescent="0.2">
      <c r="B104" s="175">
        <v>30263</v>
      </c>
      <c r="C104" s="205">
        <f t="shared" si="0"/>
        <v>56.666666666666664</v>
      </c>
      <c r="D104" s="206">
        <f t="shared" si="0"/>
        <v>71.111111111111114</v>
      </c>
      <c r="E104" s="313">
        <f t="shared" si="1"/>
        <v>1.065759469720011E-2</v>
      </c>
      <c r="F104" s="207">
        <f t="shared" si="2"/>
        <v>1.0037037037037038</v>
      </c>
      <c r="G104" s="210">
        <f>G274/27</f>
        <v>16.296296296296298</v>
      </c>
      <c r="H104" s="211">
        <v>1.9</v>
      </c>
      <c r="I104" s="183">
        <f>H274/27</f>
        <v>8.518518518518519</v>
      </c>
      <c r="J104" s="240">
        <f t="shared" si="14"/>
        <v>57.777777777777779</v>
      </c>
      <c r="K104" s="206">
        <f t="shared" si="14"/>
        <v>78.888888888888886</v>
      </c>
      <c r="L104" s="312">
        <f t="shared" si="3"/>
        <v>9.9470883840534364E-3</v>
      </c>
      <c r="M104" s="177">
        <f t="shared" si="4"/>
        <v>0.48518518518518516</v>
      </c>
      <c r="N104" s="180">
        <v>30263</v>
      </c>
      <c r="O104" s="205">
        <f t="shared" si="5"/>
        <v>75.555555555555557</v>
      </c>
      <c r="P104" s="206">
        <f t="shared" si="6"/>
        <v>59.25925925925926</v>
      </c>
      <c r="Q104" s="313">
        <f t="shared" si="7"/>
        <v>9.9470883840534364E-3</v>
      </c>
      <c r="R104" s="177">
        <f t="shared" si="8"/>
        <v>1.3185185185185186</v>
      </c>
      <c r="T104" s="128">
        <f t="shared" si="9"/>
        <v>0.97685789771960696</v>
      </c>
      <c r="U104" s="128">
        <f t="shared" si="10"/>
        <v>0.71050631314667401</v>
      </c>
      <c r="V104" s="124">
        <f t="shared" si="11"/>
        <v>9.7583323807472961</v>
      </c>
      <c r="W104" s="246">
        <f t="shared" si="12"/>
        <v>0.80213820832750415</v>
      </c>
      <c r="X104" s="247">
        <f t="shared" si="13"/>
        <v>199.99999988973195</v>
      </c>
    </row>
    <row r="105" spans="2:42" ht="12" customHeight="1" x14ac:dyDescent="0.2">
      <c r="B105" s="175">
        <v>30348</v>
      </c>
      <c r="C105" s="205">
        <f t="shared" si="0"/>
        <v>22.851851851851851</v>
      </c>
      <c r="D105" s="206">
        <f t="shared" si="0"/>
        <v>69.259259259259252</v>
      </c>
      <c r="E105" s="313">
        <f t="shared" si="1"/>
        <v>9.8548916825896612E-3</v>
      </c>
      <c r="F105" s="207">
        <f t="shared" si="2"/>
        <v>0.27407407407407408</v>
      </c>
      <c r="G105" s="154"/>
      <c r="H105" s="209"/>
      <c r="I105" s="182"/>
      <c r="J105" s="240">
        <f t="shared" si="14"/>
        <v>15.037037037037036</v>
      </c>
      <c r="K105" s="206">
        <f t="shared" si="14"/>
        <v>71.111111111111114</v>
      </c>
      <c r="L105" s="312">
        <f t="shared" si="3"/>
        <v>9.1978989037503501E-3</v>
      </c>
      <c r="M105" s="177">
        <f t="shared" si="4"/>
        <v>0.21111111111111111</v>
      </c>
      <c r="N105" s="180">
        <v>30348</v>
      </c>
      <c r="O105" s="205">
        <f t="shared" si="5"/>
        <v>31.296296296296298</v>
      </c>
      <c r="P105" s="206">
        <f t="shared" si="6"/>
        <v>58.888888888888886</v>
      </c>
      <c r="Q105" s="313">
        <f t="shared" si="7"/>
        <v>9.1978989037503501E-3</v>
      </c>
      <c r="R105" s="177">
        <f t="shared" si="8"/>
        <v>0.61851851851851847</v>
      </c>
      <c r="T105" s="128">
        <f t="shared" si="9"/>
        <v>0.97163165887275516</v>
      </c>
      <c r="U105" s="128">
        <f t="shared" si="10"/>
        <v>0.65699277883931073</v>
      </c>
      <c r="V105" s="124">
        <f t="shared" si="11"/>
        <v>9.7037912745587551</v>
      </c>
      <c r="W105" s="246">
        <f t="shared" si="12"/>
        <v>0.2655159807844823</v>
      </c>
      <c r="X105" s="247">
        <f t="shared" si="13"/>
        <v>199.99999986446838</v>
      </c>
    </row>
    <row r="106" spans="2:42" ht="12" customHeight="1" x14ac:dyDescent="0.2">
      <c r="B106" s="175">
        <v>30445</v>
      </c>
      <c r="C106" s="205">
        <f t="shared" si="0"/>
        <v>32.25925925925926</v>
      </c>
      <c r="D106" s="206">
        <f t="shared" si="0"/>
        <v>88.148148148148152</v>
      </c>
      <c r="E106" s="313">
        <f t="shared" si="1"/>
        <v>9.0124625535039863E-3</v>
      </c>
      <c r="F106" s="207">
        <f t="shared" si="2"/>
        <v>0.29629629629629628</v>
      </c>
      <c r="G106" s="154"/>
      <c r="H106" s="209"/>
      <c r="I106" s="182"/>
      <c r="J106" s="240">
        <f t="shared" si="14"/>
        <v>26.481481481481481</v>
      </c>
      <c r="K106" s="206">
        <f t="shared" si="14"/>
        <v>64.81481481481481</v>
      </c>
      <c r="L106" s="312">
        <f t="shared" si="3"/>
        <v>8.4116317166037201E-3</v>
      </c>
      <c r="M106" s="177">
        <f t="shared" si="4"/>
        <v>0.19259259259259259</v>
      </c>
      <c r="N106" s="180">
        <v>30445</v>
      </c>
      <c r="O106" s="205">
        <f t="shared" si="5"/>
        <v>50.74074074074074</v>
      </c>
      <c r="P106" s="206">
        <f t="shared" si="6"/>
        <v>81.111111111111114</v>
      </c>
      <c r="Q106" s="313">
        <f t="shared" si="7"/>
        <v>8.4116317166037201E-3</v>
      </c>
      <c r="R106" s="177">
        <f t="shared" si="8"/>
        <v>0.42592592592592593</v>
      </c>
      <c r="T106" s="128">
        <f t="shared" si="9"/>
        <v>0.96570174981690582</v>
      </c>
      <c r="U106" s="128">
        <f t="shared" si="10"/>
        <v>0.60083083690026573</v>
      </c>
      <c r="V106" s="124">
        <f t="shared" si="11"/>
        <v>9.6419225819043604</v>
      </c>
      <c r="W106" s="246">
        <f t="shared" si="12"/>
        <v>7.5187395203751298E-2</v>
      </c>
      <c r="X106" s="247">
        <f t="shared" si="13"/>
        <v>199.99999983563819</v>
      </c>
    </row>
    <row r="107" spans="2:42" ht="12" customHeight="1" x14ac:dyDescent="0.2">
      <c r="B107" s="175">
        <v>30532</v>
      </c>
      <c r="C107" s="205">
        <f t="shared" si="0"/>
        <v>58.888888888888886</v>
      </c>
      <c r="D107" s="206">
        <f t="shared" si="0"/>
        <v>57.037037037037038</v>
      </c>
      <c r="E107" s="313">
        <f t="shared" si="1"/>
        <v>8.3183263600586591E-3</v>
      </c>
      <c r="F107" s="207">
        <f t="shared" si="2"/>
        <v>0.24444444444444444</v>
      </c>
      <c r="G107" s="154"/>
      <c r="H107" s="209"/>
      <c r="I107" s="182"/>
      <c r="J107" s="240">
        <f t="shared" si="14"/>
        <v>70</v>
      </c>
      <c r="K107" s="206">
        <f t="shared" si="14"/>
        <v>50.74074074074074</v>
      </c>
      <c r="L107" s="312">
        <f t="shared" si="3"/>
        <v>7.7637712693880822E-3</v>
      </c>
      <c r="M107" s="177">
        <f t="shared" si="4"/>
        <v>0.26666666666666666</v>
      </c>
      <c r="N107" s="180">
        <v>30532</v>
      </c>
      <c r="O107" s="205">
        <f t="shared" si="5"/>
        <v>77.777777777777771</v>
      </c>
      <c r="P107" s="206">
        <f t="shared" si="6"/>
        <v>62.222222222222221</v>
      </c>
      <c r="Q107" s="313">
        <f t="shared" si="7"/>
        <v>7.7637712693880822E-3</v>
      </c>
      <c r="R107" s="184">
        <f t="shared" si="8"/>
        <v>2.7407407407407409</v>
      </c>
      <c r="T107" s="128">
        <f t="shared" si="9"/>
        <v>0.96041396439623639</v>
      </c>
      <c r="U107" s="128">
        <f t="shared" si="10"/>
        <v>0.55455509067057729</v>
      </c>
      <c r="V107" s="124">
        <f t="shared" si="11"/>
        <v>9.5867677338902162</v>
      </c>
      <c r="W107" s="246">
        <f t="shared" si="12"/>
        <v>2.4248710753992042E-2</v>
      </c>
      <c r="X107" s="247">
        <f t="shared" si="13"/>
        <v>199.99999980978015</v>
      </c>
    </row>
    <row r="108" spans="2:42" s="29" customFormat="1" ht="12" customHeight="1" x14ac:dyDescent="0.2">
      <c r="B108" s="175">
        <v>30558</v>
      </c>
      <c r="C108" s="212"/>
      <c r="D108" s="213"/>
      <c r="E108" s="62"/>
      <c r="F108" s="214"/>
      <c r="G108" s="214"/>
      <c r="H108" s="215"/>
      <c r="I108" s="185"/>
      <c r="J108" s="241"/>
      <c r="K108" s="213"/>
      <c r="L108" s="213"/>
      <c r="M108" s="184"/>
      <c r="N108" s="180">
        <v>30558</v>
      </c>
      <c r="O108" s="212">
        <f t="shared" si="5"/>
        <v>65.555555555555557</v>
      </c>
      <c r="P108" s="213">
        <f t="shared" si="6"/>
        <v>48.148148148148145</v>
      </c>
      <c r="Q108" s="313">
        <f t="shared" si="7"/>
        <v>7.5800223352663334E-3</v>
      </c>
      <c r="R108" s="184">
        <f t="shared" si="8"/>
        <v>0.38518518518518519</v>
      </c>
      <c r="T108" s="128">
        <f t="shared" si="9"/>
        <v>0.95883933326616877</v>
      </c>
      <c r="U108" s="128">
        <f t="shared" si="10"/>
        <v>0.5414301668047381</v>
      </c>
      <c r="V108" s="124">
        <f t="shared" si="11"/>
        <v>9.570345991138554</v>
      </c>
      <c r="W108" s="246">
        <f t="shared" si="12"/>
        <v>1.7290861403745091E-2</v>
      </c>
      <c r="X108" s="247">
        <f t="shared" si="13"/>
        <v>199.99999980205249</v>
      </c>
      <c r="AP108" s="3"/>
    </row>
    <row r="109" spans="2:42" ht="12" customHeight="1" x14ac:dyDescent="0.2">
      <c r="B109" s="175">
        <v>30629</v>
      </c>
      <c r="C109" s="205">
        <f t="shared" ref="C109:D118" si="15">C279/27</f>
        <v>57.037037037037038</v>
      </c>
      <c r="D109" s="206">
        <f t="shared" si="15"/>
        <v>77.777777777777771</v>
      </c>
      <c r="E109" s="313">
        <f t="shared" ref="E109:E117" si="16">ND代替値*2.71828^(-(0.69315/2.06)*(B109-調査開始日)/365.25)</f>
        <v>7.6072479782094962E-3</v>
      </c>
      <c r="F109" s="207">
        <f t="shared" ref="F109:F118" si="17">E279/27</f>
        <v>0.57037037037037042</v>
      </c>
      <c r="G109" s="154"/>
      <c r="H109" s="216"/>
      <c r="I109" s="187"/>
      <c r="J109" s="240">
        <f t="shared" ref="J109:K118" si="18">I279/27</f>
        <v>44.074074074074076</v>
      </c>
      <c r="K109" s="206">
        <f t="shared" si="18"/>
        <v>78.888888888888886</v>
      </c>
      <c r="L109" s="312">
        <f t="shared" ref="L109:L117" si="19">ND代替値*2.71828^(-(0.69315/2.06)*(B109-調査開始日)/365.25)</f>
        <v>7.1000981129955305E-3</v>
      </c>
      <c r="M109" s="188">
        <f t="shared" ref="M109:M118" si="20">K279/27</f>
        <v>0.3037037037037037</v>
      </c>
      <c r="N109" s="180">
        <v>30629</v>
      </c>
      <c r="O109" s="205">
        <f t="shared" si="5"/>
        <v>91.851851851851848</v>
      </c>
      <c r="P109" s="206">
        <f t="shared" si="6"/>
        <v>66.666666666666671</v>
      </c>
      <c r="Q109" s="313">
        <f t="shared" si="7"/>
        <v>7.1000981129955305E-3</v>
      </c>
      <c r="R109" s="177">
        <f t="shared" si="8"/>
        <v>0.96296296296296291</v>
      </c>
      <c r="T109" s="128">
        <f t="shared" si="9"/>
        <v>0.95455251740361291</v>
      </c>
      <c r="U109" s="128">
        <f t="shared" si="10"/>
        <v>0.50714986521396643</v>
      </c>
      <c r="V109" s="124">
        <f t="shared" si="11"/>
        <v>9.5256451510052997</v>
      </c>
      <c r="W109" s="246">
        <f t="shared" si="12"/>
        <v>6.8666202058916131E-3</v>
      </c>
      <c r="X109" s="247">
        <f t="shared" si="13"/>
        <v>199.99999978094996</v>
      </c>
    </row>
    <row r="110" spans="2:42" ht="12" customHeight="1" x14ac:dyDescent="0.2">
      <c r="B110" s="175">
        <v>30722</v>
      </c>
      <c r="C110" s="205">
        <f t="shared" si="15"/>
        <v>23.74074074074074</v>
      </c>
      <c r="D110" s="206">
        <f t="shared" si="15"/>
        <v>60</v>
      </c>
      <c r="E110" s="313">
        <f t="shared" si="16"/>
        <v>6.9826381542126498E-3</v>
      </c>
      <c r="F110" s="207">
        <f t="shared" si="17"/>
        <v>0.40370370370370373</v>
      </c>
      <c r="G110" s="154"/>
      <c r="H110" s="209"/>
      <c r="I110" s="182"/>
      <c r="J110" s="240">
        <f t="shared" si="18"/>
        <v>27</v>
      </c>
      <c r="K110" s="206">
        <f t="shared" si="18"/>
        <v>68.888888888888886</v>
      </c>
      <c r="L110" s="312">
        <f t="shared" si="19"/>
        <v>6.5171289439318074E-3</v>
      </c>
      <c r="M110" s="177">
        <f t="shared" si="20"/>
        <v>0.18148148148148149</v>
      </c>
      <c r="N110" s="180">
        <v>30729</v>
      </c>
      <c r="O110" s="205">
        <f t="shared" si="5"/>
        <v>26.407407407407408</v>
      </c>
      <c r="P110" s="206">
        <f t="shared" si="6"/>
        <v>68.518518518518519</v>
      </c>
      <c r="Q110" s="313">
        <f t="shared" si="7"/>
        <v>6.4752375999071474E-3</v>
      </c>
      <c r="R110" s="177">
        <f t="shared" si="8"/>
        <v>0.38518518518518519</v>
      </c>
      <c r="T110" s="128">
        <f t="shared" si="9"/>
        <v>0.9489663727202361</v>
      </c>
      <c r="U110" s="128">
        <f t="shared" si="10"/>
        <v>0.46550921028084336</v>
      </c>
      <c r="V110" s="124">
        <f t="shared" si="11"/>
        <v>9.4674090459740849</v>
      </c>
      <c r="W110" s="246">
        <f t="shared" si="12"/>
        <v>2.0482977929985051E-3</v>
      </c>
      <c r="X110" s="247">
        <f t="shared" si="13"/>
        <v>199.99999975330866</v>
      </c>
    </row>
    <row r="111" spans="2:42" ht="12" customHeight="1" x14ac:dyDescent="0.2">
      <c r="B111" s="175">
        <v>30811</v>
      </c>
      <c r="C111" s="205">
        <f t="shared" si="15"/>
        <v>52.592592592592595</v>
      </c>
      <c r="D111" s="206">
        <f t="shared" si="15"/>
        <v>77.777777777777771</v>
      </c>
      <c r="E111" s="313">
        <f t="shared" si="16"/>
        <v>6.4329747458724083E-3</v>
      </c>
      <c r="F111" s="207">
        <f t="shared" si="17"/>
        <v>0.1</v>
      </c>
      <c r="G111" s="154"/>
      <c r="H111" s="209"/>
      <c r="I111" s="182"/>
      <c r="J111" s="240">
        <f t="shared" si="18"/>
        <v>18.148148148148149</v>
      </c>
      <c r="K111" s="206">
        <f t="shared" si="18"/>
        <v>77.037037037037038</v>
      </c>
      <c r="L111" s="312">
        <f t="shared" si="19"/>
        <v>6.0041097628142481E-3</v>
      </c>
      <c r="M111" s="177">
        <f t="shared" si="20"/>
        <v>9.6296296296296297E-2</v>
      </c>
      <c r="N111" s="180">
        <v>30810</v>
      </c>
      <c r="O111" s="205">
        <f t="shared" si="5"/>
        <v>61.851851851851855</v>
      </c>
      <c r="P111" s="206">
        <f t="shared" si="6"/>
        <v>75.18518518518519</v>
      </c>
      <c r="Q111" s="313">
        <f t="shared" si="7"/>
        <v>6.0096434954489191E-3</v>
      </c>
      <c r="R111" s="177">
        <f t="shared" si="8"/>
        <v>0.52592592592592591</v>
      </c>
      <c r="T111" s="128">
        <f t="shared" si="9"/>
        <v>0.94365110677888453</v>
      </c>
      <c r="U111" s="128">
        <f t="shared" si="10"/>
        <v>0.42886498305816056</v>
      </c>
      <c r="V111" s="124">
        <f t="shared" si="11"/>
        <v>9.4120111413598107</v>
      </c>
      <c r="W111" s="246">
        <f t="shared" si="12"/>
        <v>6.4363382989935205E-4</v>
      </c>
      <c r="X111" s="247">
        <f t="shared" si="13"/>
        <v>199.99999972685623</v>
      </c>
    </row>
    <row r="112" spans="2:42" ht="12" customHeight="1" x14ac:dyDescent="0.2">
      <c r="B112" s="175">
        <v>30901</v>
      </c>
      <c r="C112" s="205">
        <f t="shared" si="15"/>
        <v>37.037037037037038</v>
      </c>
      <c r="D112" s="206">
        <f t="shared" si="15"/>
        <v>52.962962962962962</v>
      </c>
      <c r="E112" s="313">
        <f t="shared" si="16"/>
        <v>5.921122817211813E-3</v>
      </c>
      <c r="F112" s="207">
        <f t="shared" si="17"/>
        <v>6.6666666666666666E-2</v>
      </c>
      <c r="G112" s="210">
        <f>G282/27</f>
        <v>15.111111111111111</v>
      </c>
      <c r="H112" s="211">
        <v>1.5</v>
      </c>
      <c r="I112" s="183">
        <f>H282/27</f>
        <v>10.25925925925926</v>
      </c>
      <c r="J112" s="240">
        <f t="shared" si="18"/>
        <v>65.555555555555557</v>
      </c>
      <c r="K112" s="206">
        <f t="shared" si="18"/>
        <v>51.481481481481481</v>
      </c>
      <c r="L112" s="312">
        <f t="shared" si="19"/>
        <v>5.5263812960643591E-3</v>
      </c>
      <c r="M112" s="177">
        <f t="shared" si="20"/>
        <v>8.1481481481481488E-2</v>
      </c>
      <c r="N112" s="180">
        <v>30900</v>
      </c>
      <c r="O112" s="205">
        <f t="shared" si="5"/>
        <v>75.555555555555557</v>
      </c>
      <c r="P112" s="206">
        <f t="shared" si="6"/>
        <v>58.888888888888886</v>
      </c>
      <c r="Q112" s="313">
        <f t="shared" si="7"/>
        <v>5.5314747266873411E-3</v>
      </c>
      <c r="R112" s="177">
        <f t="shared" si="8"/>
        <v>0.35555555555555557</v>
      </c>
      <c r="T112" s="128">
        <f t="shared" si="9"/>
        <v>0.93830639315092268</v>
      </c>
      <c r="U112" s="128">
        <f t="shared" si="10"/>
        <v>0.3947415211474542</v>
      </c>
      <c r="V112" s="124">
        <f t="shared" si="11"/>
        <v>9.3563204220254548</v>
      </c>
      <c r="W112" s="246">
        <f t="shared" si="12"/>
        <v>1.9963454980154524E-4</v>
      </c>
      <c r="X112" s="247">
        <f t="shared" si="13"/>
        <v>199.99999970010657</v>
      </c>
    </row>
    <row r="113" spans="1:25" ht="12" customHeight="1" x14ac:dyDescent="0.2">
      <c r="B113" s="175">
        <v>31000</v>
      </c>
      <c r="C113" s="205">
        <f t="shared" si="15"/>
        <v>44.814814814814817</v>
      </c>
      <c r="D113" s="206">
        <f t="shared" si="15"/>
        <v>80.740740740740748</v>
      </c>
      <c r="E113" s="313">
        <f t="shared" si="16"/>
        <v>5.4049977141901193E-3</v>
      </c>
      <c r="F113" s="207">
        <f t="shared" si="17"/>
        <v>7.7777777777777779E-2</v>
      </c>
      <c r="G113" s="154"/>
      <c r="H113" s="209"/>
      <c r="I113" s="182"/>
      <c r="J113" s="240">
        <f t="shared" si="18"/>
        <v>55.925925925925924</v>
      </c>
      <c r="K113" s="206">
        <f t="shared" si="18"/>
        <v>82.962962962962962</v>
      </c>
      <c r="L113" s="312">
        <f t="shared" si="19"/>
        <v>5.044664533244112E-3</v>
      </c>
      <c r="M113" s="177">
        <f t="shared" si="20"/>
        <v>8.8888888888888892E-2</v>
      </c>
      <c r="N113" s="180">
        <v>30999</v>
      </c>
      <c r="O113" s="205">
        <f t="shared" si="5"/>
        <v>70.370370370370367</v>
      </c>
      <c r="P113" s="206">
        <f t="shared" si="6"/>
        <v>83.333333333333329</v>
      </c>
      <c r="Q113" s="313">
        <f t="shared" si="7"/>
        <v>5.0493139860125266E-3</v>
      </c>
      <c r="R113" s="177">
        <f t="shared" si="8"/>
        <v>0.37777777777777777</v>
      </c>
      <c r="T113" s="128">
        <f t="shared" si="9"/>
        <v>0.93246216541385185</v>
      </c>
      <c r="U113" s="128">
        <f t="shared" si="10"/>
        <v>0.36033318094600797</v>
      </c>
      <c r="V113" s="124">
        <f t="shared" si="11"/>
        <v>9.2954411524563483</v>
      </c>
      <c r="W113" s="246">
        <f t="shared" si="12"/>
        <v>5.5079784292193309E-5</v>
      </c>
      <c r="X113" s="247">
        <f t="shared" si="13"/>
        <v>199.99999967068192</v>
      </c>
    </row>
    <row r="114" spans="1:25" ht="12" customHeight="1" x14ac:dyDescent="0.2">
      <c r="B114" s="175">
        <v>31083</v>
      </c>
      <c r="C114" s="205">
        <f t="shared" si="15"/>
        <v>20.037037037037038</v>
      </c>
      <c r="D114" s="206">
        <f t="shared" si="15"/>
        <v>71.481481481481481</v>
      </c>
      <c r="E114" s="313">
        <f t="shared" si="16"/>
        <v>5.0071239506639231E-3</v>
      </c>
      <c r="F114" s="207">
        <f t="shared" si="17"/>
        <v>8.1481481481481488E-2</v>
      </c>
      <c r="G114" s="154"/>
      <c r="H114" s="209"/>
      <c r="I114" s="182"/>
      <c r="J114" s="240">
        <f t="shared" si="18"/>
        <v>26.185185185185187</v>
      </c>
      <c r="K114" s="206">
        <f t="shared" si="18"/>
        <v>68.148148148148152</v>
      </c>
      <c r="L114" s="312">
        <f t="shared" si="19"/>
        <v>4.6733156872863285E-3</v>
      </c>
      <c r="M114" s="177">
        <f t="shared" si="20"/>
        <v>0.12962962962962962</v>
      </c>
      <c r="N114" s="180">
        <v>31083</v>
      </c>
      <c r="O114" s="205">
        <f t="shared" si="5"/>
        <v>28.148148148148149</v>
      </c>
      <c r="P114" s="206">
        <f t="shared" si="6"/>
        <v>71.481481481481481</v>
      </c>
      <c r="Q114" s="313">
        <f t="shared" si="7"/>
        <v>4.6733156872863285E-3</v>
      </c>
      <c r="R114" s="177">
        <f t="shared" si="8"/>
        <v>0.46666666666666667</v>
      </c>
      <c r="T114" s="128">
        <f t="shared" si="9"/>
        <v>0.92759052042831058</v>
      </c>
      <c r="U114" s="128">
        <f t="shared" si="10"/>
        <v>0.33380826337759489</v>
      </c>
      <c r="V114" s="124">
        <f t="shared" si="11"/>
        <v>9.2447063330867625</v>
      </c>
      <c r="W114" s="246">
        <f t="shared" si="12"/>
        <v>1.8712488242578897E-5</v>
      </c>
      <c r="X114" s="247">
        <f t="shared" si="13"/>
        <v>199.99999964601281</v>
      </c>
    </row>
    <row r="115" spans="1:25" ht="12" customHeight="1" x14ac:dyDescent="0.2">
      <c r="B115" s="175">
        <v>31183</v>
      </c>
      <c r="C115" s="205">
        <f t="shared" si="15"/>
        <v>54.074074074074076</v>
      </c>
      <c r="D115" s="206">
        <f t="shared" si="15"/>
        <v>75.925925925925924</v>
      </c>
      <c r="E115" s="313">
        <f t="shared" si="16"/>
        <v>4.5664604568479254E-3</v>
      </c>
      <c r="F115" s="207">
        <f t="shared" si="17"/>
        <v>7.407407407407407E-2</v>
      </c>
      <c r="G115" s="208">
        <f>G285/27</f>
        <v>0.96296296296296291</v>
      </c>
      <c r="H115" s="209">
        <v>1.5</v>
      </c>
      <c r="I115" s="178">
        <f>H285/27</f>
        <v>0.62962962962962965</v>
      </c>
      <c r="J115" s="240">
        <f t="shared" si="18"/>
        <v>23.888888888888889</v>
      </c>
      <c r="K115" s="206">
        <f t="shared" si="18"/>
        <v>72.962962962962962</v>
      </c>
      <c r="L115" s="312">
        <f t="shared" si="19"/>
        <v>4.2620297597247307E-3</v>
      </c>
      <c r="M115" s="177">
        <f t="shared" si="20"/>
        <v>8.8888888888888892E-2</v>
      </c>
      <c r="N115" s="180">
        <v>31182</v>
      </c>
      <c r="O115" s="205">
        <f t="shared" si="5"/>
        <v>58.888888888888886</v>
      </c>
      <c r="P115" s="206">
        <f t="shared" si="6"/>
        <v>71.481481481481481</v>
      </c>
      <c r="Q115" s="313">
        <f t="shared" si="7"/>
        <v>4.2659578913051017E-3</v>
      </c>
      <c r="R115" s="177">
        <f t="shared" si="8"/>
        <v>0.22962962962962963</v>
      </c>
      <c r="T115" s="128">
        <f t="shared" si="9"/>
        <v>0.92175486188029931</v>
      </c>
      <c r="U115" s="128">
        <f t="shared" si="10"/>
        <v>0.30443069712319504</v>
      </c>
      <c r="V115" s="124">
        <f t="shared" si="11"/>
        <v>9.183947703603879</v>
      </c>
      <c r="W115" s="246">
        <f t="shared" si="12"/>
        <v>5.0961140930877573E-6</v>
      </c>
      <c r="X115" s="247">
        <f t="shared" si="13"/>
        <v>199.99999961629095</v>
      </c>
    </row>
    <row r="116" spans="1:25" ht="12" customHeight="1" x14ac:dyDescent="0.2">
      <c r="B116" s="175">
        <v>31266</v>
      </c>
      <c r="C116" s="205">
        <f t="shared" si="15"/>
        <v>47.037037037037038</v>
      </c>
      <c r="D116" s="206">
        <f t="shared" si="15"/>
        <v>75.18518518518519</v>
      </c>
      <c r="E116" s="313">
        <f t="shared" si="16"/>
        <v>4.2303132641877562E-3</v>
      </c>
      <c r="F116" s="207">
        <f t="shared" si="17"/>
        <v>8.1481481481481488E-2</v>
      </c>
      <c r="G116" s="154"/>
      <c r="H116" s="209"/>
      <c r="I116" s="182"/>
      <c r="J116" s="240">
        <f t="shared" si="18"/>
        <v>76.296296296296291</v>
      </c>
      <c r="K116" s="206">
        <f t="shared" si="18"/>
        <v>54.074074074074076</v>
      </c>
      <c r="L116" s="312">
        <f t="shared" si="19"/>
        <v>3.9482923799085724E-3</v>
      </c>
      <c r="M116" s="177">
        <f t="shared" si="20"/>
        <v>0.1</v>
      </c>
      <c r="N116" s="180">
        <v>31266</v>
      </c>
      <c r="O116" s="205">
        <f t="shared" si="5"/>
        <v>68.148148148148152</v>
      </c>
      <c r="P116" s="206">
        <f t="shared" si="6"/>
        <v>54.444444444444443</v>
      </c>
      <c r="Q116" s="313">
        <f t="shared" si="7"/>
        <v>3.9482923799085724E-3</v>
      </c>
      <c r="R116" s="177">
        <f t="shared" si="8"/>
        <v>0.3037037037037037</v>
      </c>
      <c r="T116" s="128">
        <f t="shared" si="9"/>
        <v>0.9169391571607578</v>
      </c>
      <c r="U116" s="128">
        <f t="shared" si="10"/>
        <v>0.28202088427918376</v>
      </c>
      <c r="V116" s="124">
        <f t="shared" si="11"/>
        <v>9.1338214190951597</v>
      </c>
      <c r="W116" s="246">
        <f t="shared" si="12"/>
        <v>1.731324410129568E-6</v>
      </c>
      <c r="X116" s="247">
        <f t="shared" si="13"/>
        <v>199.99999959162182</v>
      </c>
    </row>
    <row r="117" spans="1:25" ht="12" customHeight="1" x14ac:dyDescent="0.2">
      <c r="B117" s="175">
        <v>31365</v>
      </c>
      <c r="C117" s="205">
        <f t="shared" si="15"/>
        <v>66.296296296296291</v>
      </c>
      <c r="D117" s="206">
        <f t="shared" si="15"/>
        <v>80</v>
      </c>
      <c r="E117" s="313">
        <f t="shared" si="16"/>
        <v>3.8615705549593293E-3</v>
      </c>
      <c r="F117" s="207">
        <f t="shared" si="17"/>
        <v>5.5555555555555552E-2</v>
      </c>
      <c r="G117" s="154"/>
      <c r="H117" s="209"/>
      <c r="I117" s="182"/>
      <c r="J117" s="240">
        <f t="shared" si="18"/>
        <v>53.703703703703702</v>
      </c>
      <c r="K117" s="206">
        <f t="shared" si="18"/>
        <v>81.111111111111114</v>
      </c>
      <c r="L117" s="312">
        <f t="shared" si="19"/>
        <v>3.6041325179620408E-3</v>
      </c>
      <c r="M117" s="177">
        <f t="shared" si="20"/>
        <v>8.5185185185185183E-2</v>
      </c>
      <c r="N117" s="180">
        <v>31366</v>
      </c>
      <c r="O117" s="205">
        <f t="shared" si="5"/>
        <v>101.85185185185185</v>
      </c>
      <c r="P117" s="206">
        <f t="shared" si="6"/>
        <v>74.074074074074076</v>
      </c>
      <c r="Q117" s="313">
        <f t="shared" si="7"/>
        <v>3.6008138010116208E-3</v>
      </c>
      <c r="R117" s="177">
        <f t="shared" si="8"/>
        <v>0.49259259259259264</v>
      </c>
      <c r="T117" s="128">
        <f t="shared" si="9"/>
        <v>0.91122801494260686</v>
      </c>
      <c r="U117" s="128">
        <f t="shared" si="10"/>
        <v>0.25743803699728862</v>
      </c>
      <c r="V117" s="124">
        <f t="shared" si="11"/>
        <v>9.0743898956663411</v>
      </c>
      <c r="W117" s="246">
        <f t="shared" si="12"/>
        <v>4.7767771232255643E-7</v>
      </c>
      <c r="X117" s="247">
        <f t="shared" si="13"/>
        <v>199.99999956219719</v>
      </c>
    </row>
    <row r="118" spans="1:25" s="9" customFormat="1" ht="12" customHeight="1" x14ac:dyDescent="0.2">
      <c r="B118" s="175">
        <v>31456</v>
      </c>
      <c r="C118" s="205">
        <f t="shared" si="15"/>
        <v>27.185185185185187</v>
      </c>
      <c r="D118" s="206">
        <f t="shared" si="15"/>
        <v>65.18518518518519</v>
      </c>
      <c r="E118" s="313">
        <f t="shared" ref="E118" si="21">ND代替値*2.71828^(-(0.69315/2.06)*(B118-調査開始日)/365.25)</f>
        <v>3.5510444678658886E-3</v>
      </c>
      <c r="F118" s="207">
        <f t="shared" si="17"/>
        <v>5.5555555555555552E-2</v>
      </c>
      <c r="G118" s="154"/>
      <c r="H118" s="209"/>
      <c r="I118" s="182"/>
      <c r="J118" s="240">
        <f t="shared" si="18"/>
        <v>26.518518518518519</v>
      </c>
      <c r="K118" s="206">
        <f t="shared" si="18"/>
        <v>76.296296296296291</v>
      </c>
      <c r="L118" s="313">
        <f t="shared" ref="L118" si="22">ND代替値*2.71828^(-(0.69315/2.06)*(B118-調査開始日)/365.25)</f>
        <v>3.3143081700081627E-3</v>
      </c>
      <c r="M118" s="177">
        <f t="shared" si="20"/>
        <v>0.10740740740740741</v>
      </c>
      <c r="N118" s="180">
        <v>31455</v>
      </c>
      <c r="O118" s="205">
        <f t="shared" si="5"/>
        <v>28.444444444444443</v>
      </c>
      <c r="P118" s="206">
        <f t="shared" si="6"/>
        <v>58.888888888888886</v>
      </c>
      <c r="Q118" s="313">
        <f t="shared" ref="Q118" si="23">ND代替値*2.71828^(-(0.69315/2.06)*(N118-調査開始日)/365.25)</f>
        <v>3.3173628269025654E-3</v>
      </c>
      <c r="R118" s="177">
        <f t="shared" si="8"/>
        <v>0.61481481481481481</v>
      </c>
      <c r="S118" s="352"/>
      <c r="T118" s="128">
        <f t="shared" ref="T118" si="24">1*2.71828^(-(0.69315/30.07)*(B118-調査開始日)/365.25)</f>
        <v>0.90600976061714233</v>
      </c>
      <c r="U118" s="128">
        <f t="shared" ref="U118" si="25">1*2.71828^(-(0.69315/2.06)*(B118-調査開始日)/365.25)</f>
        <v>0.2367362978577259</v>
      </c>
      <c r="V118" s="124">
        <f t="shared" ref="V118" si="26">10*2.71828^(-(0.69315/28.78)*(B118-調査開始日)/365.25)</f>
        <v>9.0201020748380305</v>
      </c>
      <c r="W118" s="246">
        <f t="shared" ref="W118" si="27">100*2.71828^(-(0.69315/0.1459)*(B118-調査開始日)/365.25)</f>
        <v>1.462456294773946E-7</v>
      </c>
      <c r="X118" s="247">
        <f t="shared" ref="X118" si="28">200*2.71828^(-(0.69315/(1.277*10^9))*(B118-調査開始日)/365.25)</f>
        <v>199.99999953515029</v>
      </c>
      <c r="Y118" s="358"/>
    </row>
    <row r="119" spans="1:25" ht="12" customHeight="1" thickBot="1" x14ac:dyDescent="0.25">
      <c r="A119" s="127"/>
      <c r="B119" s="342">
        <v>31527</v>
      </c>
      <c r="C119" s="328"/>
      <c r="D119" s="329"/>
      <c r="E119" s="329"/>
      <c r="F119" s="343"/>
      <c r="G119" s="331"/>
      <c r="H119" s="344"/>
      <c r="I119" s="345"/>
      <c r="J119" s="346"/>
      <c r="K119" s="329"/>
      <c r="L119" s="329"/>
      <c r="M119" s="335"/>
      <c r="N119" s="347">
        <v>31527</v>
      </c>
      <c r="O119" s="328"/>
      <c r="P119" s="329"/>
      <c r="Q119" s="329"/>
      <c r="R119" s="335"/>
      <c r="S119" s="127"/>
      <c r="T119" s="338"/>
      <c r="U119" s="338"/>
      <c r="V119" s="339"/>
      <c r="W119" s="340"/>
      <c r="X119" s="341"/>
      <c r="Y119" s="359"/>
    </row>
    <row r="120" spans="1:25" ht="12" customHeight="1" x14ac:dyDescent="0.2">
      <c r="B120" s="274">
        <v>31528</v>
      </c>
      <c r="C120" s="275"/>
      <c r="D120" s="276"/>
      <c r="E120" s="277"/>
      <c r="F120" s="278"/>
      <c r="G120" s="279"/>
      <c r="H120" s="280"/>
      <c r="I120" s="281"/>
      <c r="J120" s="282"/>
      <c r="K120" s="276"/>
      <c r="L120" s="277"/>
      <c r="M120" s="283"/>
      <c r="N120" s="274">
        <v>31528</v>
      </c>
      <c r="O120" s="275"/>
      <c r="P120" s="276"/>
      <c r="Q120" s="277"/>
      <c r="R120" s="283"/>
      <c r="T120" s="286">
        <f t="shared" ref="T120:T151" si="29">1*2.71828^(-(0.69315/30.07)*(B120-事故日Cb)/365.25)</f>
        <v>1</v>
      </c>
      <c r="U120" s="286">
        <f t="shared" ref="U120:U151" si="30">1*2.71828^(-(0.69315/2.06)*(B120-事故日Cb)/365.25)</f>
        <v>1</v>
      </c>
      <c r="V120" s="126">
        <f t="shared" ref="V120:V151" si="31">10*2.71828^(-(0.69315/28.78)*(B120-事故日Cb)/365.25)</f>
        <v>10</v>
      </c>
      <c r="W120" s="284">
        <f t="shared" ref="W120:W151" si="32">100*2.71828^(-(0.69315/0.1459)*(B120-事故日Cb)/365.25)</f>
        <v>100</v>
      </c>
      <c r="X120" s="285">
        <f t="shared" ref="X120:X151" si="33">200*2.71828^(-(0.69315/(1.277*10^9))*(B120-事故日Cb)/365.25)</f>
        <v>200</v>
      </c>
    </row>
    <row r="121" spans="1:25" ht="12" customHeight="1" x14ac:dyDescent="0.2">
      <c r="A121" s="9"/>
      <c r="B121" s="248">
        <v>31551</v>
      </c>
      <c r="C121" s="249">
        <f t="shared" ref="C121:D128" si="34">C291/27</f>
        <v>30.37037037037037</v>
      </c>
      <c r="D121" s="250">
        <f t="shared" si="34"/>
        <v>72.592592592592595</v>
      </c>
      <c r="E121" s="251">
        <f t="shared" ref="E121:E128" si="35">F291/27</f>
        <v>8.7407407407407405</v>
      </c>
      <c r="F121" s="252">
        <f t="shared" ref="F121:F128" si="36">E291/27</f>
        <v>19.074074074074073</v>
      </c>
      <c r="G121" s="253">
        <f>G291/27</f>
        <v>2</v>
      </c>
      <c r="H121" s="252">
        <v>1.4</v>
      </c>
      <c r="I121" s="254">
        <f>H291/27</f>
        <v>1.4074074074074074</v>
      </c>
      <c r="J121" s="255">
        <f>I291/27</f>
        <v>35.185185185185183</v>
      </c>
      <c r="K121" s="250">
        <f>J291/27</f>
        <v>72.962962962962962</v>
      </c>
      <c r="L121" s="256">
        <f t="shared" ref="L121:L128" si="37">L291/27</f>
        <v>10.185185185185185</v>
      </c>
      <c r="M121" s="257">
        <f t="shared" ref="M121:M128" si="38">K291/27</f>
        <v>22.148148148148149</v>
      </c>
      <c r="N121" s="258">
        <v>31551</v>
      </c>
      <c r="O121" s="249">
        <f t="shared" ref="O121:P128" si="39">M291/27</f>
        <v>52.962962962962962</v>
      </c>
      <c r="P121" s="250">
        <f t="shared" si="39"/>
        <v>71.111111111111114</v>
      </c>
      <c r="Q121" s="253">
        <f t="shared" ref="Q121:Q128" si="40">P291/27</f>
        <v>11.074074074074074</v>
      </c>
      <c r="R121" s="257">
        <f t="shared" ref="R121:R128" si="41">O291/27</f>
        <v>24.222222222222221</v>
      </c>
      <c r="S121" s="9"/>
      <c r="T121" s="286">
        <f t="shared" si="29"/>
        <v>0.99854950593062686</v>
      </c>
      <c r="U121" s="286">
        <f t="shared" si="30"/>
        <v>0.97903453705309862</v>
      </c>
      <c r="V121" s="126">
        <f t="shared" si="31"/>
        <v>9.9848454002266216</v>
      </c>
      <c r="W121" s="284">
        <f t="shared" si="32"/>
        <v>74.143784268541651</v>
      </c>
      <c r="X121" s="285">
        <f t="shared" si="33"/>
        <v>199.99999999316395</v>
      </c>
    </row>
    <row r="122" spans="1:25" ht="12" customHeight="1" x14ac:dyDescent="0.2">
      <c r="B122" s="175">
        <v>31635</v>
      </c>
      <c r="C122" s="205">
        <f t="shared" si="34"/>
        <v>48.518518518518519</v>
      </c>
      <c r="D122" s="206">
        <f t="shared" si="34"/>
        <v>55.185185185185183</v>
      </c>
      <c r="E122" s="171">
        <f t="shared" si="35"/>
        <v>3.6296296296296298</v>
      </c>
      <c r="F122" s="207">
        <f t="shared" si="36"/>
        <v>8.2222222222222214</v>
      </c>
      <c r="G122" s="217"/>
      <c r="H122" s="209"/>
      <c r="I122" s="182"/>
      <c r="J122" s="240">
        <f t="shared" ref="J122:K128" si="42">I292/27</f>
        <v>48.888888888888886</v>
      </c>
      <c r="K122" s="206">
        <f t="shared" si="42"/>
        <v>58.518518518518519</v>
      </c>
      <c r="L122" s="61">
        <f t="shared" si="37"/>
        <v>4.5185185185185182</v>
      </c>
      <c r="M122" s="189">
        <f t="shared" si="38"/>
        <v>10.296296296296296</v>
      </c>
      <c r="N122" s="180">
        <v>31635</v>
      </c>
      <c r="O122" s="205">
        <f t="shared" si="39"/>
        <v>90.370370370370367</v>
      </c>
      <c r="P122" s="206">
        <f t="shared" si="39"/>
        <v>55.185185185185183</v>
      </c>
      <c r="Q122" s="154">
        <f t="shared" si="40"/>
        <v>4.8518518518518521</v>
      </c>
      <c r="R122" s="189">
        <f t="shared" si="41"/>
        <v>11.74074074074074</v>
      </c>
      <c r="S122" s="129"/>
      <c r="T122" s="286">
        <f t="shared" si="29"/>
        <v>0.99326989991153247</v>
      </c>
      <c r="U122" s="286">
        <f t="shared" si="30"/>
        <v>0.90613051061586414</v>
      </c>
      <c r="V122" s="126">
        <f t="shared" si="31"/>
        <v>9.9296930091179796</v>
      </c>
      <c r="W122" s="284">
        <f t="shared" si="32"/>
        <v>24.86366434133301</v>
      </c>
      <c r="X122" s="285">
        <f t="shared" si="33"/>
        <v>199.99999996819761</v>
      </c>
    </row>
    <row r="123" spans="1:25" ht="12" customHeight="1" x14ac:dyDescent="0.2">
      <c r="B123" s="175">
        <v>31729</v>
      </c>
      <c r="C123" s="205">
        <f t="shared" si="34"/>
        <v>35.333333333333336</v>
      </c>
      <c r="D123" s="206">
        <f t="shared" si="34"/>
        <v>68.518518518518519</v>
      </c>
      <c r="E123" s="171">
        <f t="shared" si="35"/>
        <v>2.3037037037037038</v>
      </c>
      <c r="F123" s="207">
        <f t="shared" si="36"/>
        <v>5.4814814814814818</v>
      </c>
      <c r="G123" s="217"/>
      <c r="H123" s="209"/>
      <c r="I123" s="182"/>
      <c r="J123" s="240">
        <f t="shared" si="42"/>
        <v>38.148148148148145</v>
      </c>
      <c r="K123" s="206">
        <f t="shared" si="42"/>
        <v>73.703703703703709</v>
      </c>
      <c r="L123" s="61">
        <f t="shared" si="37"/>
        <v>2.9222222222222225</v>
      </c>
      <c r="M123" s="189">
        <f t="shared" si="38"/>
        <v>7.1481481481481479</v>
      </c>
      <c r="N123" s="180">
        <v>31729</v>
      </c>
      <c r="O123" s="205">
        <f t="shared" si="39"/>
        <v>58.148148148148145</v>
      </c>
      <c r="P123" s="206">
        <f t="shared" si="39"/>
        <v>81.851851851851848</v>
      </c>
      <c r="Q123" s="154">
        <f t="shared" si="40"/>
        <v>3.074074074074074</v>
      </c>
      <c r="R123" s="189">
        <f t="shared" si="41"/>
        <v>8.7407407407407405</v>
      </c>
      <c r="S123" s="9"/>
      <c r="T123" s="286">
        <f t="shared" si="29"/>
        <v>0.98739485972554086</v>
      </c>
      <c r="U123" s="286">
        <f t="shared" si="30"/>
        <v>0.8309648074871544</v>
      </c>
      <c r="V123" s="126">
        <f t="shared" si="31"/>
        <v>9.8683359769745582</v>
      </c>
      <c r="W123" s="284">
        <f t="shared" si="32"/>
        <v>7.3209304352337785</v>
      </c>
      <c r="X123" s="285">
        <f t="shared" si="33"/>
        <v>199.99999994025907</v>
      </c>
    </row>
    <row r="124" spans="1:25" ht="12" customHeight="1" x14ac:dyDescent="0.2">
      <c r="B124" s="175">
        <v>31810</v>
      </c>
      <c r="C124" s="205">
        <f t="shared" si="34"/>
        <v>24.37037037037037</v>
      </c>
      <c r="D124" s="206">
        <f t="shared" si="34"/>
        <v>68.518518518518519</v>
      </c>
      <c r="E124" s="171">
        <f t="shared" si="35"/>
        <v>1.9111111111111112</v>
      </c>
      <c r="F124" s="207">
        <f t="shared" si="36"/>
        <v>5.0370370370370372</v>
      </c>
      <c r="G124" s="217"/>
      <c r="H124" s="209"/>
      <c r="I124" s="182"/>
      <c r="J124" s="240">
        <f t="shared" si="42"/>
        <v>26.074074074074073</v>
      </c>
      <c r="K124" s="206">
        <f t="shared" si="42"/>
        <v>62.592592592592595</v>
      </c>
      <c r="L124" s="61">
        <f t="shared" si="37"/>
        <v>1.9740740740740739</v>
      </c>
      <c r="M124" s="189">
        <f t="shared" si="38"/>
        <v>5.333333333333333</v>
      </c>
      <c r="N124" s="180">
        <v>31810</v>
      </c>
      <c r="O124" s="205">
        <f t="shared" si="39"/>
        <v>29.037037037037038</v>
      </c>
      <c r="P124" s="206">
        <f t="shared" si="39"/>
        <v>61.111111111111114</v>
      </c>
      <c r="Q124" s="154">
        <f t="shared" si="40"/>
        <v>2.2925925925925927</v>
      </c>
      <c r="R124" s="189">
        <f t="shared" si="41"/>
        <v>6.2222222222222223</v>
      </c>
      <c r="T124" s="286">
        <f t="shared" si="29"/>
        <v>0.98236020622747577</v>
      </c>
      <c r="U124" s="286">
        <f t="shared" si="30"/>
        <v>0.77121529105491815</v>
      </c>
      <c r="V124" s="126">
        <f t="shared" si="31"/>
        <v>9.8157686882807091</v>
      </c>
      <c r="W124" s="284">
        <f t="shared" si="32"/>
        <v>2.5527215094550368</v>
      </c>
      <c r="X124" s="285">
        <f t="shared" si="33"/>
        <v>199.99999991618438</v>
      </c>
    </row>
    <row r="125" spans="1:25" ht="12" customHeight="1" x14ac:dyDescent="0.2">
      <c r="B125" s="175">
        <v>31904</v>
      </c>
      <c r="C125" s="205">
        <f t="shared" si="34"/>
        <v>47.407407407407405</v>
      </c>
      <c r="D125" s="206">
        <f t="shared" si="34"/>
        <v>70.740740740740748</v>
      </c>
      <c r="E125" s="217">
        <f t="shared" si="35"/>
        <v>0.16296296296296298</v>
      </c>
      <c r="F125" s="207">
        <f t="shared" si="36"/>
        <v>0.48888888888888887</v>
      </c>
      <c r="G125" s="208">
        <f>G295/27</f>
        <v>1.8148148148148149</v>
      </c>
      <c r="H125" s="209">
        <v>1.5</v>
      </c>
      <c r="I125" s="178">
        <f>H295/27</f>
        <v>1.2222222222222223</v>
      </c>
      <c r="J125" s="240">
        <f t="shared" si="42"/>
        <v>30.296296296296298</v>
      </c>
      <c r="K125" s="206">
        <f t="shared" si="42"/>
        <v>69.259259259259252</v>
      </c>
      <c r="L125" s="61">
        <f t="shared" si="37"/>
        <v>0.28518518518518521</v>
      </c>
      <c r="M125" s="177">
        <f t="shared" si="38"/>
        <v>0.87777777777777777</v>
      </c>
      <c r="N125" s="180">
        <v>31904</v>
      </c>
      <c r="O125" s="205">
        <f t="shared" si="39"/>
        <v>37.777777777777779</v>
      </c>
      <c r="P125" s="206">
        <f t="shared" si="39"/>
        <v>74.074074074074076</v>
      </c>
      <c r="Q125" s="154">
        <f t="shared" si="40"/>
        <v>0.18148148148148149</v>
      </c>
      <c r="R125" s="177">
        <f t="shared" si="41"/>
        <v>1.1703703703703705</v>
      </c>
      <c r="T125" s="286">
        <f t="shared" si="29"/>
        <v>0.97654969521811208</v>
      </c>
      <c r="U125" s="286">
        <f t="shared" si="30"/>
        <v>0.70724112956646323</v>
      </c>
      <c r="V125" s="126">
        <f t="shared" si="31"/>
        <v>9.755115611255448</v>
      </c>
      <c r="W125" s="284">
        <f t="shared" si="32"/>
        <v>0.75163082700477579</v>
      </c>
      <c r="X125" s="285">
        <f t="shared" si="33"/>
        <v>199.99999988824584</v>
      </c>
    </row>
    <row r="126" spans="1:25" ht="12" customHeight="1" x14ac:dyDescent="0.2">
      <c r="B126" s="175">
        <v>32000</v>
      </c>
      <c r="C126" s="205">
        <f t="shared" si="34"/>
        <v>46.296296296296298</v>
      </c>
      <c r="D126" s="206">
        <f t="shared" si="34"/>
        <v>66.666666666666671</v>
      </c>
      <c r="E126" s="217">
        <f t="shared" si="35"/>
        <v>0.1111111111111111</v>
      </c>
      <c r="F126" s="207">
        <f t="shared" si="36"/>
        <v>0.38148148148148153</v>
      </c>
      <c r="G126" s="217"/>
      <c r="H126" s="209"/>
      <c r="I126" s="182"/>
      <c r="J126" s="240">
        <f t="shared" si="42"/>
        <v>27.074074074074073</v>
      </c>
      <c r="K126" s="206">
        <f t="shared" si="42"/>
        <v>65.18518518518519</v>
      </c>
      <c r="L126" s="61">
        <f t="shared" si="37"/>
        <v>0.34814814814814815</v>
      </c>
      <c r="M126" s="177">
        <f t="shared" si="38"/>
        <v>1.0518518518518518</v>
      </c>
      <c r="N126" s="180">
        <v>31999</v>
      </c>
      <c r="O126" s="205">
        <f t="shared" si="39"/>
        <v>53.333333333333336</v>
      </c>
      <c r="P126" s="206">
        <f t="shared" si="39"/>
        <v>55.925925925925924</v>
      </c>
      <c r="Q126" s="154">
        <f t="shared" si="40"/>
        <v>0.15185185185185185</v>
      </c>
      <c r="R126" s="177">
        <f t="shared" si="41"/>
        <v>0.81851851851851853</v>
      </c>
      <c r="T126" s="286">
        <f t="shared" si="29"/>
        <v>0.97065102775180345</v>
      </c>
      <c r="U126" s="286">
        <f t="shared" si="30"/>
        <v>0.64737990352115871</v>
      </c>
      <c r="V126" s="126">
        <f t="shared" si="31"/>
        <v>9.6935588565582087</v>
      </c>
      <c r="W126" s="284">
        <f t="shared" si="32"/>
        <v>0.21562935394805502</v>
      </c>
      <c r="X126" s="285">
        <f t="shared" si="33"/>
        <v>199.99999985971289</v>
      </c>
    </row>
    <row r="127" spans="1:25" ht="12" customHeight="1" x14ac:dyDescent="0.2">
      <c r="B127" s="175">
        <v>32097</v>
      </c>
      <c r="C127" s="205">
        <f t="shared" si="34"/>
        <v>33.629629629629626</v>
      </c>
      <c r="D127" s="206">
        <f t="shared" si="34"/>
        <v>67.777777777777771</v>
      </c>
      <c r="E127" s="217">
        <f t="shared" si="35"/>
        <v>8.1481481481481488E-2</v>
      </c>
      <c r="F127" s="207">
        <f t="shared" si="36"/>
        <v>0.23333333333333334</v>
      </c>
      <c r="G127" s="217"/>
      <c r="H127" s="209"/>
      <c r="I127" s="182"/>
      <c r="J127" s="240">
        <f t="shared" si="42"/>
        <v>36.481481481481481</v>
      </c>
      <c r="K127" s="206">
        <f t="shared" si="42"/>
        <v>74.81481481481481</v>
      </c>
      <c r="L127" s="61">
        <f t="shared" si="37"/>
        <v>0.12592592592592591</v>
      </c>
      <c r="M127" s="177">
        <f t="shared" si="38"/>
        <v>0.44444444444444442</v>
      </c>
      <c r="N127" s="180">
        <v>32099</v>
      </c>
      <c r="O127" s="205">
        <f t="shared" si="39"/>
        <v>62.592592592592595</v>
      </c>
      <c r="P127" s="206">
        <f t="shared" si="39"/>
        <v>75.18518518518519</v>
      </c>
      <c r="Q127" s="154">
        <f t="shared" si="40"/>
        <v>9.6296296296296297E-2</v>
      </c>
      <c r="R127" s="177">
        <f t="shared" si="41"/>
        <v>0.63333333333333341</v>
      </c>
      <c r="T127" s="286">
        <f t="shared" si="29"/>
        <v>0.96472710352910729</v>
      </c>
      <c r="U127" s="286">
        <f t="shared" si="30"/>
        <v>0.59203970234224668</v>
      </c>
      <c r="V127" s="126">
        <f t="shared" si="31"/>
        <v>9.6317554029744485</v>
      </c>
      <c r="W127" s="284">
        <f t="shared" si="32"/>
        <v>6.1060767057865444E-2</v>
      </c>
      <c r="X127" s="285">
        <f t="shared" si="33"/>
        <v>199.9999998308827</v>
      </c>
    </row>
    <row r="128" spans="1:25" ht="12" customHeight="1" x14ac:dyDescent="0.2">
      <c r="B128" s="175">
        <v>32188</v>
      </c>
      <c r="C128" s="205">
        <f t="shared" si="34"/>
        <v>22.74074074074074</v>
      </c>
      <c r="D128" s="206">
        <f t="shared" si="34"/>
        <v>62.962962962962962</v>
      </c>
      <c r="E128" s="217">
        <f t="shared" si="35"/>
        <v>4.0740740740740744E-2</v>
      </c>
      <c r="F128" s="207">
        <f t="shared" si="36"/>
        <v>0.20370370370370369</v>
      </c>
      <c r="G128" s="217"/>
      <c r="H128" s="209"/>
      <c r="I128" s="182"/>
      <c r="J128" s="240">
        <f t="shared" si="42"/>
        <v>16.74074074074074</v>
      </c>
      <c r="K128" s="206">
        <f t="shared" si="42"/>
        <v>61.481481481481481</v>
      </c>
      <c r="L128" s="61">
        <f t="shared" si="37"/>
        <v>0.12222222222222222</v>
      </c>
      <c r="M128" s="177">
        <f t="shared" si="38"/>
        <v>0.42592592592592593</v>
      </c>
      <c r="N128" s="180">
        <v>32188</v>
      </c>
      <c r="O128" s="205">
        <f t="shared" si="39"/>
        <v>22.592592592592592</v>
      </c>
      <c r="P128" s="206">
        <f t="shared" si="39"/>
        <v>59.25925925925926</v>
      </c>
      <c r="Q128" s="154">
        <f t="shared" si="40"/>
        <v>5.185185185185185E-2</v>
      </c>
      <c r="R128" s="177">
        <f t="shared" si="41"/>
        <v>0.53333333333333333</v>
      </c>
      <c r="T128" s="286">
        <f t="shared" si="29"/>
        <v>0.95920248038502987</v>
      </c>
      <c r="U128" s="286">
        <f t="shared" si="30"/>
        <v>0.54443115303419465</v>
      </c>
      <c r="V128" s="126">
        <f t="shared" si="31"/>
        <v>9.5741331255992499</v>
      </c>
      <c r="W128" s="284">
        <f t="shared" si="32"/>
        <v>1.8694341570452213E-2</v>
      </c>
      <c r="X128" s="285">
        <f t="shared" si="33"/>
        <v>199.99999980383581</v>
      </c>
    </row>
    <row r="129" spans="2:34" ht="12" customHeight="1" x14ac:dyDescent="0.2">
      <c r="B129" s="175">
        <v>32273</v>
      </c>
      <c r="C129" s="205">
        <v>51</v>
      </c>
      <c r="D129" s="206">
        <v>84.5</v>
      </c>
      <c r="E129" s="209">
        <v>0.03</v>
      </c>
      <c r="F129" s="207">
        <v>0.13</v>
      </c>
      <c r="G129" s="217">
        <v>1.3</v>
      </c>
      <c r="H129" s="209">
        <v>1.4</v>
      </c>
      <c r="I129" s="179">
        <v>0.91</v>
      </c>
      <c r="J129" s="205">
        <v>36</v>
      </c>
      <c r="K129" s="206">
        <v>74.900000000000006</v>
      </c>
      <c r="L129" s="61">
        <v>0.03</v>
      </c>
      <c r="M129" s="177">
        <v>0.17</v>
      </c>
      <c r="N129" s="180">
        <v>32273</v>
      </c>
      <c r="O129" s="205">
        <v>48.9</v>
      </c>
      <c r="P129" s="206">
        <v>70.7</v>
      </c>
      <c r="Q129" s="61">
        <v>0.03</v>
      </c>
      <c r="R129" s="177">
        <v>0.42</v>
      </c>
      <c r="T129" s="286">
        <f t="shared" si="29"/>
        <v>0.95407069890822827</v>
      </c>
      <c r="U129" s="286">
        <f t="shared" si="30"/>
        <v>0.50342597877069972</v>
      </c>
      <c r="V129" s="126">
        <f t="shared" si="31"/>
        <v>9.5206215427701189</v>
      </c>
      <c r="W129" s="284">
        <f t="shared" si="32"/>
        <v>6.1880189544245489E-3</v>
      </c>
      <c r="X129" s="285">
        <f t="shared" si="33"/>
        <v>199.99999977857223</v>
      </c>
    </row>
    <row r="130" spans="2:34" ht="12" customHeight="1" x14ac:dyDescent="0.2">
      <c r="B130" s="175">
        <v>32365</v>
      </c>
      <c r="C130" s="205">
        <v>35.200000000000003</v>
      </c>
      <c r="D130" s="206">
        <v>70.599999999999994</v>
      </c>
      <c r="E130" s="313">
        <f t="shared" ref="E130:E161" si="43">ND代替値*2.71828^(-(0.69315/2.06)*(B130-事故日Cb)/365.25)</f>
        <v>6.9377545713290864E-3</v>
      </c>
      <c r="F130" s="207">
        <v>7.5999999999999998E-2</v>
      </c>
      <c r="G130" s="218"/>
      <c r="H130" s="209"/>
      <c r="I130" s="179"/>
      <c r="J130" s="205">
        <v>42.2</v>
      </c>
      <c r="K130" s="206">
        <v>55.7</v>
      </c>
      <c r="L130" s="61">
        <v>2.8000000000000001E-2</v>
      </c>
      <c r="M130" s="177">
        <v>0.17</v>
      </c>
      <c r="N130" s="180">
        <v>32363</v>
      </c>
      <c r="O130" s="205">
        <v>48.4</v>
      </c>
      <c r="P130" s="206">
        <v>49.5</v>
      </c>
      <c r="Q130" s="61">
        <v>2.8000000000000001E-2</v>
      </c>
      <c r="R130" s="177">
        <v>0.18</v>
      </c>
      <c r="T130" s="286">
        <f t="shared" si="29"/>
        <v>0.94854723550924891</v>
      </c>
      <c r="U130" s="286">
        <f t="shared" si="30"/>
        <v>0.46251697142193909</v>
      </c>
      <c r="V130" s="126">
        <f t="shared" si="31"/>
        <v>9.4630401180856545</v>
      </c>
      <c r="W130" s="284">
        <f t="shared" si="32"/>
        <v>1.8700388504988485E-3</v>
      </c>
      <c r="X130" s="285">
        <f t="shared" si="33"/>
        <v>199.99999975122816</v>
      </c>
    </row>
    <row r="131" spans="2:34" ht="12" customHeight="1" x14ac:dyDescent="0.2">
      <c r="B131" s="175">
        <v>32455</v>
      </c>
      <c r="C131" s="205">
        <v>25.6</v>
      </c>
      <c r="D131" s="206">
        <v>72.8</v>
      </c>
      <c r="E131" s="313">
        <f t="shared" si="43"/>
        <v>6.3857388712539173E-3</v>
      </c>
      <c r="F131" s="154">
        <v>8.3000000000000004E-2</v>
      </c>
      <c r="G131" s="218"/>
      <c r="H131" s="209"/>
      <c r="I131" s="179"/>
      <c r="J131" s="205">
        <v>43.5</v>
      </c>
      <c r="K131" s="206">
        <v>76.400000000000006</v>
      </c>
      <c r="L131" s="313">
        <f t="shared" ref="L131:L173" si="44">ND代替値*2.71828^(-(0.69315/2.06)*(B131-事故日Cb)/365.25)</f>
        <v>5.9600229465036564E-3</v>
      </c>
      <c r="M131" s="177">
        <v>0.13</v>
      </c>
      <c r="N131" s="180">
        <v>32455</v>
      </c>
      <c r="O131" s="205">
        <v>53</v>
      </c>
      <c r="P131" s="206">
        <v>64.400000000000006</v>
      </c>
      <c r="Q131" s="313">
        <f t="shared" ref="Q131:Q173" si="45">ND代替値*2.71828^(-(0.69315/2.06)*(N131-事故日Cb)/365.25)</f>
        <v>5.9600229465036564E-3</v>
      </c>
      <c r="R131" s="177">
        <v>0.51</v>
      </c>
      <c r="T131" s="286">
        <f t="shared" si="29"/>
        <v>0.94317479086315803</v>
      </c>
      <c r="U131" s="286">
        <f t="shared" si="30"/>
        <v>0.42571592475026115</v>
      </c>
      <c r="V131" s="126">
        <f t="shared" si="31"/>
        <v>9.407047461112457</v>
      </c>
      <c r="W131" s="284">
        <f t="shared" si="32"/>
        <v>5.8002601275497587E-4</v>
      </c>
      <c r="X131" s="285">
        <f t="shared" si="33"/>
        <v>199.99999972447847</v>
      </c>
      <c r="AE131" s="106"/>
      <c r="AF131" s="106"/>
      <c r="AG131" s="106"/>
      <c r="AH131" s="106"/>
    </row>
    <row r="132" spans="2:34" ht="12" customHeight="1" x14ac:dyDescent="0.2">
      <c r="B132" s="175">
        <v>32545</v>
      </c>
      <c r="C132" s="205">
        <v>21.6</v>
      </c>
      <c r="D132" s="206">
        <v>60.4</v>
      </c>
      <c r="E132" s="313">
        <f t="shared" si="43"/>
        <v>5.8776453552220912E-3</v>
      </c>
      <c r="F132" s="154">
        <v>7.2999999999999995E-2</v>
      </c>
      <c r="G132" s="218"/>
      <c r="H132" s="208"/>
      <c r="I132" s="178"/>
      <c r="J132" s="205">
        <v>24.3</v>
      </c>
      <c r="K132" s="206">
        <v>63.5</v>
      </c>
      <c r="L132" s="313">
        <f t="shared" si="44"/>
        <v>5.4858023315406193E-3</v>
      </c>
      <c r="M132" s="177">
        <v>0.12</v>
      </c>
      <c r="N132" s="180">
        <v>32545</v>
      </c>
      <c r="O132" s="205">
        <v>32.299999999999997</v>
      </c>
      <c r="P132" s="206">
        <v>56.2</v>
      </c>
      <c r="Q132" s="313">
        <f t="shared" si="45"/>
        <v>5.4858023315406193E-3</v>
      </c>
      <c r="R132" s="177">
        <v>0.37</v>
      </c>
      <c r="T132" s="286">
        <f t="shared" si="29"/>
        <v>0.93783277502482154</v>
      </c>
      <c r="U132" s="286">
        <f t="shared" si="30"/>
        <v>0.39184302368147278</v>
      </c>
      <c r="V132" s="126">
        <f t="shared" si="31"/>
        <v>9.3513861117947066</v>
      </c>
      <c r="W132" s="284">
        <f t="shared" si="32"/>
        <v>1.7990544708880769E-4</v>
      </c>
      <c r="X132" s="285">
        <f t="shared" si="33"/>
        <v>199.99999969772881</v>
      </c>
      <c r="AE132" s="106"/>
      <c r="AF132" s="106"/>
      <c r="AG132" s="106"/>
      <c r="AH132" s="106"/>
    </row>
    <row r="133" spans="2:34" ht="12" customHeight="1" x14ac:dyDescent="0.2">
      <c r="B133" s="175">
        <v>32637</v>
      </c>
      <c r="C133" s="205">
        <v>33.6</v>
      </c>
      <c r="D133" s="206">
        <v>63.8</v>
      </c>
      <c r="E133" s="313">
        <f t="shared" si="43"/>
        <v>5.4000207447136468E-3</v>
      </c>
      <c r="F133" s="154">
        <v>5.1999999999999998E-2</v>
      </c>
      <c r="G133" s="218">
        <v>1.41</v>
      </c>
      <c r="H133" s="208">
        <v>1.5</v>
      </c>
      <c r="I133" s="178">
        <v>0.94</v>
      </c>
      <c r="J133" s="205">
        <v>25.8</v>
      </c>
      <c r="K133" s="206">
        <v>77.599999999999994</v>
      </c>
      <c r="L133" s="313">
        <f t="shared" si="44"/>
        <v>5.0400193617327373E-3</v>
      </c>
      <c r="M133" s="177">
        <v>9.5000000000000001E-2</v>
      </c>
      <c r="N133" s="180">
        <v>32637</v>
      </c>
      <c r="O133" s="205">
        <v>54.5</v>
      </c>
      <c r="P133" s="206">
        <v>65.900000000000006</v>
      </c>
      <c r="Q133" s="313">
        <f t="shared" si="45"/>
        <v>5.0400193617327373E-3</v>
      </c>
      <c r="R133" s="177">
        <v>0.22</v>
      </c>
      <c r="T133" s="286">
        <f t="shared" si="29"/>
        <v>0.93240331889212535</v>
      </c>
      <c r="U133" s="286">
        <f t="shared" si="30"/>
        <v>0.36000138298090978</v>
      </c>
      <c r="V133" s="126">
        <f t="shared" si="31"/>
        <v>9.2948282355391836</v>
      </c>
      <c r="W133" s="284">
        <f t="shared" si="32"/>
        <v>5.4367993690756479E-5</v>
      </c>
      <c r="X133" s="285">
        <f t="shared" si="33"/>
        <v>199.99999967038468</v>
      </c>
      <c r="AE133" s="106"/>
      <c r="AF133" s="106"/>
      <c r="AG133" s="106"/>
      <c r="AH133" s="106"/>
    </row>
    <row r="134" spans="2:34" ht="12" customHeight="1" x14ac:dyDescent="0.2">
      <c r="B134" s="175">
        <v>32729</v>
      </c>
      <c r="C134" s="205">
        <v>30.7</v>
      </c>
      <c r="D134" s="206">
        <v>50.4</v>
      </c>
      <c r="E134" s="313">
        <f t="shared" si="43"/>
        <v>4.9612084909869264E-3</v>
      </c>
      <c r="F134" s="154">
        <v>5.5E-2</v>
      </c>
      <c r="G134" s="218"/>
      <c r="H134" s="208"/>
      <c r="I134" s="178"/>
      <c r="J134" s="205">
        <v>40.4</v>
      </c>
      <c r="K134" s="206">
        <v>41</v>
      </c>
      <c r="L134" s="313">
        <f t="shared" si="44"/>
        <v>4.6304612582544645E-3</v>
      </c>
      <c r="M134" s="177">
        <v>7.5999999999999998E-2</v>
      </c>
      <c r="N134" s="180">
        <v>32728</v>
      </c>
      <c r="O134" s="205">
        <v>64.5</v>
      </c>
      <c r="P134" s="206">
        <v>51.7</v>
      </c>
      <c r="Q134" s="313">
        <f t="shared" si="45"/>
        <v>4.6347289574789332E-3</v>
      </c>
      <c r="R134" s="177">
        <v>0.4</v>
      </c>
      <c r="T134" s="286">
        <f t="shared" si="29"/>
        <v>0.92700529586209091</v>
      </c>
      <c r="U134" s="286">
        <f t="shared" si="30"/>
        <v>0.33074723273246176</v>
      </c>
      <c r="V134" s="126">
        <f t="shared" si="31"/>
        <v>9.2386124255108797</v>
      </c>
      <c r="W134" s="284">
        <f t="shared" si="32"/>
        <v>1.643017921797001E-5</v>
      </c>
      <c r="X134" s="285">
        <f t="shared" si="33"/>
        <v>199.99999964304061</v>
      </c>
      <c r="AE134" s="106"/>
      <c r="AF134" s="106"/>
      <c r="AG134" s="106"/>
      <c r="AH134" s="106"/>
    </row>
    <row r="135" spans="2:34" ht="12" customHeight="1" x14ac:dyDescent="0.2">
      <c r="B135" s="175">
        <v>32833</v>
      </c>
      <c r="C135" s="205">
        <v>30.6</v>
      </c>
      <c r="D135" s="206">
        <v>67.900000000000006</v>
      </c>
      <c r="E135" s="313">
        <f t="shared" si="43"/>
        <v>4.5079437829824848E-3</v>
      </c>
      <c r="F135" s="207">
        <v>3.7999999999999999E-2</v>
      </c>
      <c r="G135" s="218"/>
      <c r="H135" s="209"/>
      <c r="I135" s="179"/>
      <c r="J135" s="205">
        <v>40.5</v>
      </c>
      <c r="K135" s="206">
        <v>58</v>
      </c>
      <c r="L135" s="313">
        <f t="shared" si="44"/>
        <v>4.2074141974503196E-3</v>
      </c>
      <c r="M135" s="177">
        <v>5.2999999999999999E-2</v>
      </c>
      <c r="N135" s="180">
        <v>32833</v>
      </c>
      <c r="O135" s="205">
        <v>57.7</v>
      </c>
      <c r="P135" s="206">
        <v>75.099999999999994</v>
      </c>
      <c r="Q135" s="313">
        <f t="shared" si="45"/>
        <v>4.2074141974503196E-3</v>
      </c>
      <c r="R135" s="177">
        <v>0.68</v>
      </c>
      <c r="T135" s="286">
        <f t="shared" si="29"/>
        <v>0.92094080470425854</v>
      </c>
      <c r="U135" s="286">
        <f t="shared" si="30"/>
        <v>0.30052958553216569</v>
      </c>
      <c r="V135" s="126">
        <f t="shared" si="31"/>
        <v>9.1754734215620974</v>
      </c>
      <c r="W135" s="284">
        <f t="shared" si="32"/>
        <v>4.247703622203524E-6</v>
      </c>
      <c r="X135" s="285">
        <f t="shared" si="33"/>
        <v>199.99999961212987</v>
      </c>
      <c r="AE135" s="56"/>
      <c r="AF135" s="56"/>
      <c r="AG135" s="56"/>
      <c r="AH135" s="56"/>
    </row>
    <row r="136" spans="2:34" ht="12" customHeight="1" x14ac:dyDescent="0.2">
      <c r="B136" s="175">
        <v>32912</v>
      </c>
      <c r="C136" s="205">
        <v>15.4</v>
      </c>
      <c r="D136" s="206">
        <v>59.1</v>
      </c>
      <c r="E136" s="313">
        <f t="shared" si="43"/>
        <v>4.1915211791471764E-3</v>
      </c>
      <c r="F136" s="314">
        <f>ND代替値*2.71828^(-(0.69315/30.07)*(B136-調査開始日)/365.25)</f>
        <v>6.6117416241140191E-3</v>
      </c>
      <c r="G136" s="218"/>
      <c r="H136" s="209"/>
      <c r="I136" s="179"/>
      <c r="J136" s="205">
        <v>21.4</v>
      </c>
      <c r="K136" s="206">
        <v>65.3</v>
      </c>
      <c r="L136" s="313">
        <f t="shared" si="44"/>
        <v>3.9120864338706984E-3</v>
      </c>
      <c r="M136" s="177">
        <v>4.4999999999999998E-2</v>
      </c>
      <c r="N136" s="180">
        <v>32911</v>
      </c>
      <c r="O136" s="205">
        <v>27.8</v>
      </c>
      <c r="P136" s="206">
        <v>42.4</v>
      </c>
      <c r="Q136" s="313">
        <f t="shared" si="45"/>
        <v>3.9156920375694919E-3</v>
      </c>
      <c r="R136" s="177">
        <v>0.4</v>
      </c>
      <c r="T136" s="286">
        <f t="shared" si="29"/>
        <v>0.91636065262812028</v>
      </c>
      <c r="U136" s="286">
        <f t="shared" si="30"/>
        <v>0.27943474527647844</v>
      </c>
      <c r="V136" s="126">
        <f t="shared" si="31"/>
        <v>9.1278006044216475</v>
      </c>
      <c r="W136" s="284">
        <f t="shared" si="32"/>
        <v>1.520159690903548E-6</v>
      </c>
      <c r="X136" s="285">
        <f t="shared" si="33"/>
        <v>199.99999958864962</v>
      </c>
      <c r="AE136" s="56"/>
      <c r="AF136" s="56"/>
      <c r="AG136" s="56"/>
      <c r="AH136" s="56"/>
    </row>
    <row r="137" spans="2:34" ht="12" customHeight="1" x14ac:dyDescent="0.2">
      <c r="B137" s="175">
        <v>33007</v>
      </c>
      <c r="C137" s="205">
        <v>38.299999999999997</v>
      </c>
      <c r="D137" s="206">
        <v>58.5</v>
      </c>
      <c r="E137" s="313">
        <f t="shared" si="43"/>
        <v>3.8402849984754202E-3</v>
      </c>
      <c r="F137" s="219">
        <v>0.03</v>
      </c>
      <c r="G137" s="218">
        <v>1.73</v>
      </c>
      <c r="H137" s="216">
        <v>2.1</v>
      </c>
      <c r="I137" s="186">
        <v>0.82</v>
      </c>
      <c r="J137" s="205">
        <v>24.2</v>
      </c>
      <c r="K137" s="206">
        <v>68.599999999999994</v>
      </c>
      <c r="L137" s="313">
        <f t="shared" si="44"/>
        <v>3.5842659985770593E-3</v>
      </c>
      <c r="M137" s="177">
        <v>4.2999999999999997E-2</v>
      </c>
      <c r="N137" s="180">
        <v>33007</v>
      </c>
      <c r="O137" s="205">
        <v>62.6</v>
      </c>
      <c r="P137" s="206">
        <v>67.099999999999994</v>
      </c>
      <c r="Q137" s="313">
        <f t="shared" si="45"/>
        <v>3.5842659985770593E-3</v>
      </c>
      <c r="R137" s="177">
        <v>0.74</v>
      </c>
      <c r="T137" s="286">
        <f t="shared" si="29"/>
        <v>0.91088303060924769</v>
      </c>
      <c r="U137" s="286">
        <f t="shared" si="30"/>
        <v>0.25601899989836135</v>
      </c>
      <c r="V137" s="126">
        <f t="shared" si="31"/>
        <v>9.0708004391345742</v>
      </c>
      <c r="W137" s="284">
        <f t="shared" si="32"/>
        <v>4.4181599487205318E-7</v>
      </c>
      <c r="X137" s="285">
        <f t="shared" si="33"/>
        <v>199.99999956041387</v>
      </c>
      <c r="AE137" s="56"/>
      <c r="AF137" s="56"/>
      <c r="AG137" s="56"/>
      <c r="AH137" s="56"/>
    </row>
    <row r="138" spans="2:34" ht="12" customHeight="1" x14ac:dyDescent="0.2">
      <c r="B138" s="175">
        <v>33086</v>
      </c>
      <c r="C138" s="205">
        <v>30.9</v>
      </c>
      <c r="D138" s="206">
        <v>60.5</v>
      </c>
      <c r="E138" s="313">
        <f t="shared" si="43"/>
        <v>3.5707268501962704E-3</v>
      </c>
      <c r="F138" s="207">
        <v>0.03</v>
      </c>
      <c r="G138" s="218"/>
      <c r="H138" s="209"/>
      <c r="I138" s="179"/>
      <c r="J138" s="205">
        <v>33.6</v>
      </c>
      <c r="K138" s="206">
        <v>58.8</v>
      </c>
      <c r="L138" s="313">
        <f t="shared" si="44"/>
        <v>3.3326783935165192E-3</v>
      </c>
      <c r="M138" s="177">
        <v>4.2000000000000003E-2</v>
      </c>
      <c r="N138" s="180">
        <v>33086</v>
      </c>
      <c r="O138" s="205">
        <v>51.5</v>
      </c>
      <c r="P138" s="206">
        <v>60.4</v>
      </c>
      <c r="Q138" s="313">
        <f t="shared" si="45"/>
        <v>3.3326783935165192E-3</v>
      </c>
      <c r="R138" s="177">
        <v>0.74</v>
      </c>
      <c r="T138" s="286">
        <f t="shared" si="29"/>
        <v>0.90635289926698004</v>
      </c>
      <c r="U138" s="286">
        <f t="shared" si="30"/>
        <v>0.23804845667975136</v>
      </c>
      <c r="V138" s="126">
        <f t="shared" si="31"/>
        <v>9.0236714692400959</v>
      </c>
      <c r="W138" s="284">
        <f t="shared" si="32"/>
        <v>1.5811622606864716E-7</v>
      </c>
      <c r="X138" s="285">
        <f t="shared" si="33"/>
        <v>199.99999953693361</v>
      </c>
      <c r="AE138" s="56"/>
      <c r="AF138" s="56"/>
      <c r="AG138" s="56"/>
      <c r="AH138" s="56"/>
    </row>
    <row r="139" spans="2:34" ht="12" customHeight="1" x14ac:dyDescent="0.2">
      <c r="B139" s="175">
        <v>33184</v>
      </c>
      <c r="C139" s="205">
        <v>39.5</v>
      </c>
      <c r="D139" s="206">
        <v>84.3</v>
      </c>
      <c r="E139" s="313">
        <f t="shared" si="43"/>
        <v>3.262482275294042E-3</v>
      </c>
      <c r="F139" s="219">
        <v>0.04</v>
      </c>
      <c r="G139" s="218"/>
      <c r="H139" s="216"/>
      <c r="I139" s="186"/>
      <c r="J139" s="205">
        <v>51.2</v>
      </c>
      <c r="K139" s="206">
        <v>66.900000000000006</v>
      </c>
      <c r="L139" s="313">
        <f t="shared" si="44"/>
        <v>3.0449834569411059E-3</v>
      </c>
      <c r="M139" s="177">
        <v>5.8000000000000003E-2</v>
      </c>
      <c r="N139" s="180">
        <v>33205</v>
      </c>
      <c r="O139" s="205">
        <v>68.599999999999994</v>
      </c>
      <c r="P139" s="206">
        <v>76.900000000000006</v>
      </c>
      <c r="Q139" s="313">
        <f t="shared" si="45"/>
        <v>2.9866416886783331E-3</v>
      </c>
      <c r="R139" s="177">
        <v>0.6</v>
      </c>
      <c r="T139" s="286">
        <f t="shared" si="29"/>
        <v>0.90076453952648983</v>
      </c>
      <c r="U139" s="286">
        <f t="shared" si="30"/>
        <v>0.21749881835293614</v>
      </c>
      <c r="V139" s="126">
        <f t="shared" si="31"/>
        <v>8.9655478289901929</v>
      </c>
      <c r="W139" s="284">
        <f t="shared" si="32"/>
        <v>4.4195890615822955E-8</v>
      </c>
      <c r="X139" s="285">
        <f t="shared" si="33"/>
        <v>199.99999950780619</v>
      </c>
      <c r="AE139" s="107"/>
      <c r="AF139" s="107"/>
      <c r="AG139" s="107"/>
      <c r="AH139" s="107"/>
    </row>
    <row r="140" spans="2:34" ht="12" customHeight="1" x14ac:dyDescent="0.2">
      <c r="B140" s="175">
        <v>33283</v>
      </c>
      <c r="C140" s="205">
        <v>18.2</v>
      </c>
      <c r="D140" s="206">
        <v>67.8</v>
      </c>
      <c r="E140" s="313">
        <f t="shared" si="43"/>
        <v>2.9781022594720604E-3</v>
      </c>
      <c r="F140" s="314">
        <f>ND代替値*2.71828^(-(0.69315/30.07)*(B140-調査開始日)/365.25)</f>
        <v>6.458732023197241E-3</v>
      </c>
      <c r="G140" s="218"/>
      <c r="H140" s="209"/>
      <c r="I140" s="179"/>
      <c r="J140" s="205">
        <v>19</v>
      </c>
      <c r="K140" s="206">
        <v>70.8</v>
      </c>
      <c r="L140" s="313">
        <f t="shared" si="44"/>
        <v>2.7795621088405899E-3</v>
      </c>
      <c r="M140" s="177">
        <v>6.6000000000000003E-2</v>
      </c>
      <c r="N140" s="180">
        <v>33283</v>
      </c>
      <c r="O140" s="205">
        <v>22.4</v>
      </c>
      <c r="P140" s="206">
        <v>68.5</v>
      </c>
      <c r="Q140" s="313">
        <f t="shared" si="45"/>
        <v>2.7795621088405899E-3</v>
      </c>
      <c r="R140" s="177">
        <v>0.42</v>
      </c>
      <c r="T140" s="286">
        <f t="shared" si="29"/>
        <v>0.89515414067927257</v>
      </c>
      <c r="U140" s="286">
        <f t="shared" si="30"/>
        <v>0.19854015063147071</v>
      </c>
      <c r="V140" s="126">
        <f t="shared" si="31"/>
        <v>8.9072112203132487</v>
      </c>
      <c r="W140" s="284">
        <f t="shared" si="32"/>
        <v>1.2193781708330633E-8</v>
      </c>
      <c r="X140" s="285">
        <f t="shared" si="33"/>
        <v>199.99999947838157</v>
      </c>
      <c r="AE140" s="107"/>
      <c r="AF140" s="107"/>
      <c r="AG140" s="107"/>
      <c r="AH140" s="107"/>
    </row>
    <row r="141" spans="2:34" ht="12" customHeight="1" x14ac:dyDescent="0.2">
      <c r="B141" s="175">
        <v>33366</v>
      </c>
      <c r="C141" s="205">
        <v>22</v>
      </c>
      <c r="D141" s="206">
        <v>80.5</v>
      </c>
      <c r="E141" s="313">
        <f t="shared" si="43"/>
        <v>2.7588776054021454E-3</v>
      </c>
      <c r="F141" s="154">
        <v>4.2000000000000003E-2</v>
      </c>
      <c r="G141" s="218">
        <v>1.5</v>
      </c>
      <c r="H141" s="208">
        <v>1.37</v>
      </c>
      <c r="I141" s="178">
        <v>1.0900000000000001</v>
      </c>
      <c r="J141" s="205">
        <v>19.600000000000001</v>
      </c>
      <c r="K141" s="206">
        <v>79.7</v>
      </c>
      <c r="L141" s="313">
        <f t="shared" si="44"/>
        <v>2.574952431708669E-3</v>
      </c>
      <c r="M141" s="177">
        <v>6.2E-2</v>
      </c>
      <c r="N141" s="180">
        <v>33381</v>
      </c>
      <c r="O141" s="205">
        <v>35.9</v>
      </c>
      <c r="P141" s="206">
        <v>72.7</v>
      </c>
      <c r="Q141" s="313">
        <f t="shared" si="45"/>
        <v>2.5396151802182512E-3</v>
      </c>
      <c r="R141" s="177">
        <v>0.26</v>
      </c>
      <c r="T141" s="286">
        <f t="shared" si="29"/>
        <v>0.89047741132501379</v>
      </c>
      <c r="U141" s="286">
        <f t="shared" si="30"/>
        <v>0.18392517369347636</v>
      </c>
      <c r="V141" s="126">
        <f t="shared" si="31"/>
        <v>8.8585953725081215</v>
      </c>
      <c r="W141" s="284">
        <f t="shared" si="32"/>
        <v>4.1426450699090806E-9</v>
      </c>
      <c r="X141" s="285">
        <f t="shared" si="33"/>
        <v>199.99999945371246</v>
      </c>
      <c r="AE141" s="107"/>
      <c r="AF141" s="107"/>
      <c r="AG141" s="107"/>
      <c r="AH141" s="107"/>
    </row>
    <row r="142" spans="2:34" ht="12" customHeight="1" x14ac:dyDescent="0.2">
      <c r="B142" s="175">
        <v>33476</v>
      </c>
      <c r="C142" s="205">
        <v>35</v>
      </c>
      <c r="D142" s="206">
        <v>68.8</v>
      </c>
      <c r="E142" s="313">
        <f t="shared" si="43"/>
        <v>2.4930037317306753E-3</v>
      </c>
      <c r="F142" s="314">
        <f>ND代替値*2.71828^(-(0.69315/30.07)*(B142-調査開始日)/365.25)</f>
        <v>6.3805394315525248E-3</v>
      </c>
      <c r="G142" s="218"/>
      <c r="H142" s="209"/>
      <c r="I142" s="179"/>
      <c r="J142" s="205">
        <v>32.1</v>
      </c>
      <c r="K142" s="206">
        <v>64.8</v>
      </c>
      <c r="L142" s="313">
        <f t="shared" si="44"/>
        <v>2.3268034829486304E-3</v>
      </c>
      <c r="M142" s="177">
        <v>5.1999999999999998E-2</v>
      </c>
      <c r="N142" s="180">
        <v>33477</v>
      </c>
      <c r="O142" s="205">
        <v>62.1</v>
      </c>
      <c r="P142" s="206">
        <v>62.5</v>
      </c>
      <c r="Q142" s="313">
        <f t="shared" si="45"/>
        <v>2.3246609418182277E-3</v>
      </c>
      <c r="R142" s="177">
        <v>0.15</v>
      </c>
      <c r="T142" s="286">
        <f t="shared" si="29"/>
        <v>0.88431696367149182</v>
      </c>
      <c r="U142" s="286">
        <f t="shared" si="30"/>
        <v>0.16620024878204503</v>
      </c>
      <c r="V142" s="126">
        <f t="shared" si="31"/>
        <v>8.7945733516166538</v>
      </c>
      <c r="W142" s="284">
        <f t="shared" si="32"/>
        <v>9.9059490070929011E-10</v>
      </c>
      <c r="X142" s="285">
        <f t="shared" si="33"/>
        <v>199.99999942101837</v>
      </c>
      <c r="AE142" s="107"/>
      <c r="AF142" s="107"/>
      <c r="AG142" s="107"/>
      <c r="AH142" s="107"/>
    </row>
    <row r="143" spans="2:34" ht="12" customHeight="1" x14ac:dyDescent="0.2">
      <c r="B143" s="175">
        <v>33553</v>
      </c>
      <c r="C143" s="205">
        <v>42</v>
      </c>
      <c r="D143" s="206">
        <v>65.400000000000006</v>
      </c>
      <c r="E143" s="313">
        <f t="shared" si="43"/>
        <v>2.3222890524887308E-3</v>
      </c>
      <c r="F143" s="314">
        <f>ND代替値*2.71828^(-(0.69315/30.07)*(B143-調査開始日)/365.25)</f>
        <v>6.3496082436491309E-3</v>
      </c>
      <c r="G143" s="218"/>
      <c r="H143" s="209"/>
      <c r="I143" s="179"/>
      <c r="J143" s="205">
        <v>47</v>
      </c>
      <c r="K143" s="206">
        <v>74.5</v>
      </c>
      <c r="L143" s="313">
        <f t="shared" si="44"/>
        <v>2.1674697823228155E-3</v>
      </c>
      <c r="M143" s="177">
        <v>4.2000000000000003E-2</v>
      </c>
      <c r="N143" s="180">
        <v>33554</v>
      </c>
      <c r="O143" s="205">
        <v>97.1</v>
      </c>
      <c r="P143" s="206">
        <v>61.5</v>
      </c>
      <c r="Q143" s="313">
        <f t="shared" si="45"/>
        <v>2.1654739570665946E-3</v>
      </c>
      <c r="R143" s="177">
        <v>0.18</v>
      </c>
      <c r="T143" s="286">
        <f t="shared" si="29"/>
        <v>0.88003002610721359</v>
      </c>
      <c r="U143" s="286">
        <f t="shared" si="30"/>
        <v>0.1548192701659154</v>
      </c>
      <c r="V143" s="126">
        <f t="shared" si="31"/>
        <v>8.750033439371478</v>
      </c>
      <c r="W143" s="284">
        <f t="shared" si="32"/>
        <v>3.6385549795531405E-10</v>
      </c>
      <c r="X143" s="285">
        <f t="shared" si="33"/>
        <v>199.99999939813256</v>
      </c>
      <c r="AE143" s="9"/>
      <c r="AF143" s="9"/>
      <c r="AG143" s="9"/>
    </row>
    <row r="144" spans="2:34" ht="12" customHeight="1" x14ac:dyDescent="0.2">
      <c r="B144" s="175">
        <v>33648</v>
      </c>
      <c r="C144" s="205">
        <v>17.8</v>
      </c>
      <c r="D144" s="206">
        <v>66</v>
      </c>
      <c r="E144" s="313">
        <f t="shared" si="43"/>
        <v>2.12768859543511E-3</v>
      </c>
      <c r="F144" s="314">
        <f>ND代替値*2.71828^(-(0.69315/30.07)*(B144-調査開始日)/365.25)</f>
        <v>6.3116529322475821E-3</v>
      </c>
      <c r="G144" s="218"/>
      <c r="H144" s="209"/>
      <c r="I144" s="179"/>
      <c r="J144" s="205">
        <v>26.4</v>
      </c>
      <c r="K144" s="206">
        <v>58.4</v>
      </c>
      <c r="L144" s="313">
        <f t="shared" si="44"/>
        <v>1.9858426890727696E-3</v>
      </c>
      <c r="M144" s="177">
        <v>6.0999999999999999E-2</v>
      </c>
      <c r="N144" s="180">
        <v>33652</v>
      </c>
      <c r="O144" s="205">
        <v>27.4</v>
      </c>
      <c r="P144" s="206">
        <v>54.3</v>
      </c>
      <c r="Q144" s="313">
        <f t="shared" si="45"/>
        <v>1.9785384597962976E-3</v>
      </c>
      <c r="R144" s="177">
        <v>0.23</v>
      </c>
      <c r="T144" s="286">
        <f t="shared" si="29"/>
        <v>0.87476957343014927</v>
      </c>
      <c r="U144" s="286">
        <f t="shared" si="30"/>
        <v>0.14184590636234068</v>
      </c>
      <c r="V144" s="126">
        <f t="shared" si="31"/>
        <v>8.6953923079613578</v>
      </c>
      <c r="W144" s="284">
        <f t="shared" si="32"/>
        <v>1.0575019175994796E-10</v>
      </c>
      <c r="X144" s="285">
        <f t="shared" si="33"/>
        <v>199.99999936989684</v>
      </c>
      <c r="AE144" s="9"/>
      <c r="AF144" s="9"/>
      <c r="AG144" s="9"/>
    </row>
    <row r="145" spans="2:33" ht="12" customHeight="1" x14ac:dyDescent="0.2">
      <c r="B145" s="175">
        <v>33731</v>
      </c>
      <c r="C145" s="205">
        <v>33.6</v>
      </c>
      <c r="D145" s="206">
        <v>54.9</v>
      </c>
      <c r="E145" s="313">
        <f t="shared" si="43"/>
        <v>1.97106476063588E-3</v>
      </c>
      <c r="F145" s="207">
        <v>7.0000000000000007E-2</v>
      </c>
      <c r="G145" s="218">
        <v>1.76</v>
      </c>
      <c r="H145" s="209">
        <v>1.85</v>
      </c>
      <c r="I145" s="179">
        <v>0.95</v>
      </c>
      <c r="J145" s="205">
        <v>48.1</v>
      </c>
      <c r="K145" s="206">
        <v>73.400000000000006</v>
      </c>
      <c r="L145" s="313">
        <f t="shared" si="44"/>
        <v>1.8396604432601546E-3</v>
      </c>
      <c r="M145" s="177">
        <v>5.6000000000000001E-2</v>
      </c>
      <c r="N145" s="180">
        <v>33731</v>
      </c>
      <c r="O145" s="205">
        <v>45.7</v>
      </c>
      <c r="P145" s="206">
        <v>75.5</v>
      </c>
      <c r="Q145" s="313">
        <f t="shared" si="45"/>
        <v>1.8396604432601546E-3</v>
      </c>
      <c r="R145" s="177">
        <v>0.14000000000000001</v>
      </c>
      <c r="T145" s="286">
        <f t="shared" si="29"/>
        <v>0.87019934316883496</v>
      </c>
      <c r="U145" s="286">
        <f t="shared" si="30"/>
        <v>0.13140431737572533</v>
      </c>
      <c r="V145" s="126">
        <f t="shared" si="31"/>
        <v>8.6479325746516036</v>
      </c>
      <c r="W145" s="284">
        <f t="shared" si="32"/>
        <v>3.5926960233919377E-11</v>
      </c>
      <c r="X145" s="285">
        <f t="shared" si="33"/>
        <v>199.99999934522768</v>
      </c>
      <c r="Z145" s="9"/>
      <c r="AA145" s="9"/>
      <c r="AB145" s="9"/>
      <c r="AC145" s="9"/>
      <c r="AD145" s="9"/>
      <c r="AE145" s="9"/>
      <c r="AF145" s="9"/>
      <c r="AG145" s="9"/>
    </row>
    <row r="146" spans="2:33" ht="12" customHeight="1" x14ac:dyDescent="0.2">
      <c r="B146" s="175">
        <v>33819</v>
      </c>
      <c r="C146" s="205">
        <v>64.599999999999994</v>
      </c>
      <c r="D146" s="206">
        <v>63.9</v>
      </c>
      <c r="E146" s="313">
        <f t="shared" si="43"/>
        <v>1.8175789707051001E-3</v>
      </c>
      <c r="F146" s="219">
        <v>0.04</v>
      </c>
      <c r="G146" s="218"/>
      <c r="H146" s="216"/>
      <c r="I146" s="186"/>
      <c r="J146" s="205">
        <v>65</v>
      </c>
      <c r="K146" s="206">
        <v>61.8</v>
      </c>
      <c r="L146" s="313">
        <f t="shared" si="44"/>
        <v>1.6964070393247601E-3</v>
      </c>
      <c r="M146" s="196">
        <f>ND代替値</f>
        <v>7.4999999999999997E-3</v>
      </c>
      <c r="N146" s="180">
        <v>33819</v>
      </c>
      <c r="O146" s="205">
        <v>72.400000000000006</v>
      </c>
      <c r="P146" s="206">
        <v>55</v>
      </c>
      <c r="Q146" s="313">
        <f t="shared" si="45"/>
        <v>1.6964070393247601E-3</v>
      </c>
      <c r="R146" s="177">
        <v>9.5000000000000001E-2</v>
      </c>
      <c r="T146" s="286">
        <f t="shared" si="29"/>
        <v>0.86537987314130749</v>
      </c>
      <c r="U146" s="286">
        <f t="shared" si="30"/>
        <v>0.12117193138034001</v>
      </c>
      <c r="V146" s="126">
        <f t="shared" si="31"/>
        <v>8.5978967039354224</v>
      </c>
      <c r="W146" s="284">
        <f t="shared" si="32"/>
        <v>1.1437080109610521E-11</v>
      </c>
      <c r="X146" s="285">
        <f t="shared" si="33"/>
        <v>199.99999931907246</v>
      </c>
      <c r="Z146" s="9"/>
      <c r="AA146" s="9"/>
      <c r="AB146" s="9"/>
      <c r="AC146" s="9"/>
      <c r="AD146" s="9"/>
      <c r="AE146" s="9"/>
      <c r="AF146" s="9"/>
      <c r="AG146" s="9"/>
    </row>
    <row r="147" spans="2:33" ht="12" customHeight="1" x14ac:dyDescent="0.2">
      <c r="B147" s="190">
        <v>33927</v>
      </c>
      <c r="C147" s="205">
        <v>55.8</v>
      </c>
      <c r="D147" s="206">
        <v>89</v>
      </c>
      <c r="E147" s="313">
        <f t="shared" si="43"/>
        <v>1.6454472220801734E-3</v>
      </c>
      <c r="F147" s="314">
        <f>ND代替値*2.71828^(-(0.69315/30.07)*(B147-調査開始日)/365.25)</f>
        <v>6.20149070704512E-3</v>
      </c>
      <c r="G147" s="218"/>
      <c r="H147" s="208"/>
      <c r="I147" s="178"/>
      <c r="J147" s="205">
        <v>53.4</v>
      </c>
      <c r="K147" s="206">
        <v>84.1</v>
      </c>
      <c r="L147" s="313">
        <f t="shared" si="44"/>
        <v>1.535750740608162E-3</v>
      </c>
      <c r="M147" s="196">
        <f>ND代替値</f>
        <v>7.4999999999999997E-3</v>
      </c>
      <c r="N147" s="191">
        <v>33926</v>
      </c>
      <c r="O147" s="205">
        <v>51.1</v>
      </c>
      <c r="P147" s="206">
        <v>65.599999999999994</v>
      </c>
      <c r="Q147" s="313">
        <f t="shared" si="45"/>
        <v>1.5371661767556914E-3</v>
      </c>
      <c r="R147" s="177">
        <v>0.24</v>
      </c>
      <c r="T147" s="286">
        <f t="shared" si="29"/>
        <v>0.85950153448964994</v>
      </c>
      <c r="U147" s="286">
        <f t="shared" si="30"/>
        <v>0.10969648147201157</v>
      </c>
      <c r="V147" s="126">
        <f t="shared" si="31"/>
        <v>8.5368845426086484</v>
      </c>
      <c r="W147" s="284">
        <f t="shared" si="32"/>
        <v>2.8069286497568001E-12</v>
      </c>
      <c r="X147" s="285">
        <f t="shared" si="33"/>
        <v>199.99999928697287</v>
      </c>
      <c r="Z147" s="32"/>
      <c r="AA147" s="32"/>
      <c r="AB147" s="32"/>
      <c r="AC147" s="32"/>
      <c r="AD147" s="32"/>
      <c r="AE147" s="32"/>
      <c r="AF147" s="32"/>
      <c r="AG147" s="32"/>
    </row>
    <row r="148" spans="2:33" ht="12" customHeight="1" x14ac:dyDescent="0.2">
      <c r="B148" s="190">
        <v>34001</v>
      </c>
      <c r="C148" s="205">
        <v>43.3</v>
      </c>
      <c r="D148" s="206">
        <v>68.8</v>
      </c>
      <c r="E148" s="313">
        <f t="shared" si="43"/>
        <v>1.5370130763013076E-3</v>
      </c>
      <c r="F148" s="314">
        <f>ND代替値*2.71828^(-(0.69315/30.07)*(B148-調査開始日)/365.25)</f>
        <v>6.172596061288416E-3</v>
      </c>
      <c r="G148" s="218"/>
      <c r="H148" s="208"/>
      <c r="I148" s="178"/>
      <c r="J148" s="205">
        <v>43</v>
      </c>
      <c r="K148" s="206">
        <v>71.900000000000006</v>
      </c>
      <c r="L148" s="313">
        <f t="shared" si="44"/>
        <v>1.4345455378812204E-3</v>
      </c>
      <c r="M148" s="177">
        <v>4.3999999999999997E-2</v>
      </c>
      <c r="N148" s="191">
        <v>34003</v>
      </c>
      <c r="O148" s="205">
        <v>37</v>
      </c>
      <c r="P148" s="206">
        <v>59</v>
      </c>
      <c r="Q148" s="313">
        <f t="shared" si="45"/>
        <v>1.4319048698966592E-3</v>
      </c>
      <c r="R148" s="177">
        <v>0.17</v>
      </c>
      <c r="T148" s="286">
        <f t="shared" si="29"/>
        <v>0.85549685343156023</v>
      </c>
      <c r="U148" s="286">
        <f t="shared" si="30"/>
        <v>0.10246753842008717</v>
      </c>
      <c r="V148" s="126">
        <f t="shared" si="31"/>
        <v>8.4953300576350603</v>
      </c>
      <c r="W148" s="284">
        <f t="shared" si="32"/>
        <v>1.0720400215958248E-12</v>
      </c>
      <c r="X148" s="285">
        <f t="shared" si="33"/>
        <v>199.99999926497873</v>
      </c>
      <c r="Z148" s="32"/>
      <c r="AA148" s="32"/>
      <c r="AB148" s="32"/>
      <c r="AC148" s="32"/>
      <c r="AD148" s="32"/>
      <c r="AE148" s="32"/>
      <c r="AF148" s="32"/>
      <c r="AG148" s="32"/>
    </row>
    <row r="149" spans="2:33" ht="12" customHeight="1" x14ac:dyDescent="0.2">
      <c r="B149" s="190">
        <v>34109</v>
      </c>
      <c r="C149" s="205">
        <v>60.4</v>
      </c>
      <c r="D149" s="206">
        <v>60</v>
      </c>
      <c r="E149" s="313">
        <f t="shared" si="43"/>
        <v>1.3914520015159363E-3</v>
      </c>
      <c r="F149" s="154">
        <v>4.5999999999999999E-2</v>
      </c>
      <c r="G149" s="218">
        <v>1.47</v>
      </c>
      <c r="H149" s="208">
        <v>1.76</v>
      </c>
      <c r="I149" s="178">
        <v>0.83</v>
      </c>
      <c r="J149" s="205">
        <v>52.8</v>
      </c>
      <c r="K149" s="206">
        <v>57.8</v>
      </c>
      <c r="L149" s="313">
        <f t="shared" si="44"/>
        <v>1.2986885347482074E-3</v>
      </c>
      <c r="M149" s="177">
        <v>3.5999999999999997E-2</v>
      </c>
      <c r="N149" s="191">
        <v>34114</v>
      </c>
      <c r="O149" s="205">
        <v>49.4</v>
      </c>
      <c r="P149" s="206">
        <v>65.599999999999994</v>
      </c>
      <c r="Q149" s="313">
        <f t="shared" si="45"/>
        <v>1.2927203168717359E-3</v>
      </c>
      <c r="R149" s="177">
        <v>0.14199999999999999</v>
      </c>
      <c r="T149" s="286">
        <f t="shared" si="29"/>
        <v>0.84968564799914881</v>
      </c>
      <c r="U149" s="286">
        <f t="shared" si="30"/>
        <v>9.2763466767729091E-2</v>
      </c>
      <c r="V149" s="126">
        <f t="shared" si="31"/>
        <v>8.4350457269610963</v>
      </c>
      <c r="W149" s="284">
        <f t="shared" si="32"/>
        <v>2.6310385355914781E-13</v>
      </c>
      <c r="X149" s="285">
        <f t="shared" si="33"/>
        <v>199.99999923287911</v>
      </c>
      <c r="Z149" s="32"/>
      <c r="AA149" s="32"/>
      <c r="AB149" s="32"/>
      <c r="AC149" s="32"/>
      <c r="AD149" s="32"/>
      <c r="AE149" s="32"/>
      <c r="AF149" s="32"/>
      <c r="AG149" s="32"/>
    </row>
    <row r="150" spans="2:33" ht="12" customHeight="1" x14ac:dyDescent="0.2">
      <c r="B150" s="190">
        <v>34183</v>
      </c>
      <c r="C150" s="205">
        <v>64.2</v>
      </c>
      <c r="D150" s="206">
        <v>41.9</v>
      </c>
      <c r="E150" s="313">
        <f t="shared" si="43"/>
        <v>1.2997560132447772E-3</v>
      </c>
      <c r="F150" s="62">
        <f>ND代替値</f>
        <v>8.0000000000000002E-3</v>
      </c>
      <c r="G150" s="218"/>
      <c r="H150" s="208"/>
      <c r="I150" s="178"/>
      <c r="J150" s="205">
        <v>54.7</v>
      </c>
      <c r="K150" s="206">
        <v>40.700000000000003</v>
      </c>
      <c r="L150" s="313">
        <f t="shared" si="44"/>
        <v>1.2131056123617923E-3</v>
      </c>
      <c r="M150" s="177">
        <v>2.1999999999999999E-2</v>
      </c>
      <c r="N150" s="191">
        <v>34184</v>
      </c>
      <c r="O150" s="205">
        <v>53</v>
      </c>
      <c r="P150" s="206">
        <v>47.1</v>
      </c>
      <c r="Q150" s="313">
        <f t="shared" si="45"/>
        <v>1.2119885740347247E-3</v>
      </c>
      <c r="R150" s="177">
        <v>0.33</v>
      </c>
      <c r="T150" s="286">
        <f t="shared" si="29"/>
        <v>0.84572670216446433</v>
      </c>
      <c r="U150" s="286">
        <f t="shared" si="30"/>
        <v>8.665040088298516E-2</v>
      </c>
      <c r="V150" s="126">
        <f t="shared" si="31"/>
        <v>8.3939869567313892</v>
      </c>
      <c r="W150" s="284">
        <f t="shared" si="32"/>
        <v>1.0048629518100857E-13</v>
      </c>
      <c r="X150" s="285">
        <f t="shared" si="33"/>
        <v>199.99999921088491</v>
      </c>
      <c r="Z150" s="32"/>
      <c r="AA150" s="32"/>
      <c r="AB150" s="32"/>
      <c r="AC150" s="32"/>
      <c r="AD150" s="32"/>
      <c r="AE150" s="32"/>
      <c r="AF150" s="32"/>
      <c r="AG150" s="32"/>
    </row>
    <row r="151" spans="2:33" ht="12" customHeight="1" x14ac:dyDescent="0.2">
      <c r="B151" s="190">
        <v>34277</v>
      </c>
      <c r="C151" s="205">
        <v>62.7</v>
      </c>
      <c r="D151" s="206">
        <v>73.8</v>
      </c>
      <c r="E151" s="313">
        <f t="shared" si="43"/>
        <v>1.1919381288597666E-3</v>
      </c>
      <c r="F151" s="154">
        <v>2.4E-2</v>
      </c>
      <c r="G151" s="218"/>
      <c r="H151" s="208"/>
      <c r="I151" s="178"/>
      <c r="J151" s="205">
        <v>64.5</v>
      </c>
      <c r="K151" s="206">
        <v>67.099999999999994</v>
      </c>
      <c r="L151" s="313">
        <f t="shared" si="44"/>
        <v>1.1124755869357822E-3</v>
      </c>
      <c r="M151" s="177">
        <v>4.5999999999999999E-2</v>
      </c>
      <c r="N151" s="191">
        <v>34277</v>
      </c>
      <c r="O151" s="205">
        <v>57.8</v>
      </c>
      <c r="P151" s="206">
        <v>69.599999999999994</v>
      </c>
      <c r="Q151" s="313">
        <f t="shared" si="45"/>
        <v>1.1124755869357822E-3</v>
      </c>
      <c r="R151" s="177">
        <v>0.37</v>
      </c>
      <c r="T151" s="286">
        <f t="shared" si="29"/>
        <v>0.84072435752276609</v>
      </c>
      <c r="U151" s="286">
        <f t="shared" si="30"/>
        <v>7.9462541923984442E-2</v>
      </c>
      <c r="V151" s="126">
        <f t="shared" si="31"/>
        <v>8.3421192779378242</v>
      </c>
      <c r="W151" s="284">
        <f t="shared" si="32"/>
        <v>2.9587480212705226E-14</v>
      </c>
      <c r="X151" s="285">
        <f t="shared" si="33"/>
        <v>199.99999918294637</v>
      </c>
      <c r="Z151" s="32"/>
      <c r="AA151" s="32"/>
      <c r="AB151" s="32"/>
      <c r="AC151" s="32"/>
      <c r="AD151" s="32"/>
      <c r="AE151" s="32"/>
      <c r="AF151" s="32"/>
      <c r="AG151" s="32"/>
    </row>
    <row r="152" spans="2:33" ht="12" customHeight="1" x14ac:dyDescent="0.2">
      <c r="B152" s="190">
        <v>34372</v>
      </c>
      <c r="C152" s="205">
        <v>28.8</v>
      </c>
      <c r="D152" s="206">
        <v>58</v>
      </c>
      <c r="E152" s="313">
        <f t="shared" si="43"/>
        <v>1.0920574941010689E-3</v>
      </c>
      <c r="F152" s="154">
        <v>1.9E-2</v>
      </c>
      <c r="G152" s="218"/>
      <c r="H152" s="208"/>
      <c r="I152" s="178"/>
      <c r="J152" s="205">
        <v>35.9</v>
      </c>
      <c r="K152" s="206">
        <v>61</v>
      </c>
      <c r="L152" s="313">
        <f t="shared" si="44"/>
        <v>1.0192536611609976E-3</v>
      </c>
      <c r="M152" s="177">
        <v>2.8000000000000001E-2</v>
      </c>
      <c r="N152" s="191">
        <v>34373</v>
      </c>
      <c r="O152" s="205">
        <v>31</v>
      </c>
      <c r="P152" s="206">
        <v>49.7</v>
      </c>
      <c r="Q152" s="313">
        <f t="shared" si="45"/>
        <v>1.0183151234171126E-3</v>
      </c>
      <c r="R152" s="177">
        <v>7.9000000000000001E-2</v>
      </c>
      <c r="T152" s="286">
        <f t="shared" ref="T152:T183" si="46">1*2.71828^(-(0.69315/30.07)*(B152-事故日Cb)/365.25)</f>
        <v>0.83569885774889263</v>
      </c>
      <c r="U152" s="286">
        <f t="shared" ref="U152:U183" si="47">1*2.71828^(-(0.69315/2.06)*(B152-事故日Cb)/365.25)</f>
        <v>7.2803832940071256E-2</v>
      </c>
      <c r="V152" s="126">
        <f t="shared" ref="V152:V183" si="48">10*2.71828^(-(0.69315/28.78)*(B152-事故日Cb)/365.25)</f>
        <v>8.2900254386556007</v>
      </c>
      <c r="W152" s="284">
        <f t="shared" ref="W152:W183" si="49">100*2.71828^(-(0.69315/0.1459)*(B152-事故日Cb)/365.25)</f>
        <v>8.5992426217825006E-15</v>
      </c>
      <c r="X152" s="285">
        <f t="shared" ref="X152:X183" si="50">200*2.71828^(-(0.69315/(1.277*10^9))*(B152-事故日Cb)/365.25)</f>
        <v>199.99999915471065</v>
      </c>
      <c r="Z152" s="32"/>
      <c r="AA152" s="32"/>
      <c r="AB152" s="32"/>
      <c r="AC152" s="32"/>
      <c r="AD152" s="32"/>
      <c r="AE152" s="32"/>
      <c r="AF152" s="32"/>
      <c r="AG152" s="32"/>
    </row>
    <row r="153" spans="2:33" ht="12" customHeight="1" x14ac:dyDescent="0.2">
      <c r="B153" s="190">
        <v>34463</v>
      </c>
      <c r="C153" s="205">
        <v>45.7</v>
      </c>
      <c r="D153" s="206">
        <v>65.099999999999994</v>
      </c>
      <c r="E153" s="313">
        <f t="shared" si="43"/>
        <v>1.0042402871646948E-3</v>
      </c>
      <c r="F153" s="154">
        <v>2.7E-2</v>
      </c>
      <c r="G153" s="218">
        <v>1.07</v>
      </c>
      <c r="H153" s="208">
        <v>1.78</v>
      </c>
      <c r="I153" s="178">
        <v>0.6</v>
      </c>
      <c r="J153" s="205">
        <v>46.1</v>
      </c>
      <c r="K153" s="206">
        <v>62.3</v>
      </c>
      <c r="L153" s="313">
        <f t="shared" si="44"/>
        <v>9.3729093468704848E-4</v>
      </c>
      <c r="M153" s="177">
        <v>3.3000000000000002E-2</v>
      </c>
      <c r="N153" s="191">
        <v>34463</v>
      </c>
      <c r="O153" s="205">
        <v>36.200000000000003</v>
      </c>
      <c r="P153" s="206">
        <v>57.4</v>
      </c>
      <c r="Q153" s="313">
        <f t="shared" si="45"/>
        <v>9.3729093468704848E-4</v>
      </c>
      <c r="R153" s="177">
        <v>0.37</v>
      </c>
      <c r="T153" s="286">
        <f t="shared" si="46"/>
        <v>0.83091313001914502</v>
      </c>
      <c r="U153" s="286">
        <f t="shared" si="47"/>
        <v>6.6949352477646315E-2</v>
      </c>
      <c r="V153" s="126">
        <f t="shared" si="48"/>
        <v>8.2404301026770561</v>
      </c>
      <c r="W153" s="284">
        <f t="shared" si="49"/>
        <v>2.6327409000029189E-15</v>
      </c>
      <c r="X153" s="285">
        <f t="shared" si="50"/>
        <v>199.99999912766376</v>
      </c>
      <c r="Z153" s="32"/>
      <c r="AA153" s="32"/>
      <c r="AB153" s="32"/>
      <c r="AC153" s="32"/>
      <c r="AD153" s="32"/>
      <c r="AE153" s="32"/>
      <c r="AF153" s="32"/>
      <c r="AG153" s="32"/>
    </row>
    <row r="154" spans="2:33" ht="12" customHeight="1" x14ac:dyDescent="0.2">
      <c r="B154" s="190">
        <v>34554</v>
      </c>
      <c r="C154" s="205">
        <v>43.9</v>
      </c>
      <c r="D154" s="206">
        <v>59</v>
      </c>
      <c r="E154" s="313">
        <f t="shared" si="43"/>
        <v>9.234848529607666E-4</v>
      </c>
      <c r="F154" s="154">
        <v>2.9000000000000001E-2</v>
      </c>
      <c r="G154" s="218"/>
      <c r="H154" s="208"/>
      <c r="I154" s="178"/>
      <c r="J154" s="205">
        <v>43.5</v>
      </c>
      <c r="K154" s="206">
        <v>53</v>
      </c>
      <c r="L154" s="313">
        <f t="shared" si="44"/>
        <v>8.6191919609671563E-4</v>
      </c>
      <c r="M154" s="177">
        <v>3.3000000000000002E-2</v>
      </c>
      <c r="N154" s="191">
        <v>34555</v>
      </c>
      <c r="O154" s="205">
        <v>39.299999999999997</v>
      </c>
      <c r="P154" s="206">
        <v>53.5</v>
      </c>
      <c r="Q154" s="313">
        <f t="shared" si="45"/>
        <v>8.6112553331330684E-4</v>
      </c>
      <c r="R154" s="177">
        <v>0.19</v>
      </c>
      <c r="S154" s="29"/>
      <c r="T154" s="286">
        <f t="shared" si="46"/>
        <v>0.82615480832171473</v>
      </c>
      <c r="U154" s="286">
        <f t="shared" si="47"/>
        <v>6.1565656864051112E-2</v>
      </c>
      <c r="V154" s="126">
        <f t="shared" si="48"/>
        <v>8.1911314723442334</v>
      </c>
      <c r="W154" s="284">
        <f t="shared" si="49"/>
        <v>8.0603896777963144E-16</v>
      </c>
      <c r="X154" s="285">
        <f t="shared" si="50"/>
        <v>199.99999910061689</v>
      </c>
      <c r="Z154" s="55"/>
      <c r="AA154" s="32"/>
      <c r="AB154" s="32"/>
      <c r="AC154" s="32"/>
      <c r="AD154" s="32"/>
      <c r="AE154" s="32"/>
      <c r="AF154" s="32"/>
      <c r="AG154" s="32"/>
    </row>
    <row r="155" spans="2:33" ht="12" customHeight="1" x14ac:dyDescent="0.2">
      <c r="B155" s="190">
        <v>34648</v>
      </c>
      <c r="C155" s="205">
        <v>63.6</v>
      </c>
      <c r="D155" s="206">
        <v>66.400000000000006</v>
      </c>
      <c r="E155" s="313">
        <f t="shared" si="43"/>
        <v>8.4687956543509787E-4</v>
      </c>
      <c r="F155" s="154">
        <v>2.5000000000000001E-2</v>
      </c>
      <c r="G155" s="218"/>
      <c r="H155" s="208"/>
      <c r="I155" s="178"/>
      <c r="J155" s="205">
        <v>68</v>
      </c>
      <c r="K155" s="206">
        <v>69.8</v>
      </c>
      <c r="L155" s="313">
        <f t="shared" si="44"/>
        <v>7.9042092773942468E-4</v>
      </c>
      <c r="M155" s="177">
        <v>2.3E-2</v>
      </c>
      <c r="N155" s="191">
        <v>34648</v>
      </c>
      <c r="O155" s="205">
        <v>71.2</v>
      </c>
      <c r="P155" s="206">
        <v>55.3</v>
      </c>
      <c r="Q155" s="313">
        <f t="shared" si="45"/>
        <v>7.9042092773942468E-4</v>
      </c>
      <c r="R155" s="177">
        <v>0.1</v>
      </c>
      <c r="S155" s="29"/>
      <c r="T155" s="286">
        <f t="shared" si="46"/>
        <v>0.82126822845135661</v>
      </c>
      <c r="U155" s="286">
        <f t="shared" si="47"/>
        <v>5.6458637695673192E-2</v>
      </c>
      <c r="V155" s="126">
        <f t="shared" si="48"/>
        <v>8.1405172673956923</v>
      </c>
      <c r="W155" s="284">
        <f t="shared" si="49"/>
        <v>2.3733248366744753E-16</v>
      </c>
      <c r="X155" s="285">
        <f t="shared" si="50"/>
        <v>199.99999907267835</v>
      </c>
      <c r="Z155" s="55"/>
      <c r="AA155" s="32"/>
      <c r="AB155" s="32"/>
      <c r="AC155" s="32"/>
      <c r="AD155" s="32"/>
      <c r="AE155" s="32"/>
      <c r="AF155" s="32"/>
      <c r="AG155" s="32"/>
    </row>
    <row r="156" spans="2:33" ht="12" customHeight="1" x14ac:dyDescent="0.2">
      <c r="B156" s="190">
        <v>34736</v>
      </c>
      <c r="C156" s="205">
        <v>24.2</v>
      </c>
      <c r="D156" s="206">
        <v>57.2</v>
      </c>
      <c r="E156" s="313">
        <f t="shared" si="43"/>
        <v>7.8093349320401283E-4</v>
      </c>
      <c r="F156" s="154">
        <v>1.6E-2</v>
      </c>
      <c r="G156" s="218"/>
      <c r="H156" s="208"/>
      <c r="I156" s="178"/>
      <c r="J156" s="205">
        <v>29.9</v>
      </c>
      <c r="K156" s="206">
        <v>59.4</v>
      </c>
      <c r="L156" s="313">
        <f t="shared" si="44"/>
        <v>7.2887126032374538E-4</v>
      </c>
      <c r="M156" s="177">
        <v>3.4000000000000002E-2</v>
      </c>
      <c r="N156" s="191">
        <v>34736</v>
      </c>
      <c r="O156" s="205">
        <v>27</v>
      </c>
      <c r="P156" s="206">
        <v>55.2</v>
      </c>
      <c r="Q156" s="313">
        <f t="shared" si="45"/>
        <v>7.2887126032374538E-4</v>
      </c>
      <c r="R156" s="177">
        <v>0.10199999999999999</v>
      </c>
      <c r="S156" s="29"/>
      <c r="T156" s="286">
        <f t="shared" si="46"/>
        <v>0.81671975614710435</v>
      </c>
      <c r="U156" s="286">
        <f t="shared" si="47"/>
        <v>5.2062232880267525E-2</v>
      </c>
      <c r="V156" s="126">
        <f t="shared" si="48"/>
        <v>8.0934172390319006</v>
      </c>
      <c r="W156" s="284">
        <f t="shared" si="49"/>
        <v>7.5553027883352799E-17</v>
      </c>
      <c r="X156" s="285">
        <f t="shared" si="50"/>
        <v>199.9999990465231</v>
      </c>
      <c r="Z156" s="55"/>
      <c r="AA156" s="32"/>
      <c r="AB156" s="32"/>
      <c r="AC156" s="32"/>
      <c r="AD156" s="32"/>
      <c r="AE156" s="32"/>
      <c r="AF156" s="32"/>
      <c r="AG156" s="32"/>
    </row>
    <row r="157" spans="2:33" ht="12" customHeight="1" x14ac:dyDescent="0.2">
      <c r="B157" s="190">
        <v>34829</v>
      </c>
      <c r="C157" s="205">
        <v>58</v>
      </c>
      <c r="D157" s="206">
        <v>64</v>
      </c>
      <c r="E157" s="313">
        <f t="shared" si="43"/>
        <v>7.1681323142989734E-4</v>
      </c>
      <c r="F157" s="154">
        <v>2.7E-2</v>
      </c>
      <c r="G157" s="218">
        <v>1.83</v>
      </c>
      <c r="H157" s="208">
        <v>1.84</v>
      </c>
      <c r="I157" s="178">
        <v>1</v>
      </c>
      <c r="J157" s="205">
        <v>45.8</v>
      </c>
      <c r="K157" s="206">
        <v>48.4</v>
      </c>
      <c r="L157" s="313">
        <f t="shared" si="44"/>
        <v>6.6902568266790415E-4</v>
      </c>
      <c r="M157" s="177">
        <v>1.4999999999999999E-2</v>
      </c>
      <c r="N157" s="191">
        <v>34828</v>
      </c>
      <c r="O157" s="205">
        <v>55.3</v>
      </c>
      <c r="P157" s="206">
        <v>63.7</v>
      </c>
      <c r="Q157" s="313">
        <f t="shared" si="45"/>
        <v>6.6964229518830546E-4</v>
      </c>
      <c r="R157" s="177">
        <v>0.35</v>
      </c>
      <c r="T157" s="286">
        <f t="shared" si="46"/>
        <v>0.81194022370606123</v>
      </c>
      <c r="U157" s="286">
        <f t="shared" si="47"/>
        <v>4.7787548761993155E-2</v>
      </c>
      <c r="V157" s="126">
        <f t="shared" si="48"/>
        <v>8.0439372207316246</v>
      </c>
      <c r="W157" s="284">
        <f t="shared" si="49"/>
        <v>2.2537303014814538E-17</v>
      </c>
      <c r="X157" s="285">
        <f t="shared" si="50"/>
        <v>199.99999901888179</v>
      </c>
      <c r="Z157" s="32"/>
      <c r="AA157" s="32"/>
      <c r="AB157" s="32"/>
      <c r="AC157" s="32"/>
      <c r="AD157" s="32"/>
      <c r="AE157" s="32"/>
      <c r="AF157" s="32"/>
      <c r="AG157" s="32"/>
    </row>
    <row r="158" spans="2:33" ht="12" customHeight="1" x14ac:dyDescent="0.2">
      <c r="B158" s="190">
        <v>34912</v>
      </c>
      <c r="C158" s="205">
        <v>60.5</v>
      </c>
      <c r="D158" s="206">
        <v>62.6</v>
      </c>
      <c r="E158" s="313">
        <f t="shared" si="43"/>
        <v>6.6404703369670869E-4</v>
      </c>
      <c r="F158" s="154">
        <v>3.5000000000000003E-2</v>
      </c>
      <c r="G158" s="218"/>
      <c r="H158" s="208"/>
      <c r="I158" s="178"/>
      <c r="J158" s="205">
        <v>54.7</v>
      </c>
      <c r="K158" s="206">
        <v>61.2</v>
      </c>
      <c r="L158" s="313">
        <f t="shared" si="44"/>
        <v>6.1977723145026148E-4</v>
      </c>
      <c r="M158" s="177">
        <v>1.7000000000000001E-2</v>
      </c>
      <c r="N158" s="191">
        <v>34912</v>
      </c>
      <c r="O158" s="205">
        <v>52.9</v>
      </c>
      <c r="P158" s="206">
        <v>60.1</v>
      </c>
      <c r="Q158" s="313">
        <f t="shared" si="45"/>
        <v>6.1977723145026148E-4</v>
      </c>
      <c r="R158" s="177">
        <v>8.3000000000000004E-2</v>
      </c>
      <c r="T158" s="286">
        <f t="shared" si="46"/>
        <v>0.80769824513996968</v>
      </c>
      <c r="U158" s="286">
        <f t="shared" si="47"/>
        <v>4.4269802246447248E-2</v>
      </c>
      <c r="V158" s="126">
        <f t="shared" si="48"/>
        <v>8.0000331504222473</v>
      </c>
      <c r="W158" s="284">
        <f t="shared" si="49"/>
        <v>7.6566933422781146E-18</v>
      </c>
      <c r="X158" s="285">
        <f t="shared" si="50"/>
        <v>199.99999899421269</v>
      </c>
      <c r="Z158" s="32"/>
      <c r="AA158" s="32"/>
      <c r="AB158" s="32"/>
      <c r="AC158" s="32"/>
      <c r="AD158" s="32"/>
      <c r="AE158" s="32"/>
      <c r="AF158" s="32"/>
      <c r="AG158" s="32"/>
    </row>
    <row r="159" spans="2:33" ht="12" customHeight="1" x14ac:dyDescent="0.2">
      <c r="B159" s="190">
        <v>35010</v>
      </c>
      <c r="C159" s="205">
        <v>51.7</v>
      </c>
      <c r="D159" s="206">
        <v>80.099999999999994</v>
      </c>
      <c r="E159" s="313">
        <f t="shared" si="43"/>
        <v>6.0672287976270601E-4</v>
      </c>
      <c r="F159" s="154">
        <v>2.3E-2</v>
      </c>
      <c r="G159" s="218"/>
      <c r="H159" s="208"/>
      <c r="I159" s="178"/>
      <c r="J159" s="205">
        <v>42.5</v>
      </c>
      <c r="K159" s="206">
        <v>64.900000000000006</v>
      </c>
      <c r="L159" s="313">
        <f t="shared" si="44"/>
        <v>5.6627468777852572E-4</v>
      </c>
      <c r="M159" s="177">
        <v>2.5000000000000001E-2</v>
      </c>
      <c r="N159" s="191">
        <v>35010</v>
      </c>
      <c r="O159" s="205">
        <v>39.5</v>
      </c>
      <c r="P159" s="206">
        <v>64.5</v>
      </c>
      <c r="Q159" s="313">
        <f t="shared" si="45"/>
        <v>5.6627468777852572E-4</v>
      </c>
      <c r="R159" s="177">
        <v>5.8999999999999997E-2</v>
      </c>
      <c r="T159" s="286">
        <f t="shared" si="46"/>
        <v>0.80271816689533082</v>
      </c>
      <c r="U159" s="286">
        <f t="shared" si="47"/>
        <v>4.0448191984180405E-2</v>
      </c>
      <c r="V159" s="126">
        <f t="shared" si="48"/>
        <v>7.9485030110097599</v>
      </c>
      <c r="W159" s="284">
        <f t="shared" si="49"/>
        <v>2.1401622708051948E-18</v>
      </c>
      <c r="X159" s="285">
        <f t="shared" si="50"/>
        <v>199.99999896508527</v>
      </c>
      <c r="Z159" s="32"/>
      <c r="AA159" s="32"/>
      <c r="AB159" s="32"/>
      <c r="AC159" s="32"/>
      <c r="AD159" s="32"/>
      <c r="AE159" s="32"/>
      <c r="AF159" s="32"/>
      <c r="AG159" s="32"/>
    </row>
    <row r="160" spans="2:33" ht="12" customHeight="1" x14ac:dyDescent="0.2">
      <c r="B160" s="190">
        <v>35101</v>
      </c>
      <c r="C160" s="205">
        <v>21.8</v>
      </c>
      <c r="D160" s="206">
        <v>71.3</v>
      </c>
      <c r="E160" s="313">
        <f t="shared" si="43"/>
        <v>5.5793359076193518E-4</v>
      </c>
      <c r="F160" s="314">
        <f>ND代替値*2.71828^(-(0.69315/30.07)*(B160-調査開始日)/365.25)</f>
        <v>5.7586190014143586E-3</v>
      </c>
      <c r="G160" s="218"/>
      <c r="H160" s="208"/>
      <c r="I160" s="178"/>
      <c r="J160" s="205">
        <v>17.2</v>
      </c>
      <c r="K160" s="206">
        <v>72.900000000000006</v>
      </c>
      <c r="L160" s="313">
        <f t="shared" si="44"/>
        <v>5.207380180444729E-4</v>
      </c>
      <c r="M160" s="177">
        <v>2.9000000000000001E-2</v>
      </c>
      <c r="N160" s="191">
        <v>35101</v>
      </c>
      <c r="O160" s="205">
        <v>15.6</v>
      </c>
      <c r="P160" s="206">
        <v>61.8</v>
      </c>
      <c r="Q160" s="313">
        <f t="shared" si="45"/>
        <v>5.207380180444729E-4</v>
      </c>
      <c r="R160" s="177">
        <v>7.6999999999999999E-2</v>
      </c>
      <c r="T160" s="286">
        <f t="shared" si="46"/>
        <v>0.79812130696802241</v>
      </c>
      <c r="U160" s="286">
        <f t="shared" si="47"/>
        <v>3.719557271746235E-2</v>
      </c>
      <c r="V160" s="126">
        <f t="shared" si="48"/>
        <v>7.9009508436159983</v>
      </c>
      <c r="W160" s="284">
        <f t="shared" si="49"/>
        <v>6.5523127917328224E-19</v>
      </c>
      <c r="X160" s="285">
        <f t="shared" si="50"/>
        <v>199.99999893803837</v>
      </c>
      <c r="AB160" s="32"/>
      <c r="AC160" s="32"/>
      <c r="AD160" s="32"/>
      <c r="AE160" s="32"/>
      <c r="AF160" s="32"/>
      <c r="AG160" s="32"/>
    </row>
    <row r="161" spans="2:33" ht="12" customHeight="1" x14ac:dyDescent="0.2">
      <c r="B161" s="190">
        <v>35193</v>
      </c>
      <c r="C161" s="205">
        <v>62.2</v>
      </c>
      <c r="D161" s="206">
        <v>73.2</v>
      </c>
      <c r="E161" s="313">
        <f t="shared" si="43"/>
        <v>5.1259522856550118E-4</v>
      </c>
      <c r="F161" s="154">
        <v>2.1000000000000001E-2</v>
      </c>
      <c r="G161" s="218">
        <v>1.52</v>
      </c>
      <c r="H161" s="208">
        <v>2.09</v>
      </c>
      <c r="I161" s="178">
        <v>0.73</v>
      </c>
      <c r="J161" s="205">
        <v>53.7</v>
      </c>
      <c r="K161" s="206">
        <v>64.099999999999994</v>
      </c>
      <c r="L161" s="313">
        <f t="shared" si="44"/>
        <v>4.7842221332780116E-4</v>
      </c>
      <c r="M161" s="177">
        <v>2.5999999999999999E-2</v>
      </c>
      <c r="N161" s="191">
        <v>35193</v>
      </c>
      <c r="O161" s="205">
        <v>58.5</v>
      </c>
      <c r="P161" s="206">
        <v>64.7</v>
      </c>
      <c r="Q161" s="313">
        <f t="shared" si="45"/>
        <v>4.7842221332780116E-4</v>
      </c>
      <c r="R161" s="177">
        <v>0.11700000000000001</v>
      </c>
      <c r="T161" s="286">
        <f t="shared" si="46"/>
        <v>0.79350069150207403</v>
      </c>
      <c r="U161" s="286">
        <f t="shared" si="47"/>
        <v>3.4173015237700083E-2</v>
      </c>
      <c r="V161" s="126">
        <f t="shared" si="48"/>
        <v>7.8531653073573047</v>
      </c>
      <c r="W161" s="284">
        <f t="shared" si="49"/>
        <v>1.9801295974376121E-19</v>
      </c>
      <c r="X161" s="285">
        <f t="shared" si="50"/>
        <v>199.99999891069427</v>
      </c>
      <c r="AB161" s="32"/>
      <c r="AC161" s="32"/>
      <c r="AD161" s="32"/>
      <c r="AE161" s="32"/>
      <c r="AF161" s="32"/>
      <c r="AG161" s="32"/>
    </row>
    <row r="162" spans="2:33" ht="12" customHeight="1" x14ac:dyDescent="0.2">
      <c r="B162" s="190">
        <v>35284</v>
      </c>
      <c r="C162" s="205">
        <v>59.7</v>
      </c>
      <c r="D162" s="206">
        <v>60.3</v>
      </c>
      <c r="E162" s="313">
        <f t="shared" ref="E162:E193" si="51">ND代替値*2.71828^(-(0.69315/2.06)*(B162-事故日Cb)/365.25)</f>
        <v>4.7137516322581986E-4</v>
      </c>
      <c r="F162" s="154">
        <v>2.5999999999999999E-2</v>
      </c>
      <c r="G162" s="218"/>
      <c r="H162" s="208"/>
      <c r="I162" s="178"/>
      <c r="J162" s="205">
        <v>45.8</v>
      </c>
      <c r="K162" s="206">
        <v>66.7</v>
      </c>
      <c r="L162" s="313">
        <f t="shared" si="44"/>
        <v>4.3995015234409853E-4</v>
      </c>
      <c r="M162" s="177">
        <v>3.7999999999999999E-2</v>
      </c>
      <c r="N162" s="191">
        <v>35283</v>
      </c>
      <c r="O162" s="205">
        <v>39.6</v>
      </c>
      <c r="P162" s="206">
        <v>62.2</v>
      </c>
      <c r="Q162" s="313">
        <f t="shared" si="45"/>
        <v>4.40355635689978E-4</v>
      </c>
      <c r="R162" s="177">
        <v>7.2999999999999995E-2</v>
      </c>
      <c r="T162" s="286">
        <f t="shared" si="46"/>
        <v>0.78895661653094773</v>
      </c>
      <c r="U162" s="286">
        <f t="shared" si="47"/>
        <v>3.1425010881721324E-2</v>
      </c>
      <c r="V162" s="126">
        <f t="shared" si="48"/>
        <v>7.8061835007518257</v>
      </c>
      <c r="W162" s="284">
        <f t="shared" si="49"/>
        <v>6.0623573583968287E-20</v>
      </c>
      <c r="X162" s="285">
        <f t="shared" si="50"/>
        <v>199.99999888364738</v>
      </c>
      <c r="AB162" s="32"/>
      <c r="AC162" s="32"/>
      <c r="AD162" s="32"/>
      <c r="AE162" s="32"/>
      <c r="AF162" s="32"/>
      <c r="AG162" s="32"/>
    </row>
    <row r="163" spans="2:33" ht="12" customHeight="1" x14ac:dyDescent="0.2">
      <c r="B163" s="190">
        <v>35382</v>
      </c>
      <c r="C163" s="205">
        <v>54</v>
      </c>
      <c r="D163" s="206">
        <v>92.8</v>
      </c>
      <c r="E163" s="313">
        <f t="shared" si="51"/>
        <v>4.3068349374120911E-4</v>
      </c>
      <c r="F163" s="154">
        <v>2.1999999999999999E-2</v>
      </c>
      <c r="G163" s="218"/>
      <c r="H163" s="208"/>
      <c r="I163" s="178"/>
      <c r="J163" s="205">
        <v>49.2</v>
      </c>
      <c r="K163" s="206">
        <v>85.5</v>
      </c>
      <c r="L163" s="313">
        <f t="shared" si="44"/>
        <v>4.0197126082512852E-4</v>
      </c>
      <c r="M163" s="177">
        <v>3.3000000000000002E-2</v>
      </c>
      <c r="N163" s="191">
        <v>35377</v>
      </c>
      <c r="O163" s="205">
        <v>50.2</v>
      </c>
      <c r="P163" s="206">
        <v>75.400000000000006</v>
      </c>
      <c r="Q163" s="313">
        <f t="shared" si="45"/>
        <v>4.0382707761192583E-4</v>
      </c>
      <c r="R163" s="177">
        <v>0.24</v>
      </c>
      <c r="T163" s="286">
        <f t="shared" si="46"/>
        <v>0.78409209477967323</v>
      </c>
      <c r="U163" s="286">
        <f t="shared" si="47"/>
        <v>2.8712232916080608E-2</v>
      </c>
      <c r="V163" s="126">
        <f t="shared" si="48"/>
        <v>7.7559019935993234</v>
      </c>
      <c r="W163" s="284">
        <f t="shared" si="49"/>
        <v>1.6945211086015394E-20</v>
      </c>
      <c r="X163" s="285">
        <f t="shared" si="50"/>
        <v>199.99999885451999</v>
      </c>
      <c r="AB163" s="32"/>
      <c r="AC163" s="32"/>
      <c r="AD163" s="32"/>
      <c r="AE163" s="32"/>
      <c r="AF163" s="32"/>
      <c r="AG163" s="32"/>
    </row>
    <row r="164" spans="2:33" ht="12" customHeight="1" x14ac:dyDescent="0.2">
      <c r="B164" s="190">
        <v>35467</v>
      </c>
      <c r="C164" s="205">
        <v>37.1</v>
      </c>
      <c r="D164" s="206">
        <v>66.7</v>
      </c>
      <c r="E164" s="313">
        <f t="shared" si="51"/>
        <v>3.9824550481488491E-4</v>
      </c>
      <c r="F164" s="154">
        <v>0.02</v>
      </c>
      <c r="G164" s="218"/>
      <c r="H164" s="208"/>
      <c r="I164" s="178"/>
      <c r="J164" s="205">
        <v>26.5</v>
      </c>
      <c r="K164" s="206">
        <v>76.2</v>
      </c>
      <c r="L164" s="313">
        <f t="shared" si="44"/>
        <v>3.7169580449389263E-4</v>
      </c>
      <c r="M164" s="177">
        <v>2.1000000000000001E-2</v>
      </c>
      <c r="N164" s="191">
        <v>35467</v>
      </c>
      <c r="O164" s="205">
        <v>23.9</v>
      </c>
      <c r="P164" s="206">
        <v>62.2</v>
      </c>
      <c r="Q164" s="313">
        <f t="shared" si="45"/>
        <v>3.7169580449389263E-4</v>
      </c>
      <c r="R164" s="177">
        <v>6.4000000000000001E-2</v>
      </c>
      <c r="T164" s="286">
        <f t="shared" si="46"/>
        <v>0.77989716266640186</v>
      </c>
      <c r="U164" s="286">
        <f t="shared" si="47"/>
        <v>2.6549700320992329E-2</v>
      </c>
      <c r="V164" s="126">
        <f t="shared" si="48"/>
        <v>7.7125528374406933</v>
      </c>
      <c r="W164" s="284">
        <f t="shared" si="49"/>
        <v>5.6090388095146126E-21</v>
      </c>
      <c r="X164" s="285">
        <f t="shared" si="50"/>
        <v>199.99999882925641</v>
      </c>
      <c r="Z164" s="32"/>
      <c r="AA164" s="32"/>
      <c r="AB164" s="32"/>
      <c r="AC164" s="32"/>
      <c r="AD164" s="32"/>
      <c r="AE164" s="32"/>
      <c r="AF164" s="32"/>
      <c r="AG164" s="32"/>
    </row>
    <row r="165" spans="2:33" ht="12" customHeight="1" x14ac:dyDescent="0.2">
      <c r="B165" s="190">
        <v>35562</v>
      </c>
      <c r="C165" s="205">
        <v>26.9</v>
      </c>
      <c r="D165" s="206">
        <v>70.099999999999994</v>
      </c>
      <c r="E165" s="313">
        <f t="shared" si="51"/>
        <v>3.6487379461650382E-4</v>
      </c>
      <c r="F165" s="314">
        <f>ND代替値*2.71828^(-(0.69315/30.07)*(B165-調査開始日)/365.25)</f>
        <v>5.5934912077593886E-3</v>
      </c>
      <c r="G165" s="218">
        <v>0.94</v>
      </c>
      <c r="H165" s="208">
        <v>1.76</v>
      </c>
      <c r="I165" s="178">
        <v>0.53</v>
      </c>
      <c r="J165" s="205">
        <v>21.7</v>
      </c>
      <c r="K165" s="206">
        <v>59.7</v>
      </c>
      <c r="L165" s="313">
        <f t="shared" si="44"/>
        <v>3.4054887497540358E-4</v>
      </c>
      <c r="M165" s="177">
        <v>3.3000000000000002E-2</v>
      </c>
      <c r="N165" s="191">
        <v>35562</v>
      </c>
      <c r="O165" s="205">
        <v>22.3</v>
      </c>
      <c r="P165" s="206">
        <v>61.2</v>
      </c>
      <c r="Q165" s="313">
        <f t="shared" si="45"/>
        <v>3.4054887497540358E-4</v>
      </c>
      <c r="R165" s="177">
        <v>9.4E-2</v>
      </c>
      <c r="T165" s="286">
        <f t="shared" si="46"/>
        <v>0.77523526250905028</v>
      </c>
      <c r="U165" s="286">
        <f t="shared" si="47"/>
        <v>2.4324919641100257E-2</v>
      </c>
      <c r="V165" s="126">
        <f t="shared" si="48"/>
        <v>7.6643904371460998</v>
      </c>
      <c r="W165" s="284">
        <f t="shared" si="49"/>
        <v>1.6301991670550636E-21</v>
      </c>
      <c r="X165" s="285">
        <f t="shared" si="50"/>
        <v>199.99999880102064</v>
      </c>
      <c r="AE165" s="32"/>
      <c r="AF165" s="32"/>
      <c r="AG165" s="32"/>
    </row>
    <row r="166" spans="2:33" ht="12" customHeight="1" x14ac:dyDescent="0.2">
      <c r="B166" s="190">
        <v>35647</v>
      </c>
      <c r="C166" s="205">
        <v>77.3</v>
      </c>
      <c r="D166" s="206">
        <v>66.099999999999994</v>
      </c>
      <c r="E166" s="313">
        <f t="shared" si="51"/>
        <v>3.3739242539461298E-4</v>
      </c>
      <c r="F166" s="154">
        <v>1.9E-2</v>
      </c>
      <c r="G166" s="218"/>
      <c r="H166" s="208"/>
      <c r="I166" s="178"/>
      <c r="J166" s="205">
        <v>47.7</v>
      </c>
      <c r="K166" s="206">
        <v>63</v>
      </c>
      <c r="L166" s="313">
        <f t="shared" si="44"/>
        <v>3.1489959703497213E-4</v>
      </c>
      <c r="M166" s="177">
        <v>3.2000000000000001E-2</v>
      </c>
      <c r="N166" s="191">
        <v>35647</v>
      </c>
      <c r="O166" s="205">
        <v>51</v>
      </c>
      <c r="P166" s="206">
        <v>63.5</v>
      </c>
      <c r="Q166" s="313">
        <f t="shared" si="45"/>
        <v>3.1489959703497213E-4</v>
      </c>
      <c r="R166" s="177">
        <v>9.2999999999999999E-2</v>
      </c>
      <c r="T166" s="286">
        <f t="shared" si="46"/>
        <v>0.77108771489354544</v>
      </c>
      <c r="U166" s="286">
        <f t="shared" si="47"/>
        <v>2.2492828359640865E-2</v>
      </c>
      <c r="V166" s="126">
        <f t="shared" si="48"/>
        <v>7.6215527558300211</v>
      </c>
      <c r="W166" s="284">
        <f t="shared" si="49"/>
        <v>5.3961265804452058E-22</v>
      </c>
      <c r="X166" s="285">
        <f t="shared" si="50"/>
        <v>199.99999877575706</v>
      </c>
      <c r="AE166" s="32"/>
      <c r="AF166" s="32"/>
      <c r="AG166" s="32"/>
    </row>
    <row r="167" spans="2:33" ht="12" customHeight="1" x14ac:dyDescent="0.2">
      <c r="B167" s="190">
        <v>35740</v>
      </c>
      <c r="C167" s="205">
        <v>42.4</v>
      </c>
      <c r="D167" s="206">
        <v>78</v>
      </c>
      <c r="E167" s="313">
        <f t="shared" si="51"/>
        <v>3.0969007836356509E-4</v>
      </c>
      <c r="F167" s="314">
        <f>ND代替値*2.71828^(-(0.69315/30.07)*(B167-調査開始日)/365.25)</f>
        <v>5.5310071595442061E-3</v>
      </c>
      <c r="G167" s="218"/>
      <c r="H167" s="208"/>
      <c r="I167" s="178"/>
      <c r="J167" s="205">
        <v>42.2</v>
      </c>
      <c r="K167" s="206">
        <v>78.400000000000006</v>
      </c>
      <c r="L167" s="313">
        <f t="shared" si="44"/>
        <v>2.890440731393274E-4</v>
      </c>
      <c r="M167" s="196">
        <f>ND代替値</f>
        <v>7.4999999999999997E-3</v>
      </c>
      <c r="N167" s="191">
        <v>35739</v>
      </c>
      <c r="O167" s="205">
        <v>35.299999999999997</v>
      </c>
      <c r="P167" s="206">
        <v>66.900000000000006</v>
      </c>
      <c r="Q167" s="313">
        <f t="shared" si="45"/>
        <v>2.8931047276951004E-4</v>
      </c>
      <c r="R167" s="177">
        <v>0.08</v>
      </c>
      <c r="T167" s="286">
        <f t="shared" si="46"/>
        <v>0.76657522609860107</v>
      </c>
      <c r="U167" s="286">
        <f t="shared" si="47"/>
        <v>2.0646005224237672E-2</v>
      </c>
      <c r="V167" s="126">
        <f t="shared" si="48"/>
        <v>7.5749575342200073</v>
      </c>
      <c r="W167" s="284">
        <f t="shared" si="49"/>
        <v>1.6096527598807719E-22</v>
      </c>
      <c r="X167" s="285">
        <f t="shared" si="50"/>
        <v>199.99999874811576</v>
      </c>
      <c r="AE167" s="32"/>
      <c r="AF167" s="32"/>
      <c r="AG167" s="32"/>
    </row>
    <row r="168" spans="2:33" ht="12" customHeight="1" x14ac:dyDescent="0.2">
      <c r="B168" s="190">
        <v>35835</v>
      </c>
      <c r="C168" s="205">
        <v>35.9</v>
      </c>
      <c r="D168" s="206">
        <v>72.099999999999994</v>
      </c>
      <c r="E168" s="313">
        <f t="shared" si="51"/>
        <v>2.8373903203281816E-4</v>
      </c>
      <c r="F168" s="314">
        <f>ND代替値*2.71828^(-(0.69315/30.07)*(B168-調査開始日)/365.25)</f>
        <v>5.4979451042095843E-3</v>
      </c>
      <c r="G168" s="218"/>
      <c r="H168" s="208"/>
      <c r="I168" s="178"/>
      <c r="J168" s="205">
        <v>34.4</v>
      </c>
      <c r="K168" s="206">
        <v>66.8</v>
      </c>
      <c r="L168" s="313">
        <f t="shared" si="44"/>
        <v>2.6482309656396361E-4</v>
      </c>
      <c r="M168" s="196">
        <f>ND代替値</f>
        <v>7.4999999999999997E-3</v>
      </c>
      <c r="N168" s="191">
        <v>35880</v>
      </c>
      <c r="O168" s="205">
        <v>19.399999999999999</v>
      </c>
      <c r="P168" s="206">
        <v>64.8</v>
      </c>
      <c r="Q168" s="313">
        <f t="shared" si="45"/>
        <v>2.5406917121712506E-4</v>
      </c>
      <c r="R168" s="177">
        <v>0.05</v>
      </c>
      <c r="T168" s="286">
        <f t="shared" si="46"/>
        <v>0.76199295892512831</v>
      </c>
      <c r="U168" s="286">
        <f t="shared" si="47"/>
        <v>1.8915935468854544E-2</v>
      </c>
      <c r="V168" s="126">
        <f t="shared" si="48"/>
        <v>7.5276543721325329</v>
      </c>
      <c r="W168" s="284">
        <f t="shared" si="49"/>
        <v>4.6782607101136753E-23</v>
      </c>
      <c r="X168" s="285">
        <f t="shared" si="50"/>
        <v>199.99999871987998</v>
      </c>
      <c r="AE168" s="32"/>
      <c r="AF168" s="32"/>
      <c r="AG168" s="32"/>
    </row>
    <row r="169" spans="2:33" ht="12" customHeight="1" x14ac:dyDescent="0.2">
      <c r="B169" s="190">
        <v>35921</v>
      </c>
      <c r="C169" s="205">
        <v>40.799999999999997</v>
      </c>
      <c r="D169" s="206">
        <v>67.400000000000006</v>
      </c>
      <c r="E169" s="313">
        <f t="shared" si="51"/>
        <v>2.6212693619489375E-4</v>
      </c>
      <c r="F169" s="154">
        <v>3.2000000000000001E-2</v>
      </c>
      <c r="G169" s="218">
        <v>1.01</v>
      </c>
      <c r="H169" s="208">
        <v>1.81</v>
      </c>
      <c r="I169" s="178">
        <v>0.55000000000000004</v>
      </c>
      <c r="J169" s="205">
        <v>33.4</v>
      </c>
      <c r="K169" s="206">
        <v>64.599999999999994</v>
      </c>
      <c r="L169" s="313">
        <f t="shared" si="44"/>
        <v>2.4465180711523416E-4</v>
      </c>
      <c r="M169" s="196">
        <f>ND代替値</f>
        <v>7.4999999999999997E-3</v>
      </c>
      <c r="N169" s="191">
        <v>35921</v>
      </c>
      <c r="O169" s="205">
        <v>24.7</v>
      </c>
      <c r="P169" s="206">
        <v>64.8</v>
      </c>
      <c r="Q169" s="313">
        <f t="shared" si="45"/>
        <v>2.4465180711523416E-4</v>
      </c>
      <c r="R169" s="177">
        <v>5.3999999999999999E-2</v>
      </c>
      <c r="T169" s="286">
        <f t="shared" si="46"/>
        <v>0.75786842715161462</v>
      </c>
      <c r="U169" s="286">
        <f t="shared" si="47"/>
        <v>1.7475129079659583E-2</v>
      </c>
      <c r="V169" s="126">
        <f t="shared" si="48"/>
        <v>7.4850873542176313</v>
      </c>
      <c r="W169" s="284">
        <f t="shared" si="49"/>
        <v>1.5285405283541773E-23</v>
      </c>
      <c r="X169" s="285">
        <f t="shared" si="50"/>
        <v>199.9999986943192</v>
      </c>
      <c r="AE169" s="32"/>
      <c r="AF169" s="32"/>
      <c r="AG169" s="32"/>
    </row>
    <row r="170" spans="2:33" ht="12" customHeight="1" x14ac:dyDescent="0.2">
      <c r="B170" s="190">
        <v>36018</v>
      </c>
      <c r="C170" s="205">
        <v>54.5</v>
      </c>
      <c r="D170" s="206">
        <v>50.3</v>
      </c>
      <c r="E170" s="313">
        <f t="shared" si="51"/>
        <v>2.3971944825074081E-4</v>
      </c>
      <c r="F170" s="154">
        <v>6.7000000000000004E-2</v>
      </c>
      <c r="G170" s="218"/>
      <c r="H170" s="208"/>
      <c r="I170" s="178"/>
      <c r="J170" s="205">
        <v>37</v>
      </c>
      <c r="K170" s="206">
        <v>46.6</v>
      </c>
      <c r="L170" s="313">
        <f t="shared" si="44"/>
        <v>2.2373815170069142E-4</v>
      </c>
      <c r="M170" s="177">
        <v>2.8000000000000001E-2</v>
      </c>
      <c r="N170" s="191">
        <v>36018</v>
      </c>
      <c r="O170" s="205">
        <v>40.5</v>
      </c>
      <c r="P170" s="206">
        <v>55.9</v>
      </c>
      <c r="Q170" s="313">
        <f t="shared" si="45"/>
        <v>2.2373815170069142E-4</v>
      </c>
      <c r="R170" s="177">
        <v>0.113</v>
      </c>
      <c r="T170" s="286">
        <f t="shared" si="46"/>
        <v>0.75324312412832439</v>
      </c>
      <c r="U170" s="286">
        <f t="shared" si="47"/>
        <v>1.5981296550049387E-2</v>
      </c>
      <c r="V170" s="126">
        <f t="shared" si="48"/>
        <v>7.437364504878988</v>
      </c>
      <c r="W170" s="284">
        <f t="shared" si="49"/>
        <v>4.3284393071467205E-24</v>
      </c>
      <c r="X170" s="285">
        <f t="shared" si="50"/>
        <v>199.99999866548902</v>
      </c>
      <c r="AE170" s="32"/>
      <c r="AF170" s="32"/>
      <c r="AG170" s="32"/>
    </row>
    <row r="171" spans="2:33" ht="12" customHeight="1" x14ac:dyDescent="0.2">
      <c r="B171" s="190">
        <v>36113</v>
      </c>
      <c r="C171" s="205">
        <v>84.5</v>
      </c>
      <c r="D171" s="206">
        <v>65.2</v>
      </c>
      <c r="E171" s="313">
        <f t="shared" si="51"/>
        <v>2.1963171879938625E-4</v>
      </c>
      <c r="F171" s="154">
        <v>8.3000000000000004E-2</v>
      </c>
      <c r="G171" s="218"/>
      <c r="H171" s="208"/>
      <c r="I171" s="178"/>
      <c r="J171" s="205">
        <v>65.099999999999994</v>
      </c>
      <c r="K171" s="206">
        <v>66.400000000000006</v>
      </c>
      <c r="L171" s="313">
        <f t="shared" si="44"/>
        <v>2.0498960421276051E-4</v>
      </c>
      <c r="M171" s="181">
        <v>1.9E-2</v>
      </c>
      <c r="N171" s="191">
        <v>36113</v>
      </c>
      <c r="O171" s="205">
        <v>64.3</v>
      </c>
      <c r="P171" s="206">
        <v>59.4</v>
      </c>
      <c r="Q171" s="313">
        <f t="shared" si="45"/>
        <v>2.0498960421276051E-4</v>
      </c>
      <c r="R171" s="177">
        <v>0.19</v>
      </c>
      <c r="T171" s="286">
        <f t="shared" si="46"/>
        <v>0.74874055070326906</v>
      </c>
      <c r="U171" s="286">
        <f t="shared" si="47"/>
        <v>1.4642114586625751E-2</v>
      </c>
      <c r="V171" s="126">
        <f t="shared" si="48"/>
        <v>7.390920566798993</v>
      </c>
      <c r="W171" s="284">
        <f t="shared" si="49"/>
        <v>1.2580084383066786E-24</v>
      </c>
      <c r="X171" s="285">
        <f t="shared" si="50"/>
        <v>199.99999863725327</v>
      </c>
      <c r="AE171" s="32"/>
      <c r="AF171" s="32"/>
      <c r="AG171" s="32"/>
    </row>
    <row r="172" spans="2:33" ht="12" customHeight="1" x14ac:dyDescent="0.2">
      <c r="B172" s="190">
        <v>36192</v>
      </c>
      <c r="C172" s="205">
        <v>33.1</v>
      </c>
      <c r="D172" s="206">
        <v>60.6</v>
      </c>
      <c r="E172" s="313">
        <f t="shared" si="51"/>
        <v>2.0421527979904301E-4</v>
      </c>
      <c r="F172" s="154">
        <v>5.1999999999999998E-2</v>
      </c>
      <c r="G172" s="218"/>
      <c r="H172" s="208"/>
      <c r="I172" s="178"/>
      <c r="J172" s="205">
        <v>30.2</v>
      </c>
      <c r="K172" s="206">
        <v>66.5</v>
      </c>
      <c r="L172" s="313">
        <f t="shared" si="44"/>
        <v>1.9060092781244016E-4</v>
      </c>
      <c r="M172" s="192">
        <v>2.1999999999999999E-2</v>
      </c>
      <c r="N172" s="191">
        <v>36192</v>
      </c>
      <c r="O172" s="205">
        <v>22.5</v>
      </c>
      <c r="P172" s="206">
        <v>52.1</v>
      </c>
      <c r="Q172" s="313">
        <f t="shared" si="45"/>
        <v>1.9060092781244016E-4</v>
      </c>
      <c r="R172" s="177">
        <v>0.13200000000000001</v>
      </c>
      <c r="T172" s="286">
        <f t="shared" si="46"/>
        <v>0.7450168091009044</v>
      </c>
      <c r="U172" s="286">
        <f t="shared" si="47"/>
        <v>1.3614351986602867E-2</v>
      </c>
      <c r="V172" s="126">
        <f t="shared" si="48"/>
        <v>7.3525197139500698</v>
      </c>
      <c r="W172" s="284">
        <f t="shared" si="49"/>
        <v>4.5021354802957568E-25</v>
      </c>
      <c r="X172" s="285">
        <f t="shared" si="50"/>
        <v>199.99999861377299</v>
      </c>
      <c r="AE172" s="32"/>
      <c r="AF172" s="32"/>
      <c r="AG172" s="32"/>
    </row>
    <row r="173" spans="2:33" ht="12" customHeight="1" x14ac:dyDescent="0.2">
      <c r="B173" s="190">
        <v>36287</v>
      </c>
      <c r="C173" s="205">
        <v>60.9</v>
      </c>
      <c r="D173" s="206">
        <v>68</v>
      </c>
      <c r="E173" s="313">
        <f t="shared" si="51"/>
        <v>1.8710268705627553E-4</v>
      </c>
      <c r="F173" s="154">
        <v>5.8000000000000003E-2</v>
      </c>
      <c r="G173" s="218">
        <v>0.87</v>
      </c>
      <c r="H173" s="208">
        <v>2.67</v>
      </c>
      <c r="I173" s="178">
        <v>0.33</v>
      </c>
      <c r="J173" s="205">
        <v>55.8</v>
      </c>
      <c r="K173" s="206">
        <v>65.7</v>
      </c>
      <c r="L173" s="313">
        <f t="shared" si="44"/>
        <v>1.7462917458585718E-4</v>
      </c>
      <c r="M173" s="177">
        <v>2.9000000000000001E-2</v>
      </c>
      <c r="N173" s="191">
        <v>36286</v>
      </c>
      <c r="O173" s="205">
        <v>52.2</v>
      </c>
      <c r="P173" s="206">
        <v>68.8</v>
      </c>
      <c r="Q173" s="313">
        <f t="shared" si="45"/>
        <v>1.7479012286970725E-4</v>
      </c>
      <c r="R173" s="177">
        <v>0.156</v>
      </c>
      <c r="T173" s="286">
        <f t="shared" si="46"/>
        <v>0.74056340915814478</v>
      </c>
      <c r="U173" s="286">
        <f t="shared" si="47"/>
        <v>1.247351247041837E-2</v>
      </c>
      <c r="V173" s="126">
        <f t="shared" si="48"/>
        <v>7.3066056041733294</v>
      </c>
      <c r="W173" s="284">
        <f t="shared" si="49"/>
        <v>1.3084911264114374E-25</v>
      </c>
      <c r="X173" s="285">
        <f t="shared" si="50"/>
        <v>199.99999858553724</v>
      </c>
      <c r="AE173" s="32"/>
      <c r="AF173" s="32"/>
      <c r="AG173" s="32"/>
    </row>
    <row r="174" spans="2:33" ht="12" customHeight="1" x14ac:dyDescent="0.2">
      <c r="B174" s="190">
        <v>36374</v>
      </c>
      <c r="C174" s="205">
        <v>81.8</v>
      </c>
      <c r="D174" s="206">
        <v>53.4</v>
      </c>
      <c r="E174" s="313">
        <f t="shared" si="51"/>
        <v>1.7269211434037105E-4</v>
      </c>
      <c r="F174" s="154">
        <v>4.2999999999999997E-2</v>
      </c>
      <c r="G174" s="218"/>
      <c r="H174" s="208"/>
      <c r="I174" s="178"/>
      <c r="J174" s="205"/>
      <c r="K174" s="206"/>
      <c r="L174" s="154"/>
      <c r="M174" s="181"/>
      <c r="N174" s="191"/>
      <c r="O174" s="205"/>
      <c r="P174" s="206"/>
      <c r="Q174" s="154"/>
      <c r="R174" s="177"/>
      <c r="T174" s="286">
        <f t="shared" si="46"/>
        <v>0.73650838865231028</v>
      </c>
      <c r="U174" s="286">
        <f t="shared" si="47"/>
        <v>1.1512807622691404E-2</v>
      </c>
      <c r="V174" s="126">
        <f t="shared" si="48"/>
        <v>7.2648095082003339</v>
      </c>
      <c r="W174" s="284">
        <f t="shared" si="49"/>
        <v>4.2200188957913462E-26</v>
      </c>
      <c r="X174" s="285">
        <f t="shared" si="50"/>
        <v>199.99999855967926</v>
      </c>
      <c r="AE174" s="32"/>
      <c r="AF174" s="32"/>
      <c r="AG174" s="32"/>
    </row>
    <row r="175" spans="2:33" ht="12" customHeight="1" x14ac:dyDescent="0.2">
      <c r="B175" s="190">
        <v>36473</v>
      </c>
      <c r="C175" s="205">
        <v>65.400000000000006</v>
      </c>
      <c r="D175" s="206">
        <v>47</v>
      </c>
      <c r="E175" s="313">
        <f t="shared" si="51"/>
        <v>1.5763910192085703E-4</v>
      </c>
      <c r="F175" s="154">
        <v>4.2999999999999997E-2</v>
      </c>
      <c r="G175" s="218"/>
      <c r="H175" s="208"/>
      <c r="I175" s="178"/>
      <c r="J175" s="205">
        <v>51.3</v>
      </c>
      <c r="K175" s="206">
        <v>57.8</v>
      </c>
      <c r="L175" s="313">
        <f>ND代替値*2.71828^(-(0.69315/2.06)*(B175-事故日Cb)/365.25)</f>
        <v>1.4712982845946658E-4</v>
      </c>
      <c r="M175" s="177">
        <v>2.7E-2</v>
      </c>
      <c r="N175" s="191">
        <v>36472</v>
      </c>
      <c r="O175" s="205">
        <v>59.7</v>
      </c>
      <c r="P175" s="206">
        <v>68.099999999999994</v>
      </c>
      <c r="Q175" s="313">
        <f>ND代替値*2.71828^(-(0.69315/2.06)*(N175-事故日Cb)/365.25)</f>
        <v>1.4726543176544232E-4</v>
      </c>
      <c r="R175" s="177">
        <v>0.107</v>
      </c>
      <c r="T175" s="286">
        <f t="shared" si="46"/>
        <v>0.73192105685433262</v>
      </c>
      <c r="U175" s="286">
        <f t="shared" si="47"/>
        <v>1.0509273461390469E-2</v>
      </c>
      <c r="V175" s="126">
        <f t="shared" si="48"/>
        <v>7.2175391843477241</v>
      </c>
      <c r="W175" s="284">
        <f t="shared" si="49"/>
        <v>1.1643161502867658E-26</v>
      </c>
      <c r="X175" s="285">
        <f t="shared" si="50"/>
        <v>199.9999985302546</v>
      </c>
      <c r="AE175" s="32"/>
      <c r="AF175" s="32"/>
      <c r="AG175" s="32"/>
    </row>
    <row r="176" spans="2:33" ht="12" customHeight="1" x14ac:dyDescent="0.2">
      <c r="B176" s="190">
        <v>36574</v>
      </c>
      <c r="C176" s="205">
        <v>30.4</v>
      </c>
      <c r="D176" s="206">
        <v>68.900000000000006</v>
      </c>
      <c r="E176" s="313">
        <f t="shared" si="51"/>
        <v>1.4363332838060114E-4</v>
      </c>
      <c r="F176" s="154">
        <v>1.7000000000000001E-2</v>
      </c>
      <c r="G176" s="218"/>
      <c r="H176" s="208"/>
      <c r="I176" s="178"/>
      <c r="J176" s="205"/>
      <c r="K176" s="206"/>
      <c r="L176" s="154"/>
      <c r="M176" s="181"/>
      <c r="N176" s="191"/>
      <c r="O176" s="205"/>
      <c r="P176" s="206"/>
      <c r="Q176" s="154"/>
      <c r="R176" s="177"/>
      <c r="T176" s="286">
        <f t="shared" si="46"/>
        <v>0.72727049423187007</v>
      </c>
      <c r="U176" s="286">
        <f t="shared" si="47"/>
        <v>9.5755552253734104E-3</v>
      </c>
      <c r="V176" s="126">
        <f t="shared" si="48"/>
        <v>7.1696308501465449</v>
      </c>
      <c r="W176" s="284">
        <f t="shared" si="49"/>
        <v>3.1298937847767696E-27</v>
      </c>
      <c r="X176" s="285">
        <f t="shared" si="50"/>
        <v>199.99999850023556</v>
      </c>
      <c r="AE176" s="32"/>
      <c r="AF176" s="32"/>
      <c r="AG176" s="32"/>
    </row>
    <row r="177" spans="2:33" ht="12" customHeight="1" x14ac:dyDescent="0.2">
      <c r="B177" s="190">
        <v>36679</v>
      </c>
      <c r="C177" s="205">
        <v>63.1</v>
      </c>
      <c r="D177" s="206">
        <v>62.3</v>
      </c>
      <c r="E177" s="313">
        <f t="shared" si="51"/>
        <v>1.3039056018160532E-4</v>
      </c>
      <c r="F177" s="154">
        <v>3.5999999999999997E-2</v>
      </c>
      <c r="G177" s="218">
        <v>1.42</v>
      </c>
      <c r="H177" s="208">
        <v>2.2400000000000002</v>
      </c>
      <c r="I177" s="178">
        <v>0.64</v>
      </c>
      <c r="J177" s="205">
        <v>39.9</v>
      </c>
      <c r="K177" s="206">
        <v>68.099999999999994</v>
      </c>
      <c r="L177" s="313">
        <f>ND代替値*2.71828^(-(0.69315/2.06)*(B177-事故日Cb)/365.25)</f>
        <v>1.2169785616949829E-4</v>
      </c>
      <c r="M177" s="177">
        <v>3.2000000000000001E-2</v>
      </c>
      <c r="N177" s="191">
        <v>36661</v>
      </c>
      <c r="O177" s="205">
        <v>49.6</v>
      </c>
      <c r="P177" s="206">
        <v>56.6</v>
      </c>
      <c r="Q177" s="313">
        <f>ND代替値*2.71828^(-(0.69315/2.06)*(N177-事故日Cb)/365.25)</f>
        <v>1.2373269809307969E-4</v>
      </c>
      <c r="R177" s="177">
        <v>0.114</v>
      </c>
      <c r="T177" s="286">
        <f t="shared" si="46"/>
        <v>0.7224670761251708</v>
      </c>
      <c r="U177" s="286">
        <f t="shared" si="47"/>
        <v>8.692704012107021E-3</v>
      </c>
      <c r="V177" s="126">
        <f t="shared" si="48"/>
        <v>7.1201622716184731</v>
      </c>
      <c r="W177" s="284">
        <f t="shared" si="49"/>
        <v>7.9871636319245688E-28</v>
      </c>
      <c r="X177" s="285">
        <f t="shared" si="50"/>
        <v>199.99999846902762</v>
      </c>
      <c r="AE177" s="32"/>
      <c r="AF177" s="32"/>
      <c r="AG177" s="32"/>
    </row>
    <row r="178" spans="2:33" ht="12" customHeight="1" x14ac:dyDescent="0.2">
      <c r="B178" s="190">
        <v>36746</v>
      </c>
      <c r="C178" s="205">
        <v>41.2</v>
      </c>
      <c r="D178" s="206">
        <v>46.9</v>
      </c>
      <c r="E178" s="313">
        <f t="shared" si="51"/>
        <v>1.2258585529979725E-4</v>
      </c>
      <c r="F178" s="154">
        <v>4.2000000000000003E-2</v>
      </c>
      <c r="G178" s="218"/>
      <c r="H178" s="208"/>
      <c r="I178" s="178"/>
      <c r="J178" s="205"/>
      <c r="K178" s="206"/>
      <c r="L178" s="154"/>
      <c r="M178" s="181"/>
      <c r="N178" s="191"/>
      <c r="O178" s="205"/>
      <c r="P178" s="206"/>
      <c r="Q178" s="154"/>
      <c r="R178" s="177"/>
      <c r="T178" s="286">
        <f t="shared" si="46"/>
        <v>0.7194186317157224</v>
      </c>
      <c r="U178" s="286">
        <f t="shared" si="47"/>
        <v>8.172390353319816E-3</v>
      </c>
      <c r="V178" s="126">
        <f t="shared" si="48"/>
        <v>7.0887751403911619</v>
      </c>
      <c r="W178" s="284">
        <f t="shared" si="49"/>
        <v>3.3412938799848375E-28</v>
      </c>
      <c r="X178" s="285">
        <f t="shared" si="50"/>
        <v>199.99999844911397</v>
      </c>
      <c r="AE178" s="32"/>
      <c r="AF178" s="32"/>
      <c r="AG178" s="32"/>
    </row>
    <row r="179" spans="2:33" ht="12" customHeight="1" x14ac:dyDescent="0.2">
      <c r="B179" s="190">
        <v>36837</v>
      </c>
      <c r="C179" s="205">
        <v>27.9</v>
      </c>
      <c r="D179" s="206">
        <v>56.7</v>
      </c>
      <c r="E179" s="313">
        <f t="shared" si="51"/>
        <v>1.1272818069888617E-4</v>
      </c>
      <c r="F179" s="154">
        <v>7.9000000000000001E-2</v>
      </c>
      <c r="G179" s="218"/>
      <c r="H179" s="208"/>
      <c r="I179" s="178"/>
      <c r="J179" s="205">
        <v>43.9</v>
      </c>
      <c r="K179" s="206">
        <v>85.3</v>
      </c>
      <c r="L179" s="313">
        <f>ND代替値*2.71828^(-(0.69315/2.06)*(B179-事故日Cb)/365.25)</f>
        <v>1.0521296865229376E-4</v>
      </c>
      <c r="M179" s="177">
        <v>5.2999999999999999E-2</v>
      </c>
      <c r="N179" s="191">
        <v>36837</v>
      </c>
      <c r="O179" s="205">
        <v>36.9</v>
      </c>
      <c r="P179" s="206">
        <v>73.2</v>
      </c>
      <c r="Q179" s="313">
        <f>ND代替値*2.71828^(-(0.69315/2.06)*(N179-事故日Cb)/365.25)</f>
        <v>1.0521296865229376E-4</v>
      </c>
      <c r="R179" s="177">
        <v>5.7000000000000002E-2</v>
      </c>
      <c r="T179" s="286">
        <f t="shared" si="46"/>
        <v>0.71529879636693017</v>
      </c>
      <c r="U179" s="286">
        <f t="shared" si="47"/>
        <v>7.5152120465924116E-3</v>
      </c>
      <c r="V179" s="126">
        <f t="shared" si="48"/>
        <v>7.0463663218217167</v>
      </c>
      <c r="W179" s="284">
        <f t="shared" si="49"/>
        <v>1.0229692827229497E-28</v>
      </c>
      <c r="X179" s="285">
        <f t="shared" si="50"/>
        <v>199.99999842206708</v>
      </c>
      <c r="AE179" s="32"/>
      <c r="AF179" s="32"/>
      <c r="AG179" s="32"/>
    </row>
    <row r="180" spans="2:33" ht="12" customHeight="1" x14ac:dyDescent="0.2">
      <c r="B180" s="190">
        <v>36936</v>
      </c>
      <c r="C180" s="205">
        <v>10.9</v>
      </c>
      <c r="D180" s="206">
        <v>53.1</v>
      </c>
      <c r="E180" s="313">
        <f t="shared" si="51"/>
        <v>1.0290203020804769E-4</v>
      </c>
      <c r="F180" s="220">
        <v>0.02</v>
      </c>
      <c r="G180" s="218"/>
      <c r="H180" s="208"/>
      <c r="I180" s="178"/>
      <c r="J180" s="205"/>
      <c r="K180" s="206"/>
      <c r="L180" s="154"/>
      <c r="M180" s="181"/>
      <c r="N180" s="191"/>
      <c r="O180" s="205"/>
      <c r="P180" s="206"/>
      <c r="Q180" s="154"/>
      <c r="R180" s="177"/>
      <c r="T180" s="286">
        <f t="shared" si="46"/>
        <v>0.71084356820634731</v>
      </c>
      <c r="U180" s="286">
        <f t="shared" si="47"/>
        <v>6.8601353472031792E-3</v>
      </c>
      <c r="V180" s="126">
        <f t="shared" si="48"/>
        <v>7.0005173539113166</v>
      </c>
      <c r="W180" s="284">
        <f t="shared" si="49"/>
        <v>2.8224036112953212E-29</v>
      </c>
      <c r="X180" s="285">
        <f t="shared" si="50"/>
        <v>199.99999839264248</v>
      </c>
      <c r="AE180" s="32"/>
      <c r="AF180" s="32"/>
      <c r="AG180" s="32"/>
    </row>
    <row r="181" spans="2:33" ht="12" customHeight="1" x14ac:dyDescent="0.2">
      <c r="B181" s="190">
        <v>37026</v>
      </c>
      <c r="C181" s="205">
        <v>18.8</v>
      </c>
      <c r="D181" s="206">
        <v>66</v>
      </c>
      <c r="E181" s="313">
        <f t="shared" si="51"/>
        <v>9.4714433535314773E-5</v>
      </c>
      <c r="F181" s="154">
        <v>3.6999999999999998E-2</v>
      </c>
      <c r="G181" s="218">
        <v>0.86</v>
      </c>
      <c r="H181" s="208">
        <v>1.77</v>
      </c>
      <c r="I181" s="178">
        <v>0.49</v>
      </c>
      <c r="J181" s="205">
        <v>19.899999999999999</v>
      </c>
      <c r="K181" s="206">
        <v>70.7</v>
      </c>
      <c r="L181" s="313">
        <f>ND代替値*2.71828^(-(0.69315/2.06)*(B181-事故日Cb)/365.25)</f>
        <v>8.8400137966293792E-5</v>
      </c>
      <c r="M181" s="177">
        <v>3.7999999999999999E-2</v>
      </c>
      <c r="N181" s="191">
        <v>37026</v>
      </c>
      <c r="O181" s="205">
        <v>21.7</v>
      </c>
      <c r="P181" s="206">
        <v>66.3</v>
      </c>
      <c r="Q181" s="313">
        <f>ND代替値*2.71828^(-(0.69315/2.06)*(N181-事故日Cb)/365.25)</f>
        <v>8.8400137966293792E-5</v>
      </c>
      <c r="R181" s="177">
        <v>6.3E-2</v>
      </c>
      <c r="T181" s="286">
        <f t="shared" si="46"/>
        <v>0.70681744533206803</v>
      </c>
      <c r="U181" s="286">
        <f t="shared" si="47"/>
        <v>6.314295569020985E-3</v>
      </c>
      <c r="V181" s="126">
        <f t="shared" si="48"/>
        <v>6.959095404734188</v>
      </c>
      <c r="W181" s="284">
        <f t="shared" si="49"/>
        <v>8.7541898533722352E-30</v>
      </c>
      <c r="X181" s="285">
        <f t="shared" si="50"/>
        <v>199.99999836589282</v>
      </c>
      <c r="AE181" s="32"/>
      <c r="AF181" s="32"/>
      <c r="AG181" s="32"/>
    </row>
    <row r="182" spans="2:33" ht="12" customHeight="1" x14ac:dyDescent="0.2">
      <c r="B182" s="190">
        <v>37110</v>
      </c>
      <c r="C182" s="205">
        <v>30.1</v>
      </c>
      <c r="D182" s="206">
        <v>59.7</v>
      </c>
      <c r="E182" s="313">
        <f t="shared" si="51"/>
        <v>8.7661501993971402E-5</v>
      </c>
      <c r="F182" s="154">
        <v>4.1000000000000002E-2</v>
      </c>
      <c r="G182" s="218"/>
      <c r="H182" s="208"/>
      <c r="I182" s="178"/>
      <c r="J182" s="205"/>
      <c r="K182" s="206"/>
      <c r="L182" s="154"/>
      <c r="M182" s="181"/>
      <c r="N182" s="191"/>
      <c r="O182" s="205"/>
      <c r="P182" s="206"/>
      <c r="Q182" s="154"/>
      <c r="R182" s="177"/>
      <c r="T182" s="286">
        <f t="shared" si="46"/>
        <v>0.70308030699629953</v>
      </c>
      <c r="U182" s="286">
        <f t="shared" si="47"/>
        <v>5.8441001329314268E-3</v>
      </c>
      <c r="V182" s="126">
        <f t="shared" si="48"/>
        <v>6.9206560763179947</v>
      </c>
      <c r="W182" s="284">
        <f t="shared" si="49"/>
        <v>2.9356639972165413E-30</v>
      </c>
      <c r="X182" s="285">
        <f t="shared" si="50"/>
        <v>199.99999834092648</v>
      </c>
      <c r="AF182" s="32"/>
      <c r="AG182" s="32"/>
    </row>
    <row r="183" spans="2:33" ht="12" customHeight="1" x14ac:dyDescent="0.2">
      <c r="B183" s="190">
        <v>37200</v>
      </c>
      <c r="C183" s="205">
        <v>27.8</v>
      </c>
      <c r="D183" s="206">
        <v>99</v>
      </c>
      <c r="E183" s="313">
        <f t="shared" si="51"/>
        <v>8.0686547072270765E-5</v>
      </c>
      <c r="F183" s="154">
        <v>4.5999999999999999E-2</v>
      </c>
      <c r="G183" s="218"/>
      <c r="H183" s="208"/>
      <c r="I183" s="178"/>
      <c r="J183" s="205">
        <v>28.1</v>
      </c>
      <c r="K183" s="206">
        <v>83</v>
      </c>
      <c r="L183" s="313">
        <f>ND代替値*2.71828^(-(0.69315/2.06)*(B183-事故日Cb)/365.25)</f>
        <v>7.530744393411938E-5</v>
      </c>
      <c r="M183" s="177">
        <v>5.8999999999999997E-2</v>
      </c>
      <c r="N183" s="191">
        <v>37200</v>
      </c>
      <c r="O183" s="205">
        <v>32.9</v>
      </c>
      <c r="P183" s="206">
        <v>63.2</v>
      </c>
      <c r="Q183" s="313">
        <f>ND代替値*2.71828^(-(0.69315/2.06)*(N183-事故日Cb)/365.25)</f>
        <v>7.530744393411938E-5</v>
      </c>
      <c r="R183" s="177">
        <v>0.14000000000000001</v>
      </c>
      <c r="T183" s="286">
        <f t="shared" si="46"/>
        <v>0.69909815419495136</v>
      </c>
      <c r="U183" s="286">
        <f t="shared" si="47"/>
        <v>5.3791031381513841E-3</v>
      </c>
      <c r="V183" s="126">
        <f t="shared" si="48"/>
        <v>6.8797066650426322</v>
      </c>
      <c r="W183" s="284">
        <f t="shared" si="49"/>
        <v>9.1054872076032871E-31</v>
      </c>
      <c r="X183" s="285">
        <f t="shared" si="50"/>
        <v>199.99999831417682</v>
      </c>
      <c r="AF183" s="32"/>
      <c r="AG183" s="32"/>
    </row>
    <row r="184" spans="2:33" ht="12" customHeight="1" x14ac:dyDescent="0.2">
      <c r="B184" s="190">
        <v>37300</v>
      </c>
      <c r="C184" s="205">
        <v>23.1</v>
      </c>
      <c r="D184" s="206">
        <v>67</v>
      </c>
      <c r="E184" s="313">
        <f t="shared" si="51"/>
        <v>7.3585541367768141E-5</v>
      </c>
      <c r="F184" s="154">
        <v>4.5999999999999999E-2</v>
      </c>
      <c r="G184" s="218"/>
      <c r="H184" s="208"/>
      <c r="I184" s="178"/>
      <c r="J184" s="205"/>
      <c r="K184" s="206"/>
      <c r="L184" s="154"/>
      <c r="M184" s="181"/>
      <c r="N184" s="191"/>
      <c r="O184" s="205"/>
      <c r="P184" s="206"/>
      <c r="Q184" s="154"/>
      <c r="R184" s="177"/>
      <c r="T184" s="286">
        <f t="shared" ref="T184:T220" si="52">1*2.71828^(-(0.69315/30.07)*(B184-事故日Cb)/365.25)</f>
        <v>0.69469998708394765</v>
      </c>
      <c r="U184" s="286">
        <f t="shared" ref="U184:U220" si="53">1*2.71828^(-(0.69315/2.06)*(B184-事故日Cb)/365.25)</f>
        <v>4.9057027578512094E-3</v>
      </c>
      <c r="V184" s="126">
        <f t="shared" ref="V184:V220" si="54">10*2.71828^(-(0.69315/28.78)*(B184-事故日Cb)/365.25)</f>
        <v>6.8344914323298056</v>
      </c>
      <c r="W184" s="284">
        <f t="shared" ref="W184:W220" si="55">100*2.71828^(-(0.69315/0.1459)*(B184-事故日Cb)/365.25)</f>
        <v>2.4797665110892136E-31</v>
      </c>
      <c r="X184" s="285">
        <f t="shared" ref="X184:X220" si="56">200*2.71828^(-(0.69315/(1.277*10^9))*(B184-事故日Cb)/365.25)</f>
        <v>199.99999828445493</v>
      </c>
      <c r="AF184" s="32"/>
      <c r="AG184" s="32"/>
    </row>
    <row r="185" spans="2:33" ht="12" customHeight="1" x14ac:dyDescent="0.2">
      <c r="B185" s="190">
        <v>37386</v>
      </c>
      <c r="C185" s="205">
        <v>40.6</v>
      </c>
      <c r="D185" s="206">
        <v>68.599999999999994</v>
      </c>
      <c r="E185" s="313">
        <f t="shared" si="51"/>
        <v>6.798061010070941E-5</v>
      </c>
      <c r="F185" s="154">
        <v>4.2000000000000003E-2</v>
      </c>
      <c r="G185" s="218">
        <v>1.06</v>
      </c>
      <c r="H185" s="208">
        <v>2.2000000000000002</v>
      </c>
      <c r="I185" s="178">
        <v>0.48</v>
      </c>
      <c r="J185" s="205">
        <v>33.799999999999997</v>
      </c>
      <c r="K185" s="206">
        <v>62.4</v>
      </c>
      <c r="L185" s="313">
        <f>ND代替値*2.71828^(-(0.69315/2.06)*(B185-事故日Cb)/365.25)</f>
        <v>6.3448569427328782E-5</v>
      </c>
      <c r="M185" s="177">
        <v>6.2E-2</v>
      </c>
      <c r="N185" s="191">
        <v>37391</v>
      </c>
      <c r="O185" s="205">
        <v>45.9</v>
      </c>
      <c r="P185" s="206">
        <v>61.5</v>
      </c>
      <c r="Q185" s="313">
        <f>ND代替値*2.71828^(-(0.69315/2.06)*(N185-事故日Cb)/365.25)</f>
        <v>6.3156986899139114E-5</v>
      </c>
      <c r="R185" s="177">
        <v>0.15</v>
      </c>
      <c r="T185" s="286">
        <f t="shared" si="52"/>
        <v>0.69093970014661288</v>
      </c>
      <c r="U185" s="286">
        <f t="shared" si="53"/>
        <v>4.5320406733806275E-3</v>
      </c>
      <c r="V185" s="126">
        <f t="shared" si="54"/>
        <v>6.795844078870509</v>
      </c>
      <c r="W185" s="284">
        <f t="shared" si="55"/>
        <v>8.1022068839835406E-32</v>
      </c>
      <c r="X185" s="285">
        <f t="shared" si="56"/>
        <v>199.99999825889415</v>
      </c>
      <c r="AF185" s="32"/>
      <c r="AG185" s="32"/>
    </row>
    <row r="186" spans="2:33" ht="12" customHeight="1" x14ac:dyDescent="0.2">
      <c r="B186" s="190">
        <v>37474</v>
      </c>
      <c r="C186" s="205">
        <v>38.6</v>
      </c>
      <c r="D186" s="206">
        <v>61.8</v>
      </c>
      <c r="E186" s="313">
        <f t="shared" si="51"/>
        <v>6.2686995274011538E-5</v>
      </c>
      <c r="F186" s="154">
        <v>3.7999999999999999E-2</v>
      </c>
      <c r="G186" s="218"/>
      <c r="H186" s="208"/>
      <c r="I186" s="178"/>
      <c r="J186" s="205"/>
      <c r="K186" s="206"/>
      <c r="L186" s="154"/>
      <c r="M186" s="181"/>
      <c r="N186" s="191"/>
      <c r="O186" s="205"/>
      <c r="P186" s="206"/>
      <c r="Q186" s="154"/>
      <c r="R186" s="177"/>
      <c r="T186" s="286">
        <f t="shared" si="52"/>
        <v>0.68711303307104454</v>
      </c>
      <c r="U186" s="286">
        <f t="shared" si="53"/>
        <v>4.179133018267436E-3</v>
      </c>
      <c r="V186" s="126">
        <f t="shared" si="54"/>
        <v>6.756524163641938</v>
      </c>
      <c r="W186" s="284">
        <f t="shared" si="55"/>
        <v>2.5792771944359794E-32</v>
      </c>
      <c r="X186" s="285">
        <f t="shared" si="56"/>
        <v>199.99999823273893</v>
      </c>
      <c r="AF186" s="32"/>
      <c r="AG186" s="32"/>
    </row>
    <row r="187" spans="2:33" ht="12" customHeight="1" x14ac:dyDescent="0.2">
      <c r="B187" s="190">
        <v>37565</v>
      </c>
      <c r="C187" s="205">
        <v>32.200000000000003</v>
      </c>
      <c r="D187" s="206">
        <v>67.099999999999994</v>
      </c>
      <c r="E187" s="313">
        <f t="shared" si="51"/>
        <v>5.764605478696435E-5</v>
      </c>
      <c r="F187" s="154">
        <v>3.6999999999999998E-2</v>
      </c>
      <c r="G187" s="218"/>
      <c r="H187" s="208"/>
      <c r="I187" s="178"/>
      <c r="J187" s="205">
        <v>32.1</v>
      </c>
      <c r="K187" s="206">
        <v>70.2</v>
      </c>
      <c r="L187" s="313">
        <f>ND代替値*2.71828^(-(0.69315/2.06)*(B187-事故日Cb)/365.25)</f>
        <v>5.3802984467833396E-5</v>
      </c>
      <c r="M187" s="177">
        <v>5.5E-2</v>
      </c>
      <c r="N187" s="191">
        <v>37565</v>
      </c>
      <c r="O187" s="205">
        <v>30.3</v>
      </c>
      <c r="P187" s="206">
        <v>61</v>
      </c>
      <c r="Q187" s="313">
        <f>ND代替値*2.71828^(-(0.69315/2.06)*(N187-事故日Cb)/365.25)</f>
        <v>5.3802984467833396E-5</v>
      </c>
      <c r="R187" s="177">
        <v>7.1999999999999995E-2</v>
      </c>
      <c r="T187" s="286">
        <f t="shared" si="52"/>
        <v>0.68317819952981296</v>
      </c>
      <c r="U187" s="286">
        <f t="shared" si="53"/>
        <v>3.843070319130957E-3</v>
      </c>
      <c r="V187" s="126">
        <f t="shared" si="54"/>
        <v>6.7161030469128544</v>
      </c>
      <c r="W187" s="284">
        <f t="shared" si="55"/>
        <v>7.8967053970957058E-33</v>
      </c>
      <c r="X187" s="285">
        <f t="shared" si="56"/>
        <v>199.99999820569204</v>
      </c>
      <c r="AF187" s="32"/>
      <c r="AG187" s="32"/>
    </row>
    <row r="188" spans="2:33" ht="12" customHeight="1" x14ac:dyDescent="0.2">
      <c r="B188" s="190">
        <v>37656</v>
      </c>
      <c r="C188" s="205">
        <v>30.8</v>
      </c>
      <c r="D188" s="206">
        <v>61.4</v>
      </c>
      <c r="E188" s="313">
        <f t="shared" si="51"/>
        <v>5.3010478775959988E-5</v>
      </c>
      <c r="F188" s="220">
        <v>3.1E-2</v>
      </c>
      <c r="G188" s="218"/>
      <c r="H188" s="208"/>
      <c r="I188" s="178"/>
      <c r="J188" s="205"/>
      <c r="K188" s="206"/>
      <c r="L188" s="154"/>
      <c r="M188" s="181"/>
      <c r="N188" s="191"/>
      <c r="O188" s="205"/>
      <c r="P188" s="206"/>
      <c r="Q188" s="154"/>
      <c r="R188" s="177"/>
      <c r="T188" s="286">
        <f t="shared" si="52"/>
        <v>0.67926589927532177</v>
      </c>
      <c r="U188" s="286">
        <f t="shared" si="53"/>
        <v>3.5340319183973326E-3</v>
      </c>
      <c r="V188" s="126">
        <f t="shared" si="54"/>
        <v>6.6759237507764393</v>
      </c>
      <c r="W188" s="284">
        <f t="shared" si="55"/>
        <v>2.417652366447365E-33</v>
      </c>
      <c r="X188" s="285">
        <f t="shared" si="56"/>
        <v>199.99999817864517</v>
      </c>
      <c r="AF188" s="32"/>
      <c r="AG188" s="32"/>
    </row>
    <row r="189" spans="2:33" ht="12" customHeight="1" x14ac:dyDescent="0.2">
      <c r="B189" s="190">
        <v>37748</v>
      </c>
      <c r="C189" s="205">
        <v>32.1</v>
      </c>
      <c r="D189" s="206">
        <v>69.5</v>
      </c>
      <c r="E189" s="313">
        <f t="shared" si="51"/>
        <v>4.8702782794313428E-5</v>
      </c>
      <c r="F189" s="154">
        <v>5.0999999999999997E-2</v>
      </c>
      <c r="G189" s="218">
        <v>1.35</v>
      </c>
      <c r="H189" s="208">
        <v>2.4</v>
      </c>
      <c r="I189" s="178">
        <v>0.56999999999999995</v>
      </c>
      <c r="J189" s="205">
        <v>19.8</v>
      </c>
      <c r="K189" s="206">
        <v>64.2</v>
      </c>
      <c r="L189" s="313">
        <f>ND代替値*2.71828^(-(0.69315/2.06)*(B189-事故日Cb)/365.25)</f>
        <v>4.5455930608025866E-5</v>
      </c>
      <c r="M189" s="192">
        <v>2.7E-2</v>
      </c>
      <c r="N189" s="191">
        <v>37748</v>
      </c>
      <c r="O189" s="205">
        <v>28.2</v>
      </c>
      <c r="P189" s="206">
        <v>62.5</v>
      </c>
      <c r="Q189" s="313">
        <f>ND代替値*2.71828^(-(0.69315/2.06)*(N189-事故日Cb)/365.25)</f>
        <v>4.5455930608025866E-5</v>
      </c>
      <c r="R189" s="177">
        <v>9.4E-2</v>
      </c>
      <c r="T189" s="286">
        <f t="shared" si="52"/>
        <v>0.67533338113267727</v>
      </c>
      <c r="U189" s="286">
        <f t="shared" si="53"/>
        <v>3.2468521862875619E-3</v>
      </c>
      <c r="V189" s="126">
        <f t="shared" si="54"/>
        <v>6.6355472691646389</v>
      </c>
      <c r="W189" s="284">
        <f t="shared" si="55"/>
        <v>7.3062217254916355E-34</v>
      </c>
      <c r="X189" s="285">
        <f t="shared" si="56"/>
        <v>199.99999815130104</v>
      </c>
      <c r="AF189" s="32"/>
      <c r="AG189" s="32"/>
    </row>
    <row r="190" spans="2:33" ht="12" customHeight="1" x14ac:dyDescent="0.2">
      <c r="B190" s="190">
        <v>37855</v>
      </c>
      <c r="C190" s="205">
        <v>73.2</v>
      </c>
      <c r="D190" s="206">
        <v>52.4</v>
      </c>
      <c r="E190" s="313">
        <f t="shared" si="51"/>
        <v>4.413107744182469E-5</v>
      </c>
      <c r="F190" s="154">
        <v>3.2000000000000001E-2</v>
      </c>
      <c r="G190" s="218"/>
      <c r="H190" s="208"/>
      <c r="I190" s="178"/>
      <c r="J190" s="205"/>
      <c r="K190" s="206"/>
      <c r="L190" s="154"/>
      <c r="M190" s="181"/>
      <c r="N190" s="191"/>
      <c r="O190" s="205"/>
      <c r="P190" s="206"/>
      <c r="Q190" s="154"/>
      <c r="R190" s="177"/>
      <c r="T190" s="286">
        <f t="shared" si="52"/>
        <v>0.67078831988457122</v>
      </c>
      <c r="U190" s="286">
        <f t="shared" si="53"/>
        <v>2.9420718294549796E-3</v>
      </c>
      <c r="V190" s="126">
        <f t="shared" si="54"/>
        <v>6.5888947330296022</v>
      </c>
      <c r="W190" s="284">
        <f t="shared" si="55"/>
        <v>1.8165944458597888E-34</v>
      </c>
      <c r="X190" s="285">
        <f t="shared" si="56"/>
        <v>199.99999811949866</v>
      </c>
      <c r="AF190" s="32"/>
      <c r="AG190" s="32"/>
    </row>
    <row r="191" spans="2:33" ht="12" customHeight="1" x14ac:dyDescent="0.2">
      <c r="B191" s="190">
        <v>37930</v>
      </c>
      <c r="C191" s="205">
        <v>55</v>
      </c>
      <c r="D191" s="206">
        <v>75.900000000000006</v>
      </c>
      <c r="E191" s="313">
        <f t="shared" si="51"/>
        <v>4.1184903222159558E-5</v>
      </c>
      <c r="F191" s="154">
        <v>0.04</v>
      </c>
      <c r="G191" s="218"/>
      <c r="H191" s="208"/>
      <c r="I191" s="178"/>
      <c r="J191" s="205">
        <v>51</v>
      </c>
      <c r="K191" s="206">
        <v>68.2</v>
      </c>
      <c r="L191" s="313">
        <f>ND代替値*2.71828^(-(0.69315/2.06)*(B191-事故日Cb)/365.25)</f>
        <v>3.8439243007348919E-5</v>
      </c>
      <c r="M191" s="177">
        <v>4.3999999999999997E-2</v>
      </c>
      <c r="N191" s="191">
        <v>37930</v>
      </c>
      <c r="O191" s="205">
        <v>51.9</v>
      </c>
      <c r="P191" s="206">
        <v>65.900000000000006</v>
      </c>
      <c r="Q191" s="313">
        <f>ND代替値*2.71828^(-(0.69315/2.06)*(N191-事故日Cb)/365.25)</f>
        <v>3.8439243007348919E-5</v>
      </c>
      <c r="R191" s="177">
        <v>7.8E-2</v>
      </c>
      <c r="T191" s="286">
        <f t="shared" si="52"/>
        <v>0.6676207761559092</v>
      </c>
      <c r="U191" s="286">
        <f t="shared" si="53"/>
        <v>2.7456602148106372E-3</v>
      </c>
      <c r="V191" s="126">
        <f t="shared" si="54"/>
        <v>6.5563900225494027</v>
      </c>
      <c r="W191" s="284">
        <f t="shared" si="55"/>
        <v>6.8483931399572315E-35</v>
      </c>
      <c r="X191" s="285">
        <f t="shared" si="56"/>
        <v>199.99999809720731</v>
      </c>
      <c r="AF191" s="32"/>
      <c r="AG191" s="32"/>
    </row>
    <row r="192" spans="2:33" ht="12" customHeight="1" x14ac:dyDescent="0.2">
      <c r="B192" s="190">
        <v>38027</v>
      </c>
      <c r="C192" s="205">
        <v>30.5</v>
      </c>
      <c r="D192" s="206">
        <v>64</v>
      </c>
      <c r="E192" s="313">
        <f t="shared" si="51"/>
        <v>3.7664279833247337E-5</v>
      </c>
      <c r="F192" s="154">
        <v>3.5999999999999997E-2</v>
      </c>
      <c r="G192" s="218"/>
      <c r="H192" s="208"/>
      <c r="I192" s="178"/>
      <c r="J192" s="205"/>
      <c r="K192" s="206"/>
      <c r="L192" s="154"/>
      <c r="M192" s="181"/>
      <c r="N192" s="191"/>
      <c r="O192" s="205"/>
      <c r="P192" s="206"/>
      <c r="Q192" s="154"/>
      <c r="R192" s="177"/>
      <c r="T192" s="286">
        <f t="shared" si="52"/>
        <v>0.66354625835870917</v>
      </c>
      <c r="U192" s="286">
        <f t="shared" si="53"/>
        <v>2.5109519888831559E-3</v>
      </c>
      <c r="V192" s="126">
        <f t="shared" si="54"/>
        <v>6.5145882908601669</v>
      </c>
      <c r="W192" s="284">
        <f t="shared" si="55"/>
        <v>1.9392913375808314E-35</v>
      </c>
      <c r="X192" s="285">
        <f t="shared" si="56"/>
        <v>199.99999806837712</v>
      </c>
      <c r="AF192" s="32"/>
      <c r="AG192" s="32"/>
    </row>
    <row r="193" spans="2:33" ht="12" customHeight="1" x14ac:dyDescent="0.2">
      <c r="B193" s="190">
        <v>38133</v>
      </c>
      <c r="C193" s="205">
        <v>62.4</v>
      </c>
      <c r="D193" s="206">
        <v>65.599999999999994</v>
      </c>
      <c r="E193" s="313">
        <f t="shared" si="51"/>
        <v>3.4160208137651298E-5</v>
      </c>
      <c r="F193" s="220">
        <v>2.9000000000000001E-2</v>
      </c>
      <c r="G193" s="218">
        <v>1.2</v>
      </c>
      <c r="H193" s="208">
        <v>2.5</v>
      </c>
      <c r="I193" s="178">
        <v>0.48</v>
      </c>
      <c r="J193" s="205">
        <v>35.799999999999997</v>
      </c>
      <c r="K193" s="206">
        <v>60.1</v>
      </c>
      <c r="L193" s="313">
        <f>ND代替値*2.71828^(-(0.69315/2.06)*(B193-事故日Cb)/365.25)</f>
        <v>3.1882860928474552E-5</v>
      </c>
      <c r="M193" s="192">
        <v>3.2000000000000001E-2</v>
      </c>
      <c r="N193" s="191">
        <v>38133</v>
      </c>
      <c r="O193" s="205">
        <v>51.3</v>
      </c>
      <c r="P193" s="206">
        <v>66.2</v>
      </c>
      <c r="Q193" s="313">
        <f>ND代替値*2.71828^(-(0.69315/2.06)*(N193-事故日Cb)/365.25)</f>
        <v>3.1882860928474552E-5</v>
      </c>
      <c r="R193" s="177">
        <v>5.8999999999999997E-2</v>
      </c>
      <c r="T193" s="286">
        <f t="shared" si="52"/>
        <v>0.65912212199987552</v>
      </c>
      <c r="U193" s="286">
        <f t="shared" si="53"/>
        <v>2.2773472091767535E-3</v>
      </c>
      <c r="V193" s="126">
        <f t="shared" si="54"/>
        <v>6.4692127437602087</v>
      </c>
      <c r="W193" s="284">
        <f t="shared" si="55"/>
        <v>4.8849161760740461E-36</v>
      </c>
      <c r="X193" s="285">
        <f t="shared" si="56"/>
        <v>199.99999803687197</v>
      </c>
      <c r="AF193" s="32"/>
      <c r="AG193" s="32"/>
    </row>
    <row r="194" spans="2:33" ht="12" customHeight="1" x14ac:dyDescent="0.2">
      <c r="B194" s="190">
        <v>38203</v>
      </c>
      <c r="C194" s="205">
        <v>45.1</v>
      </c>
      <c r="D194" s="206">
        <v>58</v>
      </c>
      <c r="E194" s="313">
        <f t="shared" ref="E194:E219" si="57">ND代替値*2.71828^(-(0.69315/2.06)*(B194-事故日Cb)/365.25)</f>
        <v>3.2026867226524237E-5</v>
      </c>
      <c r="F194" s="220">
        <v>3.1E-2</v>
      </c>
      <c r="G194" s="218"/>
      <c r="H194" s="208"/>
      <c r="I194" s="178"/>
      <c r="J194" s="205"/>
      <c r="K194" s="206"/>
      <c r="L194" s="154"/>
      <c r="M194" s="181"/>
      <c r="N194" s="191"/>
      <c r="O194" s="205"/>
      <c r="P194" s="206"/>
      <c r="Q194" s="154"/>
      <c r="R194" s="177"/>
      <c r="T194" s="286">
        <f t="shared" si="52"/>
        <v>0.65621670641819263</v>
      </c>
      <c r="U194" s="286">
        <f t="shared" si="53"/>
        <v>2.1351244817682823E-3</v>
      </c>
      <c r="V194" s="126">
        <f t="shared" si="54"/>
        <v>6.4394211677227142</v>
      </c>
      <c r="W194" s="284">
        <f t="shared" si="55"/>
        <v>1.9653162142115256E-36</v>
      </c>
      <c r="X194" s="285">
        <f t="shared" si="56"/>
        <v>199.99999801606666</v>
      </c>
      <c r="AF194" s="32"/>
      <c r="AG194" s="32"/>
    </row>
    <row r="195" spans="2:33" ht="12" customHeight="1" x14ac:dyDescent="0.2">
      <c r="B195" s="190">
        <v>38308</v>
      </c>
      <c r="C195" s="205">
        <v>52.2</v>
      </c>
      <c r="D195" s="206">
        <v>92</v>
      </c>
      <c r="E195" s="313">
        <f t="shared" si="57"/>
        <v>2.9074040166101124E-5</v>
      </c>
      <c r="F195" s="220">
        <v>0.03</v>
      </c>
      <c r="G195" s="218"/>
      <c r="H195" s="208"/>
      <c r="I195" s="178"/>
      <c r="J195" s="205">
        <v>46.3</v>
      </c>
      <c r="K195" s="206">
        <v>78</v>
      </c>
      <c r="L195" s="313">
        <f>ND代替値*2.71828^(-(0.69315/2.06)*(B195-事故日Cb)/365.25)</f>
        <v>2.7135770821694383E-5</v>
      </c>
      <c r="M195" s="192">
        <v>2.9000000000000001E-2</v>
      </c>
      <c r="N195" s="191">
        <v>38309</v>
      </c>
      <c r="O195" s="205">
        <v>43.4</v>
      </c>
      <c r="P195" s="206">
        <v>76</v>
      </c>
      <c r="Q195" s="313">
        <f>ND代替値*2.71828^(-(0.69315/2.06)*(N195-事故日Cb)/365.25)</f>
        <v>2.7110783965040298E-5</v>
      </c>
      <c r="R195" s="177">
        <v>3.9E-2</v>
      </c>
      <c r="T195" s="286">
        <f t="shared" si="52"/>
        <v>0.65188257869745136</v>
      </c>
      <c r="U195" s="286">
        <f t="shared" si="53"/>
        <v>1.9382693444067417E-3</v>
      </c>
      <c r="V195" s="126">
        <f t="shared" si="54"/>
        <v>6.39499084510655</v>
      </c>
      <c r="W195" s="284">
        <f t="shared" si="55"/>
        <v>5.0152827127011646E-37</v>
      </c>
      <c r="X195" s="285">
        <f t="shared" si="56"/>
        <v>199.99999798485874</v>
      </c>
      <c r="AF195" s="32"/>
      <c r="AG195" s="32"/>
    </row>
    <row r="196" spans="2:33" ht="12" customHeight="1" x14ac:dyDescent="0.2">
      <c r="B196" s="190">
        <v>38390</v>
      </c>
      <c r="C196" s="205">
        <v>34.299999999999997</v>
      </c>
      <c r="D196" s="206">
        <v>65.7</v>
      </c>
      <c r="E196" s="313">
        <f t="shared" si="57"/>
        <v>2.6958659927512866E-5</v>
      </c>
      <c r="F196" s="220">
        <v>3.1E-2</v>
      </c>
      <c r="G196" s="218"/>
      <c r="H196" s="208"/>
      <c r="I196" s="178"/>
      <c r="J196" s="205"/>
      <c r="K196" s="206"/>
      <c r="L196" s="154"/>
      <c r="M196" s="181"/>
      <c r="N196" s="191"/>
      <c r="O196" s="205"/>
      <c r="P196" s="206"/>
      <c r="Q196" s="154"/>
      <c r="R196" s="177"/>
      <c r="T196" s="286">
        <f t="shared" si="52"/>
        <v>0.64851774782461558</v>
      </c>
      <c r="U196" s="286">
        <f t="shared" si="53"/>
        <v>1.7972439951675244E-3</v>
      </c>
      <c r="V196" s="126">
        <f t="shared" si="54"/>
        <v>6.360506172641383</v>
      </c>
      <c r="W196" s="284">
        <f t="shared" si="55"/>
        <v>1.7261703517778534E-37</v>
      </c>
      <c r="X196" s="285">
        <f t="shared" si="56"/>
        <v>199.99999796048681</v>
      </c>
      <c r="AF196" s="32"/>
      <c r="AG196" s="32"/>
    </row>
    <row r="197" spans="2:33" ht="12" customHeight="1" x14ac:dyDescent="0.2">
      <c r="B197" s="190">
        <v>38489</v>
      </c>
      <c r="C197" s="205">
        <v>32.1</v>
      </c>
      <c r="D197" s="206">
        <v>58.6</v>
      </c>
      <c r="E197" s="313">
        <f t="shared" si="57"/>
        <v>2.4608760835406825E-5</v>
      </c>
      <c r="F197" s="154">
        <v>4.5999999999999999E-2</v>
      </c>
      <c r="G197" s="218">
        <v>1.47</v>
      </c>
      <c r="H197" s="208">
        <v>2.2000000000000002</v>
      </c>
      <c r="I197" s="178">
        <f>G197/H197</f>
        <v>0.6681818181818181</v>
      </c>
      <c r="J197" s="205">
        <v>33.9</v>
      </c>
      <c r="K197" s="206">
        <v>63.2</v>
      </c>
      <c r="L197" s="313">
        <f>ND代替値*2.71828^(-(0.69315/2.06)*(B197-事故日Cb)/365.25)</f>
        <v>2.2968176779713038E-5</v>
      </c>
      <c r="M197" s="192">
        <v>3.4000000000000002E-2</v>
      </c>
      <c r="N197" s="191">
        <v>38489</v>
      </c>
      <c r="O197" s="205">
        <v>29.2</v>
      </c>
      <c r="P197" s="206">
        <v>65.8</v>
      </c>
      <c r="Q197" s="313">
        <f>ND代替値*2.71828^(-(0.69315/2.06)*(N197-事故日Cb)/365.25)</f>
        <v>2.2968176779713038E-5</v>
      </c>
      <c r="R197" s="177">
        <v>4.8000000000000001E-2</v>
      </c>
      <c r="T197" s="286">
        <f t="shared" si="52"/>
        <v>0.64447846445461554</v>
      </c>
      <c r="U197" s="286">
        <f t="shared" si="53"/>
        <v>1.6405840556937884E-3</v>
      </c>
      <c r="V197" s="126">
        <f t="shared" si="54"/>
        <v>6.3191199275777095</v>
      </c>
      <c r="W197" s="284">
        <f t="shared" si="55"/>
        <v>4.7625569182299035E-38</v>
      </c>
      <c r="X197" s="285">
        <f t="shared" si="56"/>
        <v>199.99999793106215</v>
      </c>
      <c r="AF197" s="32"/>
      <c r="AG197" s="32"/>
    </row>
    <row r="198" spans="2:33" ht="12" customHeight="1" x14ac:dyDescent="0.2">
      <c r="B198" s="190">
        <v>38566</v>
      </c>
      <c r="C198" s="205">
        <v>44.5</v>
      </c>
      <c r="D198" s="206">
        <v>46.6</v>
      </c>
      <c r="E198" s="313">
        <f t="shared" si="57"/>
        <v>2.2923614255364682E-5</v>
      </c>
      <c r="F198" s="220">
        <v>2.5999999999999999E-2</v>
      </c>
      <c r="G198" s="218"/>
      <c r="H198" s="208"/>
      <c r="I198" s="178"/>
      <c r="J198" s="205"/>
      <c r="K198" s="206"/>
      <c r="L198" s="154"/>
      <c r="M198" s="181"/>
      <c r="N198" s="191"/>
      <c r="O198" s="205"/>
      <c r="P198" s="206"/>
      <c r="Q198" s="154"/>
      <c r="R198" s="177"/>
      <c r="T198" s="286">
        <f t="shared" si="52"/>
        <v>0.6413542012637703</v>
      </c>
      <c r="U198" s="286">
        <f t="shared" si="53"/>
        <v>1.5282409503576456E-3</v>
      </c>
      <c r="V198" s="126">
        <f t="shared" si="54"/>
        <v>6.2871168916385853</v>
      </c>
      <c r="W198" s="284">
        <f t="shared" si="55"/>
        <v>1.7493351901794009E-38</v>
      </c>
      <c r="X198" s="285">
        <f t="shared" si="56"/>
        <v>199.99999790817634</v>
      </c>
      <c r="AE198" s="32"/>
      <c r="AF198" s="32"/>
      <c r="AG198" s="32"/>
    </row>
    <row r="199" spans="2:33" ht="12" customHeight="1" x14ac:dyDescent="0.2">
      <c r="B199" s="190">
        <v>38670</v>
      </c>
      <c r="C199" s="205">
        <v>38.1</v>
      </c>
      <c r="D199" s="206">
        <v>70.7</v>
      </c>
      <c r="E199" s="313">
        <f t="shared" si="57"/>
        <v>2.0829272656792336E-5</v>
      </c>
      <c r="F199" s="154">
        <v>4.8000000000000001E-2</v>
      </c>
      <c r="G199" s="218"/>
      <c r="H199" s="208"/>
      <c r="I199" s="178"/>
      <c r="J199" s="205">
        <v>40.6</v>
      </c>
      <c r="K199" s="206">
        <v>83</v>
      </c>
      <c r="L199" s="313">
        <f>ND代替値*2.71828^(-(0.69315/2.06)*(B199-事故日Cb)/365.25)</f>
        <v>1.9440654479672846E-5</v>
      </c>
      <c r="M199" s="192">
        <v>3.9E-2</v>
      </c>
      <c r="N199" s="191">
        <v>38670</v>
      </c>
      <c r="O199" s="205">
        <v>33.700000000000003</v>
      </c>
      <c r="P199" s="206">
        <v>83</v>
      </c>
      <c r="Q199" s="313">
        <f>ND代替値*2.71828^(-(0.69315/2.06)*(N199-事故日Cb)/365.25)</f>
        <v>1.9440654479672846E-5</v>
      </c>
      <c r="R199" s="177">
        <v>6.2E-2</v>
      </c>
      <c r="T199" s="286">
        <f t="shared" si="52"/>
        <v>0.63715844650383047</v>
      </c>
      <c r="U199" s="286">
        <f t="shared" si="53"/>
        <v>1.3886181771194891E-3</v>
      </c>
      <c r="V199" s="126">
        <f t="shared" si="54"/>
        <v>6.2441491514667522</v>
      </c>
      <c r="W199" s="284">
        <f t="shared" si="55"/>
        <v>4.5225662636996909E-39</v>
      </c>
      <c r="X199" s="285">
        <f t="shared" si="56"/>
        <v>199.99999787726563</v>
      </c>
      <c r="AE199" s="32"/>
      <c r="AF199" s="32"/>
      <c r="AG199" s="32"/>
    </row>
    <row r="200" spans="2:33" ht="12" customHeight="1" x14ac:dyDescent="0.2">
      <c r="B200" s="190">
        <v>38754</v>
      </c>
      <c r="C200" s="205">
        <v>27.7</v>
      </c>
      <c r="D200" s="206">
        <v>63.2</v>
      </c>
      <c r="E200" s="313">
        <f t="shared" si="57"/>
        <v>1.9278216195587244E-5</v>
      </c>
      <c r="F200" s="154">
        <v>3.7999999999999999E-2</v>
      </c>
      <c r="G200" s="218"/>
      <c r="H200" s="208"/>
      <c r="I200" s="178"/>
      <c r="J200" s="205"/>
      <c r="K200" s="206"/>
      <c r="L200" s="154"/>
      <c r="M200" s="181"/>
      <c r="N200" s="191"/>
      <c r="O200" s="205"/>
      <c r="P200" s="206"/>
      <c r="Q200" s="154"/>
      <c r="R200" s="177"/>
      <c r="T200" s="286">
        <f t="shared" si="52"/>
        <v>0.63378961446365722</v>
      </c>
      <c r="U200" s="286">
        <f t="shared" si="53"/>
        <v>1.2852144130391498E-3</v>
      </c>
      <c r="V200" s="126">
        <f t="shared" si="54"/>
        <v>6.2096589072678219</v>
      </c>
      <c r="W200" s="284">
        <f t="shared" si="55"/>
        <v>1.5166149212830848E-39</v>
      </c>
      <c r="X200" s="285">
        <f t="shared" si="56"/>
        <v>199.99999785229929</v>
      </c>
      <c r="AE200" s="32"/>
      <c r="AF200" s="32"/>
      <c r="AG200" s="32"/>
    </row>
    <row r="201" spans="2:33" ht="12" customHeight="1" x14ac:dyDescent="0.2">
      <c r="B201" s="190">
        <v>38852</v>
      </c>
      <c r="C201" s="205">
        <v>37.5</v>
      </c>
      <c r="D201" s="206">
        <v>64.2</v>
      </c>
      <c r="E201" s="313">
        <f t="shared" si="57"/>
        <v>1.7614015654525E-5</v>
      </c>
      <c r="F201" s="154">
        <v>5.5E-2</v>
      </c>
      <c r="G201" s="218">
        <v>1.19</v>
      </c>
      <c r="H201" s="208">
        <v>2.8</v>
      </c>
      <c r="I201" s="178">
        <f>G201/H201</f>
        <v>0.42499999999999999</v>
      </c>
      <c r="J201" s="205">
        <v>43.4</v>
      </c>
      <c r="K201" s="206">
        <v>64.8</v>
      </c>
      <c r="L201" s="313">
        <f>ND代替値*2.71828^(-(0.69315/2.06)*(B201-事故日Cb)/365.25)</f>
        <v>1.6439747944223334E-5</v>
      </c>
      <c r="M201" s="177">
        <v>0.04</v>
      </c>
      <c r="N201" s="191">
        <v>38852</v>
      </c>
      <c r="O201" s="205">
        <v>39</v>
      </c>
      <c r="P201" s="206">
        <v>72.400000000000006</v>
      </c>
      <c r="Q201" s="313">
        <f>ND代替値*2.71828^(-(0.69315/2.06)*(N201-事故日Cb)/365.25)</f>
        <v>1.6439747944223334E-5</v>
      </c>
      <c r="R201" s="177">
        <v>6.9000000000000006E-2</v>
      </c>
      <c r="T201" s="286">
        <f t="shared" si="52"/>
        <v>0.62988181611240346</v>
      </c>
      <c r="U201" s="286">
        <f t="shared" si="53"/>
        <v>1.1742677103016668E-3</v>
      </c>
      <c r="V201" s="126">
        <f t="shared" si="54"/>
        <v>6.1696609993618248</v>
      </c>
      <c r="W201" s="284">
        <f t="shared" si="55"/>
        <v>4.2391694283326343E-40</v>
      </c>
      <c r="X201" s="285">
        <f t="shared" si="56"/>
        <v>199.9999978231719</v>
      </c>
      <c r="AE201" s="32"/>
      <c r="AF201" s="32"/>
      <c r="AG201" s="32"/>
    </row>
    <row r="202" spans="2:33" ht="12" customHeight="1" x14ac:dyDescent="0.2">
      <c r="B202" s="190">
        <v>38932</v>
      </c>
      <c r="C202" s="205">
        <v>52.9</v>
      </c>
      <c r="D202" s="206">
        <v>36.9</v>
      </c>
      <c r="E202" s="313">
        <f t="shared" si="57"/>
        <v>1.6362568023269893E-5</v>
      </c>
      <c r="F202" s="62">
        <f>ND代替値</f>
        <v>8.0000000000000002E-3</v>
      </c>
      <c r="G202" s="218"/>
      <c r="H202" s="208"/>
      <c r="I202" s="178"/>
      <c r="J202" s="205"/>
      <c r="K202" s="206"/>
      <c r="L202" s="154"/>
      <c r="M202" s="181"/>
      <c r="N202" s="191"/>
      <c r="O202" s="205"/>
      <c r="P202" s="206"/>
      <c r="Q202" s="154"/>
      <c r="R202" s="177"/>
      <c r="T202" s="286">
        <f t="shared" si="52"/>
        <v>0.62670964609372526</v>
      </c>
      <c r="U202" s="286">
        <f t="shared" si="53"/>
        <v>1.0908378682179928E-3</v>
      </c>
      <c r="V202" s="126">
        <f t="shared" si="54"/>
        <v>6.1372007220002374</v>
      </c>
      <c r="W202" s="284">
        <f t="shared" si="55"/>
        <v>1.4975000865260757E-40</v>
      </c>
      <c r="X202" s="285">
        <f t="shared" si="56"/>
        <v>199.99999779939438</v>
      </c>
      <c r="AE202" s="32"/>
      <c r="AF202" s="32"/>
      <c r="AG202" s="32"/>
    </row>
    <row r="203" spans="2:33" ht="12" customHeight="1" x14ac:dyDescent="0.2">
      <c r="B203" s="190">
        <v>39034</v>
      </c>
      <c r="C203" s="205">
        <v>40.1</v>
      </c>
      <c r="D203" s="206">
        <v>65.5</v>
      </c>
      <c r="E203" s="313">
        <f t="shared" si="57"/>
        <v>1.4895073514565553E-5</v>
      </c>
      <c r="F203" s="154">
        <v>3.5999999999999997E-2</v>
      </c>
      <c r="G203" s="218"/>
      <c r="H203" s="208"/>
      <c r="I203" s="178"/>
      <c r="J203" s="205">
        <v>29.7</v>
      </c>
      <c r="K203" s="206">
        <v>71.5</v>
      </c>
      <c r="L203" s="313">
        <f>ND代替値*2.71828^(-(0.69315/2.06)*(B203-事故日Cb)/365.25)</f>
        <v>1.3902068613594517E-5</v>
      </c>
      <c r="M203" s="177">
        <v>3.5999999999999997E-2</v>
      </c>
      <c r="N203" s="191">
        <v>39034</v>
      </c>
      <c r="O203" s="205">
        <v>35</v>
      </c>
      <c r="P203" s="206">
        <v>71.8</v>
      </c>
      <c r="Q203" s="313">
        <f>ND代替値*2.71828^(-(0.69315/2.06)*(N203-事故日Cb)/365.25)</f>
        <v>1.3902068613594517E-5</v>
      </c>
      <c r="R203" s="177">
        <v>5.7000000000000002E-2</v>
      </c>
      <c r="T203" s="286">
        <f t="shared" si="52"/>
        <v>0.62268828804841792</v>
      </c>
      <c r="U203" s="286">
        <f t="shared" si="53"/>
        <v>9.9300490097103695E-4</v>
      </c>
      <c r="V203" s="126">
        <f t="shared" si="54"/>
        <v>6.096061436665865</v>
      </c>
      <c r="W203" s="284">
        <f t="shared" si="55"/>
        <v>3.973531042839533E-41</v>
      </c>
      <c r="X203" s="285">
        <f t="shared" si="56"/>
        <v>199.99999776907808</v>
      </c>
      <c r="AE203" s="32"/>
      <c r="AF203" s="32"/>
      <c r="AG203" s="32"/>
    </row>
    <row r="204" spans="2:33" ht="12" customHeight="1" x14ac:dyDescent="0.2">
      <c r="B204" s="190">
        <v>39118</v>
      </c>
      <c r="C204" s="205">
        <v>29</v>
      </c>
      <c r="D204" s="206">
        <v>65</v>
      </c>
      <c r="E204" s="313">
        <f t="shared" si="57"/>
        <v>1.3785908523758342E-5</v>
      </c>
      <c r="F204" s="154">
        <v>2.5000000000000001E-2</v>
      </c>
      <c r="G204" s="218"/>
      <c r="H204" s="208"/>
      <c r="I204" s="178"/>
      <c r="J204" s="205"/>
      <c r="K204" s="206"/>
      <c r="L204" s="154"/>
      <c r="M204" s="181"/>
      <c r="N204" s="191"/>
      <c r="O204" s="205"/>
      <c r="P204" s="206"/>
      <c r="Q204" s="154"/>
      <c r="R204" s="177"/>
      <c r="T204" s="286">
        <f t="shared" si="52"/>
        <v>0.61939596371790218</v>
      </c>
      <c r="U204" s="286">
        <f t="shared" si="53"/>
        <v>9.1906056825055617E-4</v>
      </c>
      <c r="V204" s="126">
        <f t="shared" si="54"/>
        <v>6.0623891712375322</v>
      </c>
      <c r="W204" s="284">
        <f t="shared" si="55"/>
        <v>1.3324993197163923E-41</v>
      </c>
      <c r="X204" s="285">
        <f t="shared" si="56"/>
        <v>199.99999774411174</v>
      </c>
      <c r="AE204" s="32"/>
      <c r="AF204" s="32"/>
      <c r="AG204" s="32"/>
    </row>
    <row r="205" spans="2:33" ht="12" customHeight="1" x14ac:dyDescent="0.2">
      <c r="B205" s="190">
        <v>39210</v>
      </c>
      <c r="C205" s="205">
        <v>38.9</v>
      </c>
      <c r="D205" s="206">
        <v>60.5</v>
      </c>
      <c r="E205" s="313">
        <f t="shared" si="57"/>
        <v>1.2665648829403853E-5</v>
      </c>
      <c r="F205" s="220">
        <v>0.03</v>
      </c>
      <c r="G205" s="218">
        <v>1.38</v>
      </c>
      <c r="H205" s="208">
        <v>2.6</v>
      </c>
      <c r="I205" s="178">
        <f>G205/H205</f>
        <v>0.53076923076923066</v>
      </c>
      <c r="J205" s="205">
        <v>40.700000000000003</v>
      </c>
      <c r="K205" s="206">
        <v>60.7</v>
      </c>
      <c r="L205" s="313">
        <f>ND代替値*2.71828^(-(0.69315/2.06)*(B205-事故日Cb)/365.25)</f>
        <v>1.182127224077693E-5</v>
      </c>
      <c r="M205" s="177">
        <v>6.9000000000000006E-2</v>
      </c>
      <c r="N205" s="191">
        <v>39210</v>
      </c>
      <c r="O205" s="205">
        <v>41.3</v>
      </c>
      <c r="P205" s="206">
        <v>83.5</v>
      </c>
      <c r="Q205" s="313">
        <f>ND代替値*2.71828^(-(0.69315/2.06)*(N205-事故日Cb)/365.25)</f>
        <v>1.182127224077693E-5</v>
      </c>
      <c r="R205" s="177">
        <v>7.6999999999999999E-2</v>
      </c>
      <c r="T205" s="286">
        <f t="shared" si="52"/>
        <v>0.61581005447764725</v>
      </c>
      <c r="U205" s="286">
        <f t="shared" si="53"/>
        <v>8.4437658862692355E-4</v>
      </c>
      <c r="V205" s="126">
        <f t="shared" si="54"/>
        <v>6.0257233922331546</v>
      </c>
      <c r="W205" s="284">
        <f t="shared" si="55"/>
        <v>4.0268549829686794E-42</v>
      </c>
      <c r="X205" s="285">
        <f t="shared" si="56"/>
        <v>199.99999771676767</v>
      </c>
      <c r="AE205" s="32"/>
      <c r="AF205" s="32"/>
      <c r="AG205" s="32"/>
    </row>
    <row r="206" spans="2:33" ht="12" customHeight="1" x14ac:dyDescent="0.2">
      <c r="B206" s="190">
        <v>39296</v>
      </c>
      <c r="C206" s="205">
        <v>50.8</v>
      </c>
      <c r="D206" s="206">
        <v>47</v>
      </c>
      <c r="E206" s="313">
        <f t="shared" si="57"/>
        <v>1.1700920027767187E-5</v>
      </c>
      <c r="F206" s="154">
        <v>0.04</v>
      </c>
      <c r="G206" s="218"/>
      <c r="H206" s="208"/>
      <c r="I206" s="178"/>
      <c r="J206" s="205"/>
      <c r="K206" s="206"/>
      <c r="L206" s="154"/>
      <c r="M206" s="181"/>
      <c r="N206" s="191"/>
      <c r="O206" s="205"/>
      <c r="P206" s="206"/>
      <c r="Q206" s="154"/>
      <c r="R206" s="177"/>
      <c r="T206" s="286">
        <f t="shared" si="52"/>
        <v>0.61247678465357291</v>
      </c>
      <c r="U206" s="286">
        <f t="shared" si="53"/>
        <v>7.800613351844791E-4</v>
      </c>
      <c r="V206" s="126">
        <f t="shared" si="54"/>
        <v>5.9916494213907896</v>
      </c>
      <c r="W206" s="284">
        <f t="shared" si="55"/>
        <v>1.3157050076251503E-42</v>
      </c>
      <c r="X206" s="285">
        <f t="shared" si="56"/>
        <v>199.99999769120686</v>
      </c>
      <c r="AE206" s="32"/>
      <c r="AF206" s="32"/>
      <c r="AG206" s="32"/>
    </row>
    <row r="207" spans="2:33" ht="12" customHeight="1" x14ac:dyDescent="0.2">
      <c r="B207" s="190">
        <v>39400</v>
      </c>
      <c r="C207" s="205">
        <v>49.4</v>
      </c>
      <c r="D207" s="206">
        <v>73.900000000000006</v>
      </c>
      <c r="E207" s="313">
        <f t="shared" si="57"/>
        <v>1.0631903454606754E-5</v>
      </c>
      <c r="F207" s="154">
        <v>3.1E-2</v>
      </c>
      <c r="G207" s="218"/>
      <c r="H207" s="208"/>
      <c r="I207" s="178"/>
      <c r="J207" s="205">
        <v>49.7</v>
      </c>
      <c r="K207" s="206">
        <v>80.7</v>
      </c>
      <c r="L207" s="313">
        <f>ND代替値*2.71828^(-(0.69315/2.06)*(B207-事故日Cb)/365.25)</f>
        <v>9.9231098909663045E-6</v>
      </c>
      <c r="M207" s="177">
        <v>6.3E-2</v>
      </c>
      <c r="N207" s="191">
        <v>39400</v>
      </c>
      <c r="O207" s="205">
        <v>50.5</v>
      </c>
      <c r="P207" s="206">
        <v>71.3</v>
      </c>
      <c r="Q207" s="313">
        <f>ND代替値*2.71828^(-(0.69315/2.06)*(N207-事故日Cb)/365.25)</f>
        <v>9.9231098909663045E-6</v>
      </c>
      <c r="R207" s="177">
        <v>3.5000000000000003E-2</v>
      </c>
      <c r="T207" s="286">
        <f t="shared" si="52"/>
        <v>0.60846994665438447</v>
      </c>
      <c r="U207" s="286">
        <f t="shared" si="53"/>
        <v>7.0879356364045027E-4</v>
      </c>
      <c r="V207" s="126">
        <f t="shared" si="54"/>
        <v>5.9507009803205388</v>
      </c>
      <c r="W207" s="284">
        <f t="shared" si="55"/>
        <v>3.4014996747741731E-43</v>
      </c>
      <c r="X207" s="285">
        <f t="shared" si="56"/>
        <v>199.99999766029612</v>
      </c>
      <c r="AE207" s="32"/>
      <c r="AF207" s="32"/>
      <c r="AG207" s="32"/>
    </row>
    <row r="208" spans="2:33" ht="12" customHeight="1" x14ac:dyDescent="0.2">
      <c r="B208" s="190">
        <v>39483</v>
      </c>
      <c r="C208" s="205">
        <v>28.4</v>
      </c>
      <c r="D208" s="206">
        <v>61.6</v>
      </c>
      <c r="E208" s="313">
        <f t="shared" si="57"/>
        <v>9.8492656692427001E-6</v>
      </c>
      <c r="F208" s="154">
        <v>4.9000000000000002E-2</v>
      </c>
      <c r="G208" s="218"/>
      <c r="H208" s="208"/>
      <c r="I208" s="178"/>
      <c r="J208" s="205"/>
      <c r="K208" s="206"/>
      <c r="L208" s="154"/>
      <c r="M208" s="181"/>
      <c r="N208" s="191"/>
      <c r="O208" s="205"/>
      <c r="P208" s="206"/>
      <c r="Q208" s="154"/>
      <c r="R208" s="177"/>
      <c r="T208" s="286">
        <f t="shared" si="52"/>
        <v>0.60529099776571205</v>
      </c>
      <c r="U208" s="286">
        <f t="shared" si="53"/>
        <v>6.5661771128284671E-4</v>
      </c>
      <c r="V208" s="126">
        <f t="shared" si="54"/>
        <v>5.9182218613193722</v>
      </c>
      <c r="W208" s="284">
        <f t="shared" si="55"/>
        <v>1.15560588134637E-43</v>
      </c>
      <c r="X208" s="285">
        <f t="shared" si="56"/>
        <v>199.99999763562701</v>
      </c>
      <c r="AE208" s="32"/>
      <c r="AF208" s="32"/>
      <c r="AG208" s="32"/>
    </row>
    <row r="209" spans="1:33" ht="12" customHeight="1" x14ac:dyDescent="0.2">
      <c r="B209" s="190">
        <v>39576</v>
      </c>
      <c r="C209" s="205">
        <v>33.5</v>
      </c>
      <c r="D209" s="206">
        <v>56</v>
      </c>
      <c r="E209" s="313">
        <f t="shared" si="57"/>
        <v>9.0405700524065323E-6</v>
      </c>
      <c r="F209" s="154">
        <v>5.3999999999999999E-2</v>
      </c>
      <c r="G209" s="218">
        <v>0.92</v>
      </c>
      <c r="H209" s="208">
        <v>2.5</v>
      </c>
      <c r="I209" s="178">
        <f>G209/H209</f>
        <v>0.36799999999999999</v>
      </c>
      <c r="J209" s="205">
        <v>34.6</v>
      </c>
      <c r="K209" s="206">
        <v>62.6</v>
      </c>
      <c r="L209" s="313">
        <f>ND代替値*2.71828^(-(0.69315/2.06)*(B209-事故日Cb)/365.25)</f>
        <v>8.4378653822460979E-6</v>
      </c>
      <c r="M209" s="177">
        <v>3.6999999999999998E-2</v>
      </c>
      <c r="N209" s="191">
        <v>39575</v>
      </c>
      <c r="O209" s="205">
        <v>37.299999999999997</v>
      </c>
      <c r="P209" s="206">
        <v>68.8</v>
      </c>
      <c r="Q209" s="313">
        <f>ND代替値*2.71828^(-(0.69315/2.06)*(N209-事故日Cb)/365.25)</f>
        <v>8.4456422039361137E-6</v>
      </c>
      <c r="R209" s="177">
        <v>5.8999999999999997E-2</v>
      </c>
      <c r="T209" s="286">
        <f t="shared" si="52"/>
        <v>0.60174876931058019</v>
      </c>
      <c r="U209" s="286">
        <f t="shared" si="53"/>
        <v>6.0270467016043552E-4</v>
      </c>
      <c r="V209" s="126">
        <f t="shared" si="54"/>
        <v>5.8820401450733666</v>
      </c>
      <c r="W209" s="284">
        <f t="shared" si="55"/>
        <v>3.447147075801436E-44</v>
      </c>
      <c r="X209" s="285">
        <f t="shared" si="56"/>
        <v>199.99999760798565</v>
      </c>
      <c r="AE209" s="32"/>
      <c r="AF209" s="32"/>
      <c r="AG209" s="32"/>
    </row>
    <row r="210" spans="1:33" ht="12" customHeight="1" x14ac:dyDescent="0.2">
      <c r="B210" s="190">
        <v>39667</v>
      </c>
      <c r="C210" s="205">
        <v>29.8</v>
      </c>
      <c r="D210" s="206">
        <v>52</v>
      </c>
      <c r="E210" s="313">
        <f t="shared" si="57"/>
        <v>8.3135775493529469E-6</v>
      </c>
      <c r="F210" s="154">
        <v>4.5999999999999999E-2</v>
      </c>
      <c r="G210" s="218"/>
      <c r="H210" s="208"/>
      <c r="I210" s="178"/>
      <c r="J210" s="205"/>
      <c r="K210" s="206"/>
      <c r="L210" s="154"/>
      <c r="M210" s="181"/>
      <c r="N210" s="191"/>
      <c r="O210" s="205"/>
      <c r="P210" s="206"/>
      <c r="Q210" s="154"/>
      <c r="R210" s="177"/>
      <c r="T210" s="286">
        <f t="shared" si="52"/>
        <v>0.59830278425875372</v>
      </c>
      <c r="U210" s="286">
        <f t="shared" si="53"/>
        <v>5.5423850329019649E-4</v>
      </c>
      <c r="V210" s="126">
        <f t="shared" si="54"/>
        <v>5.8468506562843539</v>
      </c>
      <c r="W210" s="284">
        <f t="shared" si="55"/>
        <v>1.0553772575039587E-44</v>
      </c>
      <c r="X210" s="285">
        <f t="shared" si="56"/>
        <v>199.99999758093881</v>
      </c>
      <c r="AE210" s="32"/>
      <c r="AF210" s="32"/>
      <c r="AG210" s="32"/>
    </row>
    <row r="211" spans="1:33" ht="12" customHeight="1" x14ac:dyDescent="0.2">
      <c r="B211" s="190">
        <v>39758</v>
      </c>
      <c r="C211" s="205">
        <v>43.3</v>
      </c>
      <c r="D211" s="206">
        <v>64.7</v>
      </c>
      <c r="E211" s="313">
        <f t="shared" si="57"/>
        <v>7.6450457513690939E-6</v>
      </c>
      <c r="F211" s="154">
        <v>2.9000000000000001E-2</v>
      </c>
      <c r="G211" s="218"/>
      <c r="H211" s="208"/>
      <c r="I211" s="178"/>
      <c r="J211" s="205">
        <v>44.4</v>
      </c>
      <c r="K211" s="206">
        <v>78.7</v>
      </c>
      <c r="L211" s="313">
        <f>ND代替値*2.71828^(-(0.69315/2.06)*(B211-事故日Cb)/365.25)</f>
        <v>7.1353760346111542E-6</v>
      </c>
      <c r="M211" s="177">
        <v>3.5999999999999997E-2</v>
      </c>
      <c r="N211" s="191">
        <v>39756</v>
      </c>
      <c r="O211" s="205">
        <v>43.8</v>
      </c>
      <c r="P211" s="206">
        <v>69.099999999999994</v>
      </c>
      <c r="Q211" s="313">
        <f>ND代替値*2.71828^(-(0.69315/2.06)*(N211-事故日Cb)/365.25)</f>
        <v>7.1485348410713582E-6</v>
      </c>
      <c r="R211" s="177">
        <v>4.1000000000000002E-2</v>
      </c>
      <c r="T211" s="286">
        <f t="shared" si="52"/>
        <v>0.59487653304533772</v>
      </c>
      <c r="U211" s="286">
        <f t="shared" si="53"/>
        <v>5.096697167579396E-4</v>
      </c>
      <c r="V211" s="126">
        <f t="shared" si="54"/>
        <v>5.8118716897105411</v>
      </c>
      <c r="W211" s="284">
        <f t="shared" si="55"/>
        <v>3.231139058369367E-45</v>
      </c>
      <c r="X211" s="285">
        <f t="shared" si="56"/>
        <v>199.99999755389192</v>
      </c>
      <c r="AE211" s="32"/>
      <c r="AF211" s="32"/>
      <c r="AG211" s="32"/>
    </row>
    <row r="212" spans="1:33" ht="12" customHeight="1" x14ac:dyDescent="0.2">
      <c r="B212" s="190">
        <v>39850</v>
      </c>
      <c r="C212" s="205">
        <v>29.8</v>
      </c>
      <c r="D212" s="206">
        <v>66.2</v>
      </c>
      <c r="E212" s="313">
        <f t="shared" si="57"/>
        <v>7.0238000349917463E-6</v>
      </c>
      <c r="F212" s="154">
        <v>2.8000000000000001E-2</v>
      </c>
      <c r="G212" s="218"/>
      <c r="H212" s="208"/>
      <c r="I212" s="178"/>
      <c r="J212" s="205"/>
      <c r="K212" s="206"/>
      <c r="L212" s="154"/>
      <c r="M212" s="181"/>
      <c r="N212" s="191"/>
      <c r="O212" s="205"/>
      <c r="P212" s="206"/>
      <c r="Q212" s="154"/>
      <c r="R212" s="177"/>
      <c r="T212" s="286">
        <f t="shared" si="52"/>
        <v>0.59143257573593944</v>
      </c>
      <c r="U212" s="286">
        <f t="shared" si="53"/>
        <v>4.6825333566611645E-4</v>
      </c>
      <c r="V212" s="126">
        <f t="shared" si="54"/>
        <v>5.7767210590008302</v>
      </c>
      <c r="W212" s="284">
        <f t="shared" si="55"/>
        <v>9.7646041730278199E-46</v>
      </c>
      <c r="X212" s="285">
        <f t="shared" si="56"/>
        <v>199.99999752654782</v>
      </c>
      <c r="AE212" s="32"/>
      <c r="AF212" s="32"/>
      <c r="AG212" s="32"/>
    </row>
    <row r="213" spans="1:33" ht="12" customHeight="1" x14ac:dyDescent="0.2">
      <c r="B213" s="190">
        <v>39944</v>
      </c>
      <c r="C213" s="205">
        <v>43.8</v>
      </c>
      <c r="D213" s="206">
        <v>55.3</v>
      </c>
      <c r="E213" s="313">
        <f t="shared" si="57"/>
        <v>6.4411589451262442E-6</v>
      </c>
      <c r="F213" s="154">
        <v>5.3999999999999999E-2</v>
      </c>
      <c r="G213" s="218">
        <v>0.87</v>
      </c>
      <c r="H213" s="208">
        <v>2.9</v>
      </c>
      <c r="I213" s="178">
        <f>G213/H213</f>
        <v>0.3</v>
      </c>
      <c r="J213" s="205">
        <v>56.2</v>
      </c>
      <c r="K213" s="206">
        <v>72.400000000000006</v>
      </c>
      <c r="L213" s="313">
        <f>ND代替値*2.71828^(-(0.69315/2.06)*(B213-事故日Cb)/365.25)</f>
        <v>6.0117483487844948E-6</v>
      </c>
      <c r="M213" s="177">
        <v>4.8000000000000001E-2</v>
      </c>
      <c r="N213" s="191">
        <v>39944</v>
      </c>
      <c r="O213" s="205">
        <v>54.3</v>
      </c>
      <c r="P213" s="206">
        <v>66.2</v>
      </c>
      <c r="Q213" s="313">
        <f>ND代替値*2.71828^(-(0.69315/2.06)*(N213-事故日Cb)/365.25)</f>
        <v>6.0117483487844948E-6</v>
      </c>
      <c r="R213" s="177">
        <v>6.2E-2</v>
      </c>
      <c r="T213" s="286">
        <f t="shared" si="52"/>
        <v>0.58793434212384388</v>
      </c>
      <c r="U213" s="286">
        <f t="shared" si="53"/>
        <v>4.2941059634174961E-4</v>
      </c>
      <c r="V213" s="126">
        <f t="shared" si="54"/>
        <v>5.7410258507627479</v>
      </c>
      <c r="W213" s="284">
        <f t="shared" si="55"/>
        <v>2.8751187635482077E-46</v>
      </c>
      <c r="X213" s="285">
        <f t="shared" si="56"/>
        <v>199.99999749860928</v>
      </c>
      <c r="AE213" s="32"/>
      <c r="AF213" s="32"/>
      <c r="AG213" s="32"/>
    </row>
    <row r="214" spans="1:33" ht="12" customHeight="1" x14ac:dyDescent="0.2">
      <c r="B214" s="190">
        <v>40031</v>
      </c>
      <c r="C214" s="205">
        <v>53.8</v>
      </c>
      <c r="D214" s="206">
        <v>50.9</v>
      </c>
      <c r="E214" s="313">
        <f t="shared" si="57"/>
        <v>5.9450635078355894E-6</v>
      </c>
      <c r="F214" s="154">
        <v>2.8000000000000001E-2</v>
      </c>
      <c r="G214" s="218"/>
      <c r="H214" s="208"/>
      <c r="I214" s="178"/>
      <c r="J214" s="205"/>
      <c r="K214" s="206"/>
      <c r="L214" s="154"/>
      <c r="M214" s="181"/>
      <c r="N214" s="191"/>
      <c r="O214" s="205"/>
      <c r="P214" s="206"/>
      <c r="Q214" s="154"/>
      <c r="R214" s="177"/>
      <c r="T214" s="286">
        <f t="shared" si="52"/>
        <v>0.58471505558617032</v>
      </c>
      <c r="U214" s="286">
        <f t="shared" si="53"/>
        <v>3.963375671890393E-4</v>
      </c>
      <c r="V214" s="126">
        <f t="shared" si="54"/>
        <v>5.7081853663516462</v>
      </c>
      <c r="W214" s="284">
        <f t="shared" si="55"/>
        <v>9.2725546737889754E-47</v>
      </c>
      <c r="X214" s="285">
        <f t="shared" si="56"/>
        <v>199.99999747275126</v>
      </c>
      <c r="AE214" s="32"/>
      <c r="AF214" s="32"/>
      <c r="AG214" s="32"/>
    </row>
    <row r="215" spans="1:33" ht="12" customHeight="1" x14ac:dyDescent="0.2">
      <c r="B215" s="190">
        <v>40121</v>
      </c>
      <c r="C215" s="205">
        <v>43.9</v>
      </c>
      <c r="D215" s="206">
        <v>62.1</v>
      </c>
      <c r="E215" s="313">
        <f t="shared" si="57"/>
        <v>5.472033169196708E-6</v>
      </c>
      <c r="F215" s="154">
        <v>3.2000000000000001E-2</v>
      </c>
      <c r="G215" s="218"/>
      <c r="H215" s="208"/>
      <c r="I215" s="178"/>
      <c r="J215" s="205">
        <v>44.4</v>
      </c>
      <c r="K215" s="206">
        <v>74.400000000000006</v>
      </c>
      <c r="L215" s="313">
        <f>ND代替値*2.71828^(-(0.69315/2.06)*(B215-事故日Cb)/365.25)</f>
        <v>5.1072309579169279E-6</v>
      </c>
      <c r="M215" s="177">
        <v>3.6999999999999998E-2</v>
      </c>
      <c r="N215" s="191">
        <v>40121</v>
      </c>
      <c r="O215" s="205">
        <v>41.1</v>
      </c>
      <c r="P215" s="206">
        <v>66.3</v>
      </c>
      <c r="Q215" s="313">
        <f>ND代替値*2.71828^(-(0.69315/2.06)*(N215-事故日Cb)/365.25)</f>
        <v>5.1072309579169279E-6</v>
      </c>
      <c r="R215" s="177">
        <v>4.1000000000000002E-2</v>
      </c>
      <c r="T215" s="286">
        <f t="shared" si="52"/>
        <v>0.58140330773400772</v>
      </c>
      <c r="U215" s="286">
        <f t="shared" si="53"/>
        <v>3.6480221127978057E-4</v>
      </c>
      <c r="V215" s="126">
        <f t="shared" si="54"/>
        <v>5.6744101248680234</v>
      </c>
      <c r="W215" s="284">
        <f t="shared" si="55"/>
        <v>2.8760487591236597E-47</v>
      </c>
      <c r="X215" s="285">
        <f t="shared" si="56"/>
        <v>199.9999974460016</v>
      </c>
      <c r="AE215" s="32"/>
      <c r="AF215" s="32"/>
      <c r="AG215" s="32"/>
    </row>
    <row r="216" spans="1:33" ht="12" customHeight="1" x14ac:dyDescent="0.2">
      <c r="B216" s="190">
        <v>40210</v>
      </c>
      <c r="C216" s="205">
        <v>35.799999999999997</v>
      </c>
      <c r="D216" s="206">
        <v>66.599999999999994</v>
      </c>
      <c r="E216" s="313">
        <f t="shared" si="57"/>
        <v>5.041282450642444E-6</v>
      </c>
      <c r="F216" s="154">
        <v>3.5999999999999997E-2</v>
      </c>
      <c r="G216" s="218"/>
      <c r="H216" s="208"/>
      <c r="I216" s="178"/>
      <c r="J216" s="205"/>
      <c r="K216" s="206"/>
      <c r="L216" s="154"/>
      <c r="M216" s="181"/>
      <c r="N216" s="191"/>
      <c r="O216" s="205"/>
      <c r="P216" s="206"/>
      <c r="Q216" s="154"/>
      <c r="R216" s="177"/>
      <c r="T216" s="286">
        <f t="shared" si="52"/>
        <v>0.57814680330073764</v>
      </c>
      <c r="U216" s="286">
        <f t="shared" si="53"/>
        <v>3.3608549670949631E-4</v>
      </c>
      <c r="V216" s="126">
        <f t="shared" si="54"/>
        <v>5.6412066972656847</v>
      </c>
      <c r="W216" s="284">
        <f t="shared" si="55"/>
        <v>9.0373689028009131E-48</v>
      </c>
      <c r="X216" s="285">
        <f t="shared" si="56"/>
        <v>199.99999741954915</v>
      </c>
      <c r="AE216" s="32"/>
      <c r="AF216" s="32"/>
      <c r="AG216" s="32"/>
    </row>
    <row r="217" spans="1:33" ht="12" customHeight="1" x14ac:dyDescent="0.2">
      <c r="B217" s="190">
        <v>40308</v>
      </c>
      <c r="C217" s="205">
        <v>60.9</v>
      </c>
      <c r="D217" s="206">
        <v>59.7</v>
      </c>
      <c r="E217" s="313">
        <f t="shared" si="57"/>
        <v>4.606091513011655E-6</v>
      </c>
      <c r="F217" s="154">
        <v>5.5E-2</v>
      </c>
      <c r="G217" s="218">
        <v>0.89</v>
      </c>
      <c r="H217" s="208">
        <v>2.1</v>
      </c>
      <c r="I217" s="178">
        <f>G217/H217</f>
        <v>0.4238095238095238</v>
      </c>
      <c r="J217" s="205">
        <v>77</v>
      </c>
      <c r="K217" s="206">
        <v>72.400000000000006</v>
      </c>
      <c r="L217" s="313">
        <f>ND代替値*2.71828^(-(0.69315/2.06)*(B217-事故日Cb)/365.25)</f>
        <v>4.2990187454775449E-6</v>
      </c>
      <c r="M217" s="177">
        <v>4.4999999999999998E-2</v>
      </c>
      <c r="N217" s="191">
        <v>40308</v>
      </c>
      <c r="O217" s="205">
        <v>70.3</v>
      </c>
      <c r="P217" s="206">
        <v>64.099999999999994</v>
      </c>
      <c r="Q217" s="313">
        <f>ND代替値*2.71828^(-(0.69315/2.06)*(N217-事故日Cb)/365.25)</f>
        <v>4.2990187454775449E-6</v>
      </c>
      <c r="R217" s="177">
        <v>5.7000000000000002E-2</v>
      </c>
      <c r="T217" s="286">
        <f t="shared" si="52"/>
        <v>0.57458208549349943</v>
      </c>
      <c r="U217" s="286">
        <f t="shared" si="53"/>
        <v>3.0707276753411036E-4</v>
      </c>
      <c r="V217" s="126">
        <f t="shared" si="54"/>
        <v>5.6048703268908415</v>
      </c>
      <c r="W217" s="284">
        <f t="shared" si="55"/>
        <v>2.5260820942540484E-48</v>
      </c>
      <c r="X217" s="285">
        <f t="shared" si="56"/>
        <v>199.99999739042175</v>
      </c>
      <c r="AE217" s="32"/>
      <c r="AF217" s="32"/>
      <c r="AG217" s="32"/>
    </row>
    <row r="218" spans="1:33" ht="12" customHeight="1" x14ac:dyDescent="0.2">
      <c r="B218" s="190">
        <v>40394</v>
      </c>
      <c r="C218" s="205">
        <v>45.1</v>
      </c>
      <c r="D218" s="206">
        <v>47.9</v>
      </c>
      <c r="E218" s="313">
        <f t="shared" si="57"/>
        <v>4.2552504936980191E-6</v>
      </c>
      <c r="F218" s="154">
        <v>0.02</v>
      </c>
      <c r="G218" s="218"/>
      <c r="H218" s="208"/>
      <c r="I218" s="178"/>
      <c r="J218" s="205"/>
      <c r="K218" s="206"/>
      <c r="L218" s="154"/>
      <c r="M218" s="177"/>
      <c r="N218" s="191"/>
      <c r="O218" s="205"/>
      <c r="P218" s="206"/>
      <c r="Q218" s="154"/>
      <c r="R218" s="177"/>
      <c r="T218" s="286">
        <f t="shared" si="52"/>
        <v>0.57147197530107374</v>
      </c>
      <c r="U218" s="286">
        <f t="shared" si="53"/>
        <v>2.8368336624653463E-4</v>
      </c>
      <c r="V218" s="126">
        <f t="shared" si="54"/>
        <v>5.5731761757222253</v>
      </c>
      <c r="W218" s="284">
        <f t="shared" si="55"/>
        <v>8.2535350171264929E-49</v>
      </c>
      <c r="X218" s="285">
        <f t="shared" si="56"/>
        <v>199.99999736486097</v>
      </c>
      <c r="AE218" s="32"/>
      <c r="AF218" s="32"/>
      <c r="AG218" s="32"/>
    </row>
    <row r="219" spans="1:33" ht="12" customHeight="1" x14ac:dyDescent="0.2">
      <c r="B219" s="190">
        <v>40486</v>
      </c>
      <c r="C219" s="205">
        <v>57.8</v>
      </c>
      <c r="D219" s="206">
        <v>69.400000000000006</v>
      </c>
      <c r="E219" s="313">
        <f t="shared" si="57"/>
        <v>3.9094636629456921E-6</v>
      </c>
      <c r="F219" s="154">
        <v>2.7E-2</v>
      </c>
      <c r="G219" s="218"/>
      <c r="H219" s="221"/>
      <c r="I219" s="178"/>
      <c r="J219" s="205">
        <v>60.8</v>
      </c>
      <c r="K219" s="206">
        <v>86.8</v>
      </c>
      <c r="L219" s="313">
        <f>ND代替値*2.71828^(-(0.69315/2.06)*(B219-事故日Cb)/365.25)</f>
        <v>3.6488327520826462E-6</v>
      </c>
      <c r="M219" s="177">
        <v>3.5999999999999997E-2</v>
      </c>
      <c r="N219" s="191">
        <v>40486</v>
      </c>
      <c r="O219" s="205">
        <v>55.6</v>
      </c>
      <c r="P219" s="206">
        <v>67.8</v>
      </c>
      <c r="Q219" s="313">
        <f>ND代替値*2.71828^(-(0.69315/2.06)*(N219-事故日Cb)/365.25)</f>
        <v>3.6488327520826462E-6</v>
      </c>
      <c r="R219" s="177">
        <v>5.0999999999999997E-2</v>
      </c>
      <c r="T219" s="286">
        <f t="shared" si="52"/>
        <v>0.56816351551635325</v>
      </c>
      <c r="U219" s="286">
        <f t="shared" si="53"/>
        <v>2.6063091086304615E-4</v>
      </c>
      <c r="V219" s="126">
        <f t="shared" si="54"/>
        <v>5.5394691931713531</v>
      </c>
      <c r="W219" s="284">
        <f t="shared" si="55"/>
        <v>2.494244321107509E-49</v>
      </c>
      <c r="X219" s="285">
        <f t="shared" si="56"/>
        <v>199.99999733751687</v>
      </c>
      <c r="AE219" s="32"/>
      <c r="AF219" s="32"/>
      <c r="AG219" s="32"/>
    </row>
    <row r="220" spans="1:33" s="9" customFormat="1" ht="12" customHeight="1" x14ac:dyDescent="0.2">
      <c r="B220" s="190">
        <v>40577</v>
      </c>
      <c r="C220" s="205">
        <v>26.6</v>
      </c>
      <c r="D220" s="206">
        <v>65.5</v>
      </c>
      <c r="E220" s="313">
        <f t="shared" ref="E220" si="58">ND代替値*2.71828^(-(0.69315/2.06)*(B220-事故日Cb)/365.25)</f>
        <v>3.5950862777314271E-6</v>
      </c>
      <c r="F220" s="154">
        <v>3.2000000000000001E-2</v>
      </c>
      <c r="G220" s="218"/>
      <c r="H220" s="221"/>
      <c r="I220" s="178"/>
      <c r="J220" s="205"/>
      <c r="K220" s="206"/>
      <c r="L220" s="154"/>
      <c r="M220" s="177"/>
      <c r="N220" s="191"/>
      <c r="O220" s="205"/>
      <c r="P220" s="206"/>
      <c r="Q220" s="154"/>
      <c r="R220" s="177"/>
      <c r="S220" s="337"/>
      <c r="T220" s="286">
        <f t="shared" si="52"/>
        <v>0.56490986036770086</v>
      </c>
      <c r="U220" s="286">
        <f t="shared" si="53"/>
        <v>2.3967241851542849E-4</v>
      </c>
      <c r="V220" s="126">
        <f t="shared" si="54"/>
        <v>5.5063291457962169</v>
      </c>
      <c r="W220" s="284">
        <f t="shared" si="55"/>
        <v>7.6363690706271861E-50</v>
      </c>
      <c r="X220" s="285">
        <f t="shared" si="56"/>
        <v>199.99999731046998</v>
      </c>
    </row>
    <row r="221" spans="1:33" ht="12" customHeight="1" thickBot="1" x14ac:dyDescent="0.25">
      <c r="A221" s="127"/>
      <c r="B221" s="327">
        <v>40612</v>
      </c>
      <c r="C221" s="328"/>
      <c r="D221" s="329"/>
      <c r="E221" s="330"/>
      <c r="F221" s="331"/>
      <c r="G221" s="332"/>
      <c r="H221" s="333"/>
      <c r="I221" s="334"/>
      <c r="J221" s="328"/>
      <c r="K221" s="329"/>
      <c r="L221" s="331"/>
      <c r="M221" s="335"/>
      <c r="N221" s="336">
        <v>40612</v>
      </c>
      <c r="O221" s="328"/>
      <c r="P221" s="329"/>
      <c r="Q221" s="331"/>
      <c r="R221" s="335"/>
      <c r="S221" s="287"/>
      <c r="T221" s="338"/>
      <c r="U221" s="338"/>
      <c r="V221" s="339"/>
      <c r="W221" s="340"/>
      <c r="X221" s="341"/>
      <c r="Y221" s="127"/>
    </row>
    <row r="222" spans="1:33" s="9" customFormat="1" ht="12" customHeight="1" x14ac:dyDescent="0.2">
      <c r="B222" s="273">
        <v>40613</v>
      </c>
      <c r="C222" s="263"/>
      <c r="D222" s="264"/>
      <c r="E222" s="266"/>
      <c r="F222" s="267"/>
      <c r="G222" s="268"/>
      <c r="H222" s="269"/>
      <c r="I222" s="265"/>
      <c r="J222" s="263"/>
      <c r="K222" s="264"/>
      <c r="L222" s="267"/>
      <c r="M222" s="270"/>
      <c r="N222" s="273">
        <v>40613</v>
      </c>
      <c r="O222" s="263"/>
      <c r="P222" s="264"/>
      <c r="Q222" s="267"/>
      <c r="R222" s="270"/>
      <c r="T222" s="286">
        <f t="shared" ref="T222:T249" si="59">1*2.71828^(-(0.69315/30.07)*(B222-事故日Fk)/365.25)</f>
        <v>1</v>
      </c>
      <c r="U222" s="286">
        <f t="shared" ref="U222:U249" si="60">1*2.71828^(-(0.69315/2.06)*(B222-事故日Fk)/365.25)</f>
        <v>1</v>
      </c>
      <c r="V222" s="126">
        <f t="shared" ref="V222:V249" si="61">10*2.71828^(-(0.69315/28.78)*(B222-事故日Fk)/365.25)</f>
        <v>10</v>
      </c>
      <c r="W222" s="284">
        <f t="shared" ref="W222:W249" si="62">100*2.71828^(-(0.69315/0.1459)*(B222-事故日Fk)/365.25)</f>
        <v>100</v>
      </c>
      <c r="X222" s="285">
        <f t="shared" ref="X222:X249" si="63">200*2.71828^(-(0.69315/(1.277*10^9))*(B222-事故日Cb)/365.25)</f>
        <v>199.99999729977014</v>
      </c>
    </row>
    <row r="223" spans="1:33" ht="12" customHeight="1" x14ac:dyDescent="0.2">
      <c r="B223" s="190">
        <v>40709</v>
      </c>
      <c r="C223" s="205">
        <v>40.799999999999997</v>
      </c>
      <c r="D223" s="206">
        <v>53.5</v>
      </c>
      <c r="E223" s="206">
        <v>432.1</v>
      </c>
      <c r="F223" s="206">
        <v>481</v>
      </c>
      <c r="G223" s="218">
        <v>2.1</v>
      </c>
      <c r="H223" s="221">
        <v>2.7</v>
      </c>
      <c r="I223" s="178">
        <v>0.77</v>
      </c>
      <c r="J223" s="205">
        <v>45</v>
      </c>
      <c r="K223" s="206">
        <v>71.5</v>
      </c>
      <c r="L223" s="206">
        <v>1273</v>
      </c>
      <c r="M223" s="193">
        <v>1476</v>
      </c>
      <c r="N223" s="191">
        <v>40709</v>
      </c>
      <c r="O223" s="205">
        <v>74</v>
      </c>
      <c r="P223" s="206">
        <v>65.5</v>
      </c>
      <c r="Q223" s="244">
        <v>309.89999999999998</v>
      </c>
      <c r="R223" s="193">
        <v>344.2</v>
      </c>
      <c r="T223" s="286">
        <f t="shared" si="59"/>
        <v>0.99395968531330992</v>
      </c>
      <c r="U223" s="286">
        <f t="shared" si="60"/>
        <v>0.91535952372849227</v>
      </c>
      <c r="V223" s="126">
        <f t="shared" si="61"/>
        <v>9.9368979752262359</v>
      </c>
      <c r="W223" s="284">
        <f t="shared" si="62"/>
        <v>28.688199871648539</v>
      </c>
      <c r="X223" s="285">
        <f t="shared" si="63"/>
        <v>199.99999727123713</v>
      </c>
    </row>
    <row r="224" spans="1:33" ht="12" customHeight="1" x14ac:dyDescent="0.2">
      <c r="B224" s="190">
        <v>40763</v>
      </c>
      <c r="C224" s="205">
        <v>90</v>
      </c>
      <c r="D224" s="206">
        <v>56.7</v>
      </c>
      <c r="E224" s="206">
        <v>616.4</v>
      </c>
      <c r="F224" s="206">
        <v>721</v>
      </c>
      <c r="G224" s="218"/>
      <c r="H224" s="221"/>
      <c r="I224" s="178"/>
      <c r="J224" s="205"/>
      <c r="K224" s="206"/>
      <c r="L224" s="206"/>
      <c r="M224" s="193"/>
      <c r="N224" s="191"/>
      <c r="O224" s="205"/>
      <c r="P224" s="206"/>
      <c r="Q224" s="244"/>
      <c r="R224" s="193"/>
      <c r="T224" s="286">
        <f t="shared" si="59"/>
        <v>0.99057805608019467</v>
      </c>
      <c r="U224" s="286">
        <f t="shared" si="60"/>
        <v>0.87093759588900765</v>
      </c>
      <c r="V224" s="126">
        <f t="shared" si="61"/>
        <v>9.9015782320095607</v>
      </c>
      <c r="W224" s="284">
        <f t="shared" si="62"/>
        <v>14.212203031932205</v>
      </c>
      <c r="X224" s="285">
        <f t="shared" si="63"/>
        <v>199.99999725518737</v>
      </c>
    </row>
    <row r="225" spans="2:36" ht="12" customHeight="1" x14ac:dyDescent="0.2">
      <c r="B225" s="190">
        <v>40849</v>
      </c>
      <c r="C225" s="205">
        <v>65</v>
      </c>
      <c r="D225" s="206">
        <v>73.400000000000006</v>
      </c>
      <c r="E225" s="206">
        <v>336.9</v>
      </c>
      <c r="F225" s="206">
        <v>421.6</v>
      </c>
      <c r="G225" s="218"/>
      <c r="H225" s="221"/>
      <c r="I225" s="178"/>
      <c r="J225" s="205">
        <v>138</v>
      </c>
      <c r="K225" s="206">
        <v>69.3</v>
      </c>
      <c r="L225" s="206">
        <v>657.4</v>
      </c>
      <c r="M225" s="193">
        <v>851.7</v>
      </c>
      <c r="N225" s="191">
        <v>40856</v>
      </c>
      <c r="O225" s="205">
        <v>43</v>
      </c>
      <c r="P225" s="206">
        <v>69.7</v>
      </c>
      <c r="Q225" s="244">
        <v>254.5</v>
      </c>
      <c r="R225" s="193">
        <v>316</v>
      </c>
      <c r="T225" s="286">
        <f t="shared" si="59"/>
        <v>0.98521623400744029</v>
      </c>
      <c r="U225" s="286">
        <f t="shared" si="60"/>
        <v>0.80459921919000055</v>
      </c>
      <c r="V225" s="126">
        <f t="shared" si="61"/>
        <v>9.845587263621308</v>
      </c>
      <c r="W225" s="284">
        <f t="shared" si="62"/>
        <v>4.6435907867517248</v>
      </c>
      <c r="X225" s="285">
        <f t="shared" si="63"/>
        <v>199.99999722962656</v>
      </c>
    </row>
    <row r="226" spans="2:36" ht="12" customHeight="1" x14ac:dyDescent="0.2">
      <c r="B226" s="190">
        <v>40945</v>
      </c>
      <c r="C226" s="205">
        <v>25</v>
      </c>
      <c r="D226" s="206">
        <v>68.099999999999994</v>
      </c>
      <c r="E226" s="206">
        <v>380.2</v>
      </c>
      <c r="F226" s="206">
        <v>524.70000000000005</v>
      </c>
      <c r="G226" s="218"/>
      <c r="H226" s="221"/>
      <c r="I226" s="178"/>
      <c r="J226" s="205"/>
      <c r="K226" s="206"/>
      <c r="L226" s="206"/>
      <c r="M226" s="177"/>
      <c r="N226" s="191"/>
      <c r="O226" s="205"/>
      <c r="P226" s="206"/>
      <c r="Q226" s="206"/>
      <c r="R226" s="177"/>
      <c r="T226" s="286">
        <f t="shared" si="59"/>
        <v>0.97926521791959975</v>
      </c>
      <c r="U226" s="286">
        <f t="shared" si="60"/>
        <v>0.73649755807007566</v>
      </c>
      <c r="V226" s="126">
        <f t="shared" si="61"/>
        <v>9.7834596144791774</v>
      </c>
      <c r="W226" s="284">
        <f t="shared" si="62"/>
        <v>1.332162606124792</v>
      </c>
      <c r="X226" s="285">
        <f t="shared" si="63"/>
        <v>199.99999720109361</v>
      </c>
    </row>
    <row r="227" spans="2:36" ht="12" customHeight="1" x14ac:dyDescent="0.2">
      <c r="B227" s="190">
        <v>41043</v>
      </c>
      <c r="C227" s="205">
        <v>33.6</v>
      </c>
      <c r="D227" s="206">
        <v>67.400000000000006</v>
      </c>
      <c r="E227" s="206">
        <v>14.9</v>
      </c>
      <c r="F227" s="206">
        <v>22.62</v>
      </c>
      <c r="G227" s="218">
        <v>0.91</v>
      </c>
      <c r="H227" s="221">
        <v>2.46</v>
      </c>
      <c r="I227" s="178">
        <v>0.37</v>
      </c>
      <c r="J227" s="205">
        <v>40.299999999999997</v>
      </c>
      <c r="K227" s="206">
        <v>70</v>
      </c>
      <c r="L227" s="206">
        <v>23.92</v>
      </c>
      <c r="M227" s="176">
        <v>36.450000000000003</v>
      </c>
      <c r="N227" s="191">
        <v>41046</v>
      </c>
      <c r="O227" s="205">
        <v>34.5</v>
      </c>
      <c r="P227" s="206">
        <v>68.599999999999994</v>
      </c>
      <c r="Q227" s="206">
        <v>8.07</v>
      </c>
      <c r="R227" s="176">
        <v>12.16</v>
      </c>
      <c r="T227" s="286">
        <f t="shared" si="59"/>
        <v>0.97322729789583196</v>
      </c>
      <c r="U227" s="286">
        <f t="shared" si="60"/>
        <v>0.67291908057007821</v>
      </c>
      <c r="V227" s="126">
        <f t="shared" si="61"/>
        <v>9.7204419958779411</v>
      </c>
      <c r="W227" s="284">
        <f t="shared" si="62"/>
        <v>0.3723597146647018</v>
      </c>
      <c r="X227" s="285">
        <f t="shared" si="63"/>
        <v>199.99999717196619</v>
      </c>
    </row>
    <row r="228" spans="2:36" ht="12" customHeight="1" x14ac:dyDescent="0.2">
      <c r="B228" s="190">
        <v>41123</v>
      </c>
      <c r="C228" s="205">
        <v>39</v>
      </c>
      <c r="D228" s="206">
        <v>54.7</v>
      </c>
      <c r="E228" s="206">
        <v>12.67</v>
      </c>
      <c r="F228" s="206">
        <v>20.63</v>
      </c>
      <c r="G228" s="218"/>
      <c r="H228" s="221"/>
      <c r="I228" s="178"/>
      <c r="J228" s="205"/>
      <c r="K228" s="206"/>
      <c r="L228" s="206"/>
      <c r="M228" s="176"/>
      <c r="N228" s="191"/>
      <c r="O228" s="205"/>
      <c r="P228" s="206"/>
      <c r="Q228" s="206"/>
      <c r="R228" s="176"/>
      <c r="T228" s="286">
        <f t="shared" si="59"/>
        <v>0.96832599359275062</v>
      </c>
      <c r="U228" s="286">
        <f t="shared" si="60"/>
        <v>0.6251092565116193</v>
      </c>
      <c r="V228" s="126">
        <f t="shared" si="61"/>
        <v>9.6693000865743244</v>
      </c>
      <c r="W228" s="284">
        <f t="shared" si="62"/>
        <v>0.13153725378429706</v>
      </c>
      <c r="X228" s="285">
        <f t="shared" si="63"/>
        <v>199.99999714818873</v>
      </c>
    </row>
    <row r="229" spans="2:36" ht="12" customHeight="1" x14ac:dyDescent="0.2">
      <c r="B229" s="190">
        <v>41229</v>
      </c>
      <c r="C229" s="205">
        <v>50.2</v>
      </c>
      <c r="D229" s="206">
        <v>72.8</v>
      </c>
      <c r="E229" s="206">
        <v>9.75</v>
      </c>
      <c r="F229" s="206">
        <v>17.23</v>
      </c>
      <c r="G229" s="218"/>
      <c r="H229" s="221"/>
      <c r="I229" s="178"/>
      <c r="J229" s="205">
        <v>49.7</v>
      </c>
      <c r="K229" s="206">
        <v>79.599999999999994</v>
      </c>
      <c r="L229" s="206">
        <v>16.89</v>
      </c>
      <c r="M229" s="176">
        <v>29.7</v>
      </c>
      <c r="N229" s="191">
        <v>41229</v>
      </c>
      <c r="O229" s="205">
        <v>49.6</v>
      </c>
      <c r="P229" s="206">
        <v>63.9</v>
      </c>
      <c r="Q229" s="206">
        <v>6.89</v>
      </c>
      <c r="R229" s="176">
        <v>11.91</v>
      </c>
      <c r="T229" s="286">
        <f t="shared" si="59"/>
        <v>0.96186976513619349</v>
      </c>
      <c r="U229" s="286">
        <f t="shared" si="60"/>
        <v>0.56695262476145136</v>
      </c>
      <c r="V229" s="126">
        <f t="shared" si="61"/>
        <v>9.6019512746597577</v>
      </c>
      <c r="W229" s="284">
        <f t="shared" si="62"/>
        <v>3.3133157783751227E-2</v>
      </c>
      <c r="X229" s="285">
        <f t="shared" si="63"/>
        <v>199.99999711668352</v>
      </c>
    </row>
    <row r="230" spans="2:36" ht="12" customHeight="1" x14ac:dyDescent="0.2">
      <c r="B230" s="190">
        <v>41327</v>
      </c>
      <c r="C230" s="205">
        <v>23.5</v>
      </c>
      <c r="D230" s="206">
        <v>61</v>
      </c>
      <c r="E230" s="206">
        <v>11.51</v>
      </c>
      <c r="F230" s="206">
        <v>22.29</v>
      </c>
      <c r="G230" s="218"/>
      <c r="H230" s="221"/>
      <c r="I230" s="178"/>
      <c r="J230" s="205"/>
      <c r="K230" s="206"/>
      <c r="L230" s="206"/>
      <c r="M230" s="176"/>
      <c r="N230" s="191"/>
      <c r="O230" s="205"/>
      <c r="P230" s="206"/>
      <c r="Q230" s="206"/>
      <c r="R230" s="176"/>
      <c r="T230" s="286">
        <f t="shared" si="59"/>
        <v>0.9559391014008769</v>
      </c>
      <c r="U230" s="286">
        <f t="shared" si="60"/>
        <v>0.51801018862980197</v>
      </c>
      <c r="V230" s="126">
        <f t="shared" si="61"/>
        <v>9.5401027949707675</v>
      </c>
      <c r="W230" s="284">
        <f t="shared" si="62"/>
        <v>9.2612216568571416E-3</v>
      </c>
      <c r="X230" s="285">
        <f t="shared" si="63"/>
        <v>199.99999708755612</v>
      </c>
    </row>
    <row r="231" spans="2:36" ht="12" customHeight="1" x14ac:dyDescent="0.2">
      <c r="B231" s="190">
        <v>41404</v>
      </c>
      <c r="C231" s="205">
        <v>29.7</v>
      </c>
      <c r="D231" s="206">
        <v>58.1</v>
      </c>
      <c r="E231" s="206">
        <v>12.76</v>
      </c>
      <c r="F231" s="206">
        <v>26.11</v>
      </c>
      <c r="G231" s="218">
        <v>1.1000000000000001</v>
      </c>
      <c r="H231" s="221">
        <v>3.15</v>
      </c>
      <c r="I231" s="178">
        <v>0.35</v>
      </c>
      <c r="J231" s="205">
        <v>32.299999999999997</v>
      </c>
      <c r="K231" s="206">
        <v>60.5</v>
      </c>
      <c r="L231" s="206">
        <v>19.75</v>
      </c>
      <c r="M231" s="176">
        <v>41.36</v>
      </c>
      <c r="N231" s="191">
        <v>41404</v>
      </c>
      <c r="O231" s="205">
        <v>29.5</v>
      </c>
      <c r="P231" s="206">
        <v>67.599999999999994</v>
      </c>
      <c r="Q231" s="206">
        <v>5.76</v>
      </c>
      <c r="R231" s="176">
        <v>11.67</v>
      </c>
      <c r="T231" s="286">
        <f t="shared" si="59"/>
        <v>0.95130495842804097</v>
      </c>
      <c r="U231" s="286">
        <f t="shared" si="60"/>
        <v>0.4825381425712888</v>
      </c>
      <c r="V231" s="126">
        <f t="shared" si="61"/>
        <v>9.4917871661950031</v>
      </c>
      <c r="W231" s="284">
        <f t="shared" si="62"/>
        <v>3.4017401212316513E-3</v>
      </c>
      <c r="X231" s="285">
        <f t="shared" si="63"/>
        <v>199.99999706467034</v>
      </c>
    </row>
    <row r="232" spans="2:36" ht="12" customHeight="1" x14ac:dyDescent="0.2">
      <c r="B232" s="190">
        <v>41495</v>
      </c>
      <c r="C232" s="205">
        <v>49.8</v>
      </c>
      <c r="D232" s="206">
        <v>38.9</v>
      </c>
      <c r="E232" s="206">
        <v>3.3</v>
      </c>
      <c r="F232" s="206">
        <v>7.3</v>
      </c>
      <c r="G232" s="218"/>
      <c r="H232" s="221"/>
      <c r="I232" s="178"/>
      <c r="J232" s="205"/>
      <c r="K232" s="206"/>
      <c r="L232" s="206"/>
      <c r="M232" s="176"/>
      <c r="N232" s="191"/>
      <c r="O232" s="205"/>
      <c r="P232" s="206"/>
      <c r="Q232" s="206"/>
      <c r="R232" s="176"/>
      <c r="T232" s="286">
        <f t="shared" si="59"/>
        <v>0.9458571987754083</v>
      </c>
      <c r="U232" s="286">
        <f t="shared" si="60"/>
        <v>0.44373510138547861</v>
      </c>
      <c r="V232" s="126">
        <f t="shared" si="61"/>
        <v>9.4350022531657611</v>
      </c>
      <c r="W232" s="284">
        <f t="shared" si="62"/>
        <v>1.0414754813012851E-3</v>
      </c>
      <c r="X232" s="285">
        <f t="shared" si="63"/>
        <v>199.99999703762344</v>
      </c>
      <c r="Z232" s="33"/>
      <c r="AA232" s="33"/>
      <c r="AB232" s="33"/>
      <c r="AC232" s="33"/>
      <c r="AD232" s="33"/>
      <c r="AE232" s="33"/>
      <c r="AF232" s="33"/>
      <c r="AG232" s="33"/>
      <c r="AH232" s="33"/>
      <c r="AI232" s="33"/>
    </row>
    <row r="233" spans="2:36" ht="12" customHeight="1" x14ac:dyDescent="0.2">
      <c r="B233" s="190">
        <v>41606</v>
      </c>
      <c r="C233" s="205">
        <v>35.5</v>
      </c>
      <c r="D233" s="206">
        <v>67.900000000000006</v>
      </c>
      <c r="E233" s="206">
        <v>2.41</v>
      </c>
      <c r="F233" s="206">
        <v>5.87</v>
      </c>
      <c r="G233" s="218"/>
      <c r="H233" s="221"/>
      <c r="I233" s="178"/>
      <c r="J233" s="205">
        <v>40.9</v>
      </c>
      <c r="K233" s="206">
        <v>78.900000000000006</v>
      </c>
      <c r="L233" s="206">
        <v>4.2699999999999996</v>
      </c>
      <c r="M233" s="176">
        <v>10.41</v>
      </c>
      <c r="N233" s="191">
        <v>41584</v>
      </c>
      <c r="O233" s="205">
        <v>44.5</v>
      </c>
      <c r="P233" s="206">
        <v>67.599999999999994</v>
      </c>
      <c r="Q233" s="206">
        <v>3.31</v>
      </c>
      <c r="R233" s="176">
        <v>7.82</v>
      </c>
      <c r="T233" s="286">
        <f t="shared" si="59"/>
        <v>0.93925434707442779</v>
      </c>
      <c r="U233" s="286">
        <f t="shared" si="60"/>
        <v>0.40060299600178456</v>
      </c>
      <c r="V233" s="126">
        <f t="shared" si="61"/>
        <v>9.3661968547084236</v>
      </c>
      <c r="W233" s="284">
        <f t="shared" si="62"/>
        <v>2.458207211518842E-4</v>
      </c>
      <c r="X233" s="285">
        <f t="shared" si="63"/>
        <v>199.99999700463218</v>
      </c>
      <c r="Z233" s="33"/>
      <c r="AA233" s="33"/>
      <c r="AB233" s="33"/>
      <c r="AC233" s="33"/>
      <c r="AD233" s="33"/>
      <c r="AE233" s="33"/>
      <c r="AF233" s="33"/>
      <c r="AG233" s="33"/>
      <c r="AH233" s="33"/>
      <c r="AI233" s="33"/>
    </row>
    <row r="234" spans="2:36" ht="12" customHeight="1" x14ac:dyDescent="0.2">
      <c r="B234" s="190">
        <v>41689</v>
      </c>
      <c r="C234" s="205">
        <v>18.2</v>
      </c>
      <c r="D234" s="206">
        <v>60.7</v>
      </c>
      <c r="E234" s="206">
        <v>2.57</v>
      </c>
      <c r="F234" s="206">
        <v>6.85</v>
      </c>
      <c r="G234" s="218"/>
      <c r="H234" s="221"/>
      <c r="I234" s="178"/>
      <c r="J234" s="242"/>
      <c r="K234" s="206"/>
      <c r="L234" s="154"/>
      <c r="M234" s="177"/>
      <c r="N234" s="191"/>
      <c r="O234" s="242"/>
      <c r="P234" s="206"/>
      <c r="Q234" s="154"/>
      <c r="R234" s="177"/>
      <c r="T234" s="286">
        <f t="shared" si="59"/>
        <v>0.93434721636200668</v>
      </c>
      <c r="U234" s="286">
        <f t="shared" si="60"/>
        <v>0.37111372882214394</v>
      </c>
      <c r="V234" s="126">
        <f t="shared" si="61"/>
        <v>9.3150758484205145</v>
      </c>
      <c r="W234" s="284">
        <f t="shared" si="62"/>
        <v>8.3513714032261958E-5</v>
      </c>
      <c r="X234" s="285">
        <f t="shared" si="63"/>
        <v>199.99999697996302</v>
      </c>
      <c r="Z234" s="33"/>
      <c r="AA234" s="33"/>
      <c r="AB234" s="33"/>
      <c r="AC234" s="33"/>
      <c r="AD234" s="33"/>
      <c r="AE234" s="33"/>
      <c r="AF234" s="33"/>
      <c r="AG234" s="33"/>
      <c r="AH234" s="33"/>
      <c r="AI234" s="33"/>
      <c r="AJ234" s="33"/>
    </row>
    <row r="235" spans="2:36" ht="12" customHeight="1" x14ac:dyDescent="0.2">
      <c r="B235" s="190">
        <v>41768</v>
      </c>
      <c r="C235" s="205">
        <v>29.5</v>
      </c>
      <c r="D235" s="206">
        <v>54.8</v>
      </c>
      <c r="E235" s="208">
        <v>2.91</v>
      </c>
      <c r="F235" s="208">
        <v>8.15</v>
      </c>
      <c r="G235" s="218">
        <v>1.7</v>
      </c>
      <c r="H235" s="221">
        <v>4.0999999999999996</v>
      </c>
      <c r="I235" s="178">
        <v>0.41</v>
      </c>
      <c r="J235" s="242">
        <v>29.4</v>
      </c>
      <c r="K235" s="206">
        <v>59.3</v>
      </c>
      <c r="L235" s="208">
        <v>2.93</v>
      </c>
      <c r="M235" s="179">
        <v>8.26</v>
      </c>
      <c r="N235" s="191">
        <v>41767</v>
      </c>
      <c r="O235" s="242">
        <v>27</v>
      </c>
      <c r="P235" s="206">
        <v>56.1</v>
      </c>
      <c r="Q235" s="208">
        <v>1.31</v>
      </c>
      <c r="R235" s="179">
        <v>3.82</v>
      </c>
      <c r="T235" s="286">
        <f t="shared" si="59"/>
        <v>0.92970038963764567</v>
      </c>
      <c r="U235" s="286">
        <f t="shared" si="60"/>
        <v>0.3450644305065288</v>
      </c>
      <c r="V235" s="126">
        <f t="shared" si="61"/>
        <v>9.266677701843399</v>
      </c>
      <c r="W235" s="284">
        <f t="shared" si="62"/>
        <v>2.988772122562363E-5</v>
      </c>
      <c r="X235" s="285">
        <f t="shared" si="63"/>
        <v>199.99999695648279</v>
      </c>
      <c r="Z235" s="33"/>
      <c r="AA235" s="33"/>
      <c r="AB235" s="33"/>
      <c r="AC235" s="33"/>
      <c r="AD235" s="33"/>
      <c r="AE235" s="33"/>
      <c r="AF235" s="33"/>
      <c r="AG235" s="33"/>
      <c r="AH235" s="33"/>
      <c r="AI235" s="33"/>
      <c r="AJ235" s="33"/>
    </row>
    <row r="236" spans="2:36" ht="12" customHeight="1" x14ac:dyDescent="0.2">
      <c r="B236" s="190">
        <v>41873</v>
      </c>
      <c r="C236" s="205">
        <v>46.6</v>
      </c>
      <c r="D236" s="206">
        <v>51.5</v>
      </c>
      <c r="E236" s="208">
        <v>1.1299999999999999</v>
      </c>
      <c r="F236" s="208">
        <v>3.52</v>
      </c>
      <c r="G236" s="60"/>
      <c r="H236" s="60"/>
      <c r="I236" s="195"/>
      <c r="J236" s="243"/>
      <c r="K236" s="60"/>
      <c r="L236" s="60"/>
      <c r="M236" s="195"/>
      <c r="N236" s="194"/>
      <c r="O236" s="245"/>
      <c r="P236" s="60"/>
      <c r="Q236" s="60"/>
      <c r="R236" s="195"/>
      <c r="T236" s="286">
        <f t="shared" si="59"/>
        <v>0.92355997871652418</v>
      </c>
      <c r="U236" s="286">
        <f t="shared" si="60"/>
        <v>0.31325002977908833</v>
      </c>
      <c r="V236" s="126">
        <f t="shared" si="61"/>
        <v>9.2027400482641237</v>
      </c>
      <c r="W236" s="284">
        <f t="shared" si="62"/>
        <v>7.6270358174926265E-6</v>
      </c>
      <c r="X236" s="285">
        <f t="shared" si="63"/>
        <v>199.99999692527487</v>
      </c>
      <c r="Z236" s="33"/>
      <c r="AA236" s="33"/>
      <c r="AB236" s="33"/>
      <c r="AC236" s="33"/>
      <c r="AD236" s="33"/>
      <c r="AE236" s="33"/>
      <c r="AF236" s="33"/>
      <c r="AG236" s="33"/>
      <c r="AH236" s="33"/>
      <c r="AI236" s="33"/>
      <c r="AJ236" s="33"/>
    </row>
    <row r="237" spans="2:36" ht="12" customHeight="1" x14ac:dyDescent="0.2">
      <c r="B237" s="190">
        <v>41964</v>
      </c>
      <c r="C237" s="205">
        <v>36.9</v>
      </c>
      <c r="D237" s="206">
        <v>71.8</v>
      </c>
      <c r="E237" s="208">
        <v>0.8</v>
      </c>
      <c r="F237" s="208">
        <v>2.67</v>
      </c>
      <c r="G237" s="60"/>
      <c r="H237" s="60"/>
      <c r="I237" s="195"/>
      <c r="J237" s="242">
        <v>42.2</v>
      </c>
      <c r="K237" s="206">
        <v>86.8</v>
      </c>
      <c r="L237" s="208">
        <v>1.04</v>
      </c>
      <c r="M237" s="179">
        <v>3.6</v>
      </c>
      <c r="N237" s="191">
        <v>41971</v>
      </c>
      <c r="O237" s="242">
        <v>50.7</v>
      </c>
      <c r="P237" s="206">
        <v>70.900000000000006</v>
      </c>
      <c r="Q237" s="208">
        <v>0.67</v>
      </c>
      <c r="R237" s="179">
        <v>2.29</v>
      </c>
      <c r="T237" s="286">
        <f t="shared" si="59"/>
        <v>0.91827110395111566</v>
      </c>
      <c r="U237" s="286">
        <f t="shared" si="60"/>
        <v>0.28806019972295238</v>
      </c>
      <c r="V237" s="126">
        <f t="shared" si="61"/>
        <v>9.1476843686411549</v>
      </c>
      <c r="W237" s="284">
        <f t="shared" si="62"/>
        <v>2.3350904289682272E-6</v>
      </c>
      <c r="X237" s="285">
        <f t="shared" si="63"/>
        <v>199.99999689822795</v>
      </c>
      <c r="Z237" s="33"/>
      <c r="AA237" s="33"/>
      <c r="AB237" s="33"/>
      <c r="AC237" s="33"/>
      <c r="AD237" s="33"/>
      <c r="AE237" s="33"/>
      <c r="AF237" s="33"/>
      <c r="AG237" s="33"/>
      <c r="AH237" s="33"/>
      <c r="AI237" s="33"/>
      <c r="AJ237" s="33"/>
    </row>
    <row r="238" spans="2:36" ht="12" customHeight="1" x14ac:dyDescent="0.2">
      <c r="B238" s="190">
        <v>42060</v>
      </c>
      <c r="C238" s="205">
        <v>26.3</v>
      </c>
      <c r="D238" s="206">
        <v>68.3</v>
      </c>
      <c r="E238" s="208">
        <v>0.93</v>
      </c>
      <c r="F238" s="208">
        <v>3.51</v>
      </c>
      <c r="G238" s="218"/>
      <c r="H238" s="221"/>
      <c r="I238" s="178"/>
      <c r="J238" s="243"/>
      <c r="K238" s="60"/>
      <c r="L238" s="60"/>
      <c r="M238" s="195"/>
      <c r="N238" s="194"/>
      <c r="O238" s="245"/>
      <c r="P238" s="60"/>
      <c r="Q238" s="60"/>
      <c r="R238" s="195"/>
      <c r="T238" s="286">
        <f t="shared" si="59"/>
        <v>0.91272445751555664</v>
      </c>
      <c r="U238" s="286">
        <f t="shared" si="60"/>
        <v>0.26367864722353607</v>
      </c>
      <c r="V238" s="126">
        <f t="shared" si="61"/>
        <v>9.0899606280759002</v>
      </c>
      <c r="W238" s="284">
        <f t="shared" si="62"/>
        <v>6.6989540944614221E-7</v>
      </c>
      <c r="X238" s="285">
        <f t="shared" si="63"/>
        <v>199.999996869695</v>
      </c>
      <c r="Z238" s="33"/>
      <c r="AA238" s="33"/>
      <c r="AB238" s="33"/>
      <c r="AC238" s="33"/>
      <c r="AD238" s="33"/>
      <c r="AE238" s="33"/>
      <c r="AF238" s="33"/>
      <c r="AG238" s="33"/>
      <c r="AH238" s="33"/>
      <c r="AI238" s="33"/>
      <c r="AJ238" s="33"/>
    </row>
    <row r="239" spans="2:36" ht="12" customHeight="1" x14ac:dyDescent="0.2">
      <c r="B239" s="190">
        <v>42145</v>
      </c>
      <c r="C239" s="205">
        <v>28.7</v>
      </c>
      <c r="D239" s="206">
        <v>52.4</v>
      </c>
      <c r="E239" s="208">
        <v>0.72</v>
      </c>
      <c r="F239" s="208">
        <v>2.82</v>
      </c>
      <c r="G239" s="218">
        <v>1.31</v>
      </c>
      <c r="H239" s="221">
        <v>2.87</v>
      </c>
      <c r="I239" s="178">
        <v>0.45</v>
      </c>
      <c r="J239" s="242">
        <v>28</v>
      </c>
      <c r="K239" s="206">
        <v>59.9</v>
      </c>
      <c r="L239" s="208">
        <v>0.9</v>
      </c>
      <c r="M239" s="179">
        <v>3.55</v>
      </c>
      <c r="N239" s="191">
        <v>42139</v>
      </c>
      <c r="O239" s="242">
        <v>35.200000000000003</v>
      </c>
      <c r="P239" s="206">
        <v>54.9</v>
      </c>
      <c r="Q239" s="208">
        <v>0.49</v>
      </c>
      <c r="R239" s="179">
        <v>1.86</v>
      </c>
      <c r="T239" s="286">
        <f t="shared" si="59"/>
        <v>0.90784133579695769</v>
      </c>
      <c r="U239" s="286">
        <f t="shared" si="60"/>
        <v>0.2438190399642787</v>
      </c>
      <c r="V239" s="126">
        <f t="shared" si="61"/>
        <v>9.0391551739755975</v>
      </c>
      <c r="W239" s="284">
        <f t="shared" si="62"/>
        <v>2.217422569023082E-7</v>
      </c>
      <c r="X239" s="285">
        <f t="shared" si="63"/>
        <v>199.99999684443139</v>
      </c>
      <c r="Z239" s="33"/>
      <c r="AA239" s="33"/>
      <c r="AB239" s="33"/>
      <c r="AC239" s="33"/>
      <c r="AD239" s="33"/>
      <c r="AE239" s="33"/>
      <c r="AF239" s="33"/>
      <c r="AG239" s="33"/>
      <c r="AH239" s="33"/>
      <c r="AI239" s="33"/>
      <c r="AJ239" s="33"/>
    </row>
    <row r="240" spans="2:36" ht="12" customHeight="1" x14ac:dyDescent="0.2">
      <c r="B240" s="190">
        <v>42227</v>
      </c>
      <c r="C240" s="205">
        <v>29.2</v>
      </c>
      <c r="D240" s="206">
        <v>58.2</v>
      </c>
      <c r="E240" s="208">
        <v>0.4</v>
      </c>
      <c r="F240" s="208">
        <v>1.7</v>
      </c>
      <c r="G240" s="60"/>
      <c r="H240" s="60"/>
      <c r="I240" s="195"/>
      <c r="J240" s="243"/>
      <c r="K240" s="60"/>
      <c r="L240" s="60"/>
      <c r="M240" s="195"/>
      <c r="N240" s="194"/>
      <c r="O240" s="245"/>
      <c r="P240" s="60"/>
      <c r="Q240" s="60"/>
      <c r="R240" s="195"/>
      <c r="T240" s="286">
        <f t="shared" si="59"/>
        <v>0.90315531924405379</v>
      </c>
      <c r="U240" s="286">
        <f t="shared" si="60"/>
        <v>0.22607916012696039</v>
      </c>
      <c r="V240" s="126">
        <f t="shared" si="61"/>
        <v>8.9904119758872234</v>
      </c>
      <c r="W240" s="284">
        <f t="shared" si="62"/>
        <v>7.6319707487620993E-8</v>
      </c>
      <c r="X240" s="285">
        <f t="shared" si="63"/>
        <v>199.99999682005952</v>
      </c>
      <c r="Z240" s="42"/>
      <c r="AA240" s="42"/>
      <c r="AB240" s="42"/>
      <c r="AC240" s="42"/>
      <c r="AD240" s="42"/>
      <c r="AE240" s="42"/>
      <c r="AF240" s="42"/>
      <c r="AG240" s="42"/>
      <c r="AH240" s="43"/>
    </row>
    <row r="241" spans="2:36" ht="12" customHeight="1" x14ac:dyDescent="0.2">
      <c r="B241" s="190">
        <v>42338</v>
      </c>
      <c r="C241" s="205">
        <v>51.7</v>
      </c>
      <c r="D241" s="206">
        <v>71.8</v>
      </c>
      <c r="E241" s="208">
        <v>0.29599999999999999</v>
      </c>
      <c r="F241" s="208">
        <v>1.38</v>
      </c>
      <c r="G241" s="218"/>
      <c r="H241" s="221"/>
      <c r="I241" s="178"/>
      <c r="J241" s="242">
        <v>44.7</v>
      </c>
      <c r="K241" s="206">
        <v>86.6</v>
      </c>
      <c r="L241" s="208">
        <v>0.56000000000000005</v>
      </c>
      <c r="M241" s="179">
        <v>2.39</v>
      </c>
      <c r="N241" s="191">
        <v>42320</v>
      </c>
      <c r="O241" s="242">
        <v>45.4</v>
      </c>
      <c r="P241" s="206">
        <v>71.599999999999994</v>
      </c>
      <c r="Q241" s="208">
        <v>0.315</v>
      </c>
      <c r="R241" s="179">
        <v>1.43</v>
      </c>
      <c r="T241" s="286">
        <f t="shared" si="59"/>
        <v>0.89685056135497609</v>
      </c>
      <c r="U241" s="286">
        <f t="shared" si="60"/>
        <v>0.20410372899877929</v>
      </c>
      <c r="V241" s="126">
        <f t="shared" si="61"/>
        <v>8.9248487823978966</v>
      </c>
      <c r="W241" s="284">
        <f t="shared" si="62"/>
        <v>1.8013833133418259E-8</v>
      </c>
      <c r="X241" s="285">
        <f t="shared" si="63"/>
        <v>199.99999678706826</v>
      </c>
      <c r="AH241" s="43"/>
    </row>
    <row r="242" spans="2:36" ht="12" customHeight="1" x14ac:dyDescent="0.2">
      <c r="B242" s="190">
        <v>42403</v>
      </c>
      <c r="C242" s="205">
        <v>27.1</v>
      </c>
      <c r="D242" s="206">
        <v>58.3</v>
      </c>
      <c r="E242" s="208">
        <v>0.46</v>
      </c>
      <c r="F242" s="208">
        <v>2.2400000000000002</v>
      </c>
      <c r="G242" s="218"/>
      <c r="H242" s="221"/>
      <c r="I242" s="178"/>
      <c r="J242" s="243"/>
      <c r="K242" s="60"/>
      <c r="L242" s="60"/>
      <c r="M242" s="195"/>
      <c r="N242" s="194"/>
      <c r="O242" s="245"/>
      <c r="P242" s="60"/>
      <c r="Q242" s="60"/>
      <c r="R242" s="195"/>
      <c r="T242" s="286">
        <f t="shared" si="59"/>
        <v>0.8931790384055075</v>
      </c>
      <c r="U242" s="286">
        <f t="shared" si="60"/>
        <v>0.19224069267026794</v>
      </c>
      <c r="V242" s="126">
        <f t="shared" si="61"/>
        <v>8.8866781136881237</v>
      </c>
      <c r="W242" s="284">
        <f t="shared" si="62"/>
        <v>7.7343901704015589E-9</v>
      </c>
      <c r="X242" s="285">
        <f t="shared" si="63"/>
        <v>199.99999676774905</v>
      </c>
      <c r="AH242" s="43"/>
    </row>
    <row r="243" spans="2:36" ht="12" customHeight="1" x14ac:dyDescent="0.2">
      <c r="B243" s="190">
        <v>42510</v>
      </c>
      <c r="C243" s="205">
        <v>44</v>
      </c>
      <c r="D243" s="206">
        <v>57</v>
      </c>
      <c r="E243" s="208">
        <v>0.221</v>
      </c>
      <c r="F243" s="208">
        <v>1.24</v>
      </c>
      <c r="G243" s="218">
        <v>1.1299999999999999</v>
      </c>
      <c r="H243" s="221">
        <v>3.7</v>
      </c>
      <c r="I243" s="178">
        <v>0.31</v>
      </c>
      <c r="J243" s="242">
        <v>46</v>
      </c>
      <c r="K243" s="206">
        <v>66.3</v>
      </c>
      <c r="L243" s="208">
        <v>0.44</v>
      </c>
      <c r="M243" s="179">
        <v>2.33</v>
      </c>
      <c r="N243" s="191">
        <v>42499</v>
      </c>
      <c r="O243" s="242">
        <v>47</v>
      </c>
      <c r="P243" s="206">
        <v>62.1</v>
      </c>
      <c r="Q243" s="208">
        <v>0.251</v>
      </c>
      <c r="R243" s="179">
        <v>1.38</v>
      </c>
      <c r="T243" s="286">
        <f t="shared" si="59"/>
        <v>0.88716785408011722</v>
      </c>
      <c r="U243" s="286">
        <f t="shared" si="60"/>
        <v>0.17419515701045729</v>
      </c>
      <c r="V243" s="126">
        <f t="shared" si="61"/>
        <v>8.8241985539770713</v>
      </c>
      <c r="W243" s="284">
        <f t="shared" si="62"/>
        <v>1.9230528108176972E-9</v>
      </c>
      <c r="X243" s="285">
        <f t="shared" si="63"/>
        <v>199.99999673594667</v>
      </c>
      <c r="AH243" s="43"/>
    </row>
    <row r="244" spans="2:36" ht="12" customHeight="1" x14ac:dyDescent="0.2">
      <c r="B244" s="190">
        <v>42607</v>
      </c>
      <c r="C244" s="205">
        <v>33.5</v>
      </c>
      <c r="D244" s="206">
        <v>50.4</v>
      </c>
      <c r="E244" s="208">
        <v>0.23</v>
      </c>
      <c r="F244" s="208">
        <v>1.42</v>
      </c>
      <c r="G244" s="218"/>
      <c r="H244" s="221"/>
      <c r="I244" s="178"/>
      <c r="J244" s="243"/>
      <c r="K244" s="60"/>
      <c r="L244" s="60"/>
      <c r="M244" s="195"/>
      <c r="N244" s="194"/>
      <c r="O244" s="245"/>
      <c r="P244" s="60"/>
      <c r="Q244" s="60"/>
      <c r="R244" s="195"/>
      <c r="T244" s="286">
        <f t="shared" si="59"/>
        <v>0.8817534311926708</v>
      </c>
      <c r="U244" s="286">
        <f t="shared" si="60"/>
        <v>0.15930437189198504</v>
      </c>
      <c r="V244" s="126">
        <f t="shared" si="61"/>
        <v>8.7679379015361327</v>
      </c>
      <c r="W244" s="284">
        <f t="shared" si="62"/>
        <v>5.4455980863162294E-10</v>
      </c>
      <c r="X244" s="285">
        <f t="shared" si="63"/>
        <v>199.99999670711648</v>
      </c>
      <c r="Z244" s="33"/>
      <c r="AA244" s="33"/>
      <c r="AB244" s="33"/>
      <c r="AC244" s="33"/>
      <c r="AD244" s="33"/>
      <c r="AE244" s="33"/>
      <c r="AF244" s="33"/>
      <c r="AG244" s="33"/>
      <c r="AH244" s="33"/>
      <c r="AI244" s="33"/>
      <c r="AJ244" s="33"/>
    </row>
    <row r="245" spans="2:36" ht="12" customHeight="1" x14ac:dyDescent="0.2">
      <c r="B245" s="190">
        <v>42689</v>
      </c>
      <c r="C245" s="205">
        <v>37.200000000000003</v>
      </c>
      <c r="D245" s="206">
        <v>66</v>
      </c>
      <c r="E245" s="208">
        <v>0.17599999999999999</v>
      </c>
      <c r="F245" s="208">
        <v>1.07</v>
      </c>
      <c r="G245" s="218"/>
      <c r="H245" s="221"/>
      <c r="I245" s="178"/>
      <c r="J245" s="242">
        <v>44.1</v>
      </c>
      <c r="K245" s="206">
        <v>87.2</v>
      </c>
      <c r="L245" s="208">
        <v>0.28199999999999997</v>
      </c>
      <c r="M245" s="179">
        <v>1.79</v>
      </c>
      <c r="N245" s="191">
        <v>42690</v>
      </c>
      <c r="O245" s="242">
        <v>55.1</v>
      </c>
      <c r="P245" s="206">
        <v>71.900000000000006</v>
      </c>
      <c r="Q245" s="208">
        <v>0.16400000000000001</v>
      </c>
      <c r="R245" s="179">
        <v>1.03</v>
      </c>
      <c r="T245" s="286">
        <f t="shared" si="59"/>
        <v>0.87720207291978325</v>
      </c>
      <c r="U245" s="286">
        <f t="shared" si="60"/>
        <v>0.14771364290159406</v>
      </c>
      <c r="V245" s="126">
        <f t="shared" si="61"/>
        <v>8.7206572292016649</v>
      </c>
      <c r="W245" s="284">
        <f t="shared" si="62"/>
        <v>1.8742771849115951E-10</v>
      </c>
      <c r="X245" s="285">
        <f t="shared" si="63"/>
        <v>199.99999668274455</v>
      </c>
      <c r="Z245" s="33"/>
      <c r="AA245" s="33"/>
      <c r="AB245" s="33"/>
      <c r="AC245" s="33"/>
      <c r="AD245" s="33"/>
      <c r="AE245" s="33"/>
      <c r="AF245" s="33"/>
      <c r="AG245" s="33"/>
      <c r="AH245" s="33"/>
      <c r="AI245" s="33"/>
      <c r="AJ245" s="33"/>
    </row>
    <row r="246" spans="2:36" ht="12" customHeight="1" x14ac:dyDescent="0.2">
      <c r="B246" s="190">
        <v>42781</v>
      </c>
      <c r="C246" s="205">
        <v>22.2</v>
      </c>
      <c r="D246" s="206">
        <v>63.2</v>
      </c>
      <c r="E246" s="208">
        <v>0.16700000000000001</v>
      </c>
      <c r="F246" s="208">
        <v>1.06</v>
      </c>
      <c r="G246" s="218"/>
      <c r="H246" s="221"/>
      <c r="I246" s="178"/>
      <c r="J246" s="242"/>
      <c r="K246" s="206"/>
      <c r="L246" s="154"/>
      <c r="M246" s="177"/>
      <c r="N246" s="191"/>
      <c r="O246" s="242"/>
      <c r="P246" s="206"/>
      <c r="Q246" s="154"/>
      <c r="R246" s="177"/>
      <c r="T246" s="286">
        <f t="shared" si="59"/>
        <v>0.87212363004461069</v>
      </c>
      <c r="U246" s="286">
        <f t="shared" si="60"/>
        <v>0.13571025261623515</v>
      </c>
      <c r="V246" s="126">
        <f t="shared" si="61"/>
        <v>8.6679140479727419</v>
      </c>
      <c r="W246" s="284">
        <f t="shared" si="62"/>
        <v>5.6641247840428634E-11</v>
      </c>
      <c r="X246" s="285">
        <f t="shared" si="63"/>
        <v>199.99999665540048</v>
      </c>
      <c r="Z246" s="33"/>
      <c r="AA246" s="33"/>
      <c r="AB246" s="33"/>
      <c r="AC246" s="33"/>
      <c r="AD246" s="33"/>
      <c r="AE246" s="33"/>
      <c r="AF246" s="33"/>
      <c r="AG246" s="33"/>
      <c r="AH246" s="33"/>
      <c r="AI246" s="33"/>
      <c r="AJ246" s="33"/>
    </row>
    <row r="247" spans="2:36" ht="12" customHeight="1" x14ac:dyDescent="0.2">
      <c r="B247" s="190">
        <v>42865</v>
      </c>
      <c r="C247" s="205">
        <v>32.700000000000003</v>
      </c>
      <c r="D247" s="206">
        <v>52.8</v>
      </c>
      <c r="E247" s="154">
        <v>0.25800000000000001</v>
      </c>
      <c r="F247" s="154">
        <v>1.81</v>
      </c>
      <c r="G247" s="218"/>
      <c r="H247" s="221"/>
      <c r="I247" s="178"/>
      <c r="J247" s="242">
        <v>43.9</v>
      </c>
      <c r="K247" s="206">
        <v>59</v>
      </c>
      <c r="L247" s="154">
        <v>0.13800000000000001</v>
      </c>
      <c r="M247" s="179">
        <v>1.02</v>
      </c>
      <c r="N247" s="191">
        <v>42874</v>
      </c>
      <c r="O247" s="242">
        <v>48.7</v>
      </c>
      <c r="P247" s="206">
        <v>57.9</v>
      </c>
      <c r="Q247" s="154">
        <v>9.1999999999999998E-2</v>
      </c>
      <c r="R247" s="179">
        <v>0.75</v>
      </c>
      <c r="T247" s="286">
        <f t="shared" si="59"/>
        <v>0.86751247242124729</v>
      </c>
      <c r="U247" s="286">
        <f t="shared" si="60"/>
        <v>0.12560455821007224</v>
      </c>
      <c r="V247" s="126">
        <f t="shared" si="61"/>
        <v>8.6200358719461985</v>
      </c>
      <c r="W247" s="284">
        <f t="shared" si="62"/>
        <v>1.899429585463165E-11</v>
      </c>
      <c r="X247" s="285">
        <f t="shared" si="63"/>
        <v>199.99999663043411</v>
      </c>
      <c r="Z247" s="33"/>
      <c r="AA247" s="33"/>
      <c r="AB247" s="33"/>
      <c r="AC247" s="33"/>
      <c r="AD247" s="33"/>
      <c r="AE247" s="33"/>
      <c r="AF247" s="33"/>
      <c r="AG247" s="33"/>
      <c r="AH247" s="33"/>
      <c r="AI247" s="33"/>
      <c r="AJ247" s="33"/>
    </row>
    <row r="248" spans="2:36" ht="12" customHeight="1" x14ac:dyDescent="0.2">
      <c r="B248" s="190">
        <v>42969</v>
      </c>
      <c r="C248" s="205">
        <v>58.8</v>
      </c>
      <c r="D248" s="206">
        <v>46.1</v>
      </c>
      <c r="E248" s="154">
        <v>7.0000000000000007E-2</v>
      </c>
      <c r="F248" s="154">
        <v>0.54</v>
      </c>
      <c r="G248" s="218"/>
      <c r="H248" s="221"/>
      <c r="I248" s="178"/>
      <c r="J248" s="242"/>
      <c r="K248" s="206"/>
      <c r="L248" s="154"/>
      <c r="M248" s="195"/>
      <c r="N248" s="191"/>
      <c r="O248" s="242"/>
      <c r="P248" s="206"/>
      <c r="Q248" s="154"/>
      <c r="R248" s="195"/>
      <c r="T248" s="286">
        <f t="shared" si="59"/>
        <v>0.86183718475914683</v>
      </c>
      <c r="U248" s="286">
        <f t="shared" si="60"/>
        <v>0.11412910550443729</v>
      </c>
      <c r="V248" s="126">
        <f t="shared" si="61"/>
        <v>8.5611243759455036</v>
      </c>
      <c r="W248" s="284">
        <f t="shared" si="62"/>
        <v>4.9106061615372252E-12</v>
      </c>
      <c r="X248" s="285">
        <f t="shared" si="63"/>
        <v>199.9999965995234</v>
      </c>
      <c r="AE248" s="42"/>
      <c r="AF248" s="42"/>
      <c r="AG248" s="42"/>
      <c r="AH248" s="43"/>
    </row>
    <row r="249" spans="2:36" ht="12" customHeight="1" x14ac:dyDescent="0.2">
      <c r="B249" s="190">
        <v>43045</v>
      </c>
      <c r="C249" s="205">
        <v>57.1</v>
      </c>
      <c r="D249" s="206">
        <v>63.3</v>
      </c>
      <c r="E249" s="154">
        <v>7.0000000000000007E-2</v>
      </c>
      <c r="F249" s="154">
        <v>0.54</v>
      </c>
      <c r="G249" s="218"/>
      <c r="H249" s="221"/>
      <c r="I249" s="178"/>
      <c r="J249" s="242">
        <v>55.5</v>
      </c>
      <c r="K249" s="206">
        <v>78.3</v>
      </c>
      <c r="L249" s="154">
        <v>9.8000000000000004E-2</v>
      </c>
      <c r="M249" s="179">
        <v>0.8</v>
      </c>
      <c r="N249" s="191">
        <v>43045</v>
      </c>
      <c r="O249" s="242">
        <v>67.7</v>
      </c>
      <c r="P249" s="206">
        <v>60.4</v>
      </c>
      <c r="Q249" s="154">
        <v>6.6000000000000003E-2</v>
      </c>
      <c r="R249" s="179">
        <v>0.52</v>
      </c>
      <c r="T249" s="286">
        <f t="shared" si="59"/>
        <v>0.85771335250655489</v>
      </c>
      <c r="U249" s="286">
        <f t="shared" si="60"/>
        <v>0.10641181387549768</v>
      </c>
      <c r="V249" s="126">
        <f t="shared" si="61"/>
        <v>8.5183284367600134</v>
      </c>
      <c r="W249" s="284">
        <f t="shared" si="62"/>
        <v>1.8273295696252754E-12</v>
      </c>
      <c r="X249" s="285">
        <f t="shared" si="63"/>
        <v>199.99999657693482</v>
      </c>
      <c r="AE249" s="42"/>
      <c r="AF249" s="42"/>
      <c r="AG249" s="42"/>
      <c r="AH249" s="43"/>
    </row>
    <row r="250" spans="2:36" ht="12" customHeight="1" x14ac:dyDescent="0.2">
      <c r="B250" s="190"/>
      <c r="C250" s="205"/>
      <c r="D250" s="206"/>
      <c r="E250" s="154"/>
      <c r="F250" s="154"/>
      <c r="G250" s="218"/>
      <c r="H250" s="221"/>
      <c r="I250" s="178"/>
      <c r="J250" s="242"/>
      <c r="K250" s="206"/>
      <c r="L250" s="154"/>
      <c r="M250" s="177"/>
      <c r="N250" s="191"/>
      <c r="O250" s="242"/>
      <c r="P250" s="206"/>
      <c r="Q250" s="154"/>
      <c r="R250" s="177"/>
      <c r="T250" s="124"/>
      <c r="U250" s="125"/>
      <c r="V250" s="124"/>
      <c r="W250" s="246"/>
      <c r="X250" s="247"/>
      <c r="AE250" s="42"/>
      <c r="AF250" s="42"/>
      <c r="AG250" s="42"/>
      <c r="AH250" s="43"/>
    </row>
    <row r="251" spans="2:36" ht="12" customHeight="1" x14ac:dyDescent="0.2">
      <c r="B251" s="190"/>
      <c r="C251" s="205"/>
      <c r="D251" s="206"/>
      <c r="E251" s="206"/>
      <c r="F251" s="206"/>
      <c r="G251" s="206"/>
      <c r="H251" s="206"/>
      <c r="I251" s="176"/>
      <c r="J251" s="205"/>
      <c r="K251" s="206"/>
      <c r="L251" s="206"/>
      <c r="M251" s="176"/>
      <c r="N251" s="191"/>
      <c r="O251" s="205"/>
      <c r="P251" s="206"/>
      <c r="Q251" s="206"/>
      <c r="R251" s="176"/>
      <c r="T251" s="124"/>
      <c r="U251" s="125"/>
      <c r="V251" s="124"/>
      <c r="W251" s="246"/>
      <c r="X251" s="247"/>
      <c r="Z251" s="42"/>
      <c r="AA251" s="42"/>
      <c r="AB251" s="42"/>
      <c r="AC251" s="42"/>
      <c r="AD251" s="42"/>
      <c r="AE251" s="42"/>
      <c r="AF251" s="42"/>
      <c r="AG251" s="42"/>
      <c r="AH251" s="43"/>
    </row>
    <row r="252" spans="2:36" ht="12" customHeight="1" x14ac:dyDescent="0.2">
      <c r="B252" s="190"/>
      <c r="C252" s="205"/>
      <c r="D252" s="206"/>
      <c r="E252" s="206"/>
      <c r="F252" s="206"/>
      <c r="G252" s="206"/>
      <c r="H252" s="206"/>
      <c r="I252" s="176"/>
      <c r="J252" s="205"/>
      <c r="K252" s="206"/>
      <c r="L252" s="206"/>
      <c r="M252" s="176"/>
      <c r="N252" s="191"/>
      <c r="O252" s="205"/>
      <c r="P252" s="206"/>
      <c r="Q252" s="206"/>
      <c r="R252" s="176"/>
      <c r="T252" s="124"/>
      <c r="U252" s="125"/>
      <c r="V252" s="124"/>
      <c r="W252" s="246"/>
      <c r="X252" s="247"/>
      <c r="Z252" s="42"/>
      <c r="AA252" s="42"/>
      <c r="AB252" s="42"/>
      <c r="AC252" s="42"/>
      <c r="AD252" s="42"/>
      <c r="AE252" s="42"/>
      <c r="AF252" s="42"/>
      <c r="AG252" s="42"/>
      <c r="AH252" s="43"/>
    </row>
    <row r="253" spans="2:36" ht="12" customHeight="1" x14ac:dyDescent="0.2">
      <c r="B253" s="190"/>
      <c r="C253" s="205"/>
      <c r="D253" s="206"/>
      <c r="E253" s="206"/>
      <c r="F253" s="206"/>
      <c r="G253" s="206"/>
      <c r="H253" s="206"/>
      <c r="I253" s="176"/>
      <c r="J253" s="205"/>
      <c r="K253" s="206"/>
      <c r="L253" s="206"/>
      <c r="M253" s="176"/>
      <c r="N253" s="191"/>
      <c r="O253" s="205"/>
      <c r="P253" s="206"/>
      <c r="Q253" s="206"/>
      <c r="R253" s="176"/>
      <c r="T253" s="124"/>
      <c r="U253" s="125"/>
      <c r="V253" s="124"/>
      <c r="W253" s="246"/>
      <c r="X253" s="247"/>
      <c r="AE253" s="42"/>
      <c r="AF253" s="42"/>
      <c r="AG253" s="42"/>
      <c r="AH253" s="43"/>
    </row>
    <row r="254" spans="2:36" ht="12" customHeight="1" thickBot="1" x14ac:dyDescent="0.25">
      <c r="B254" s="31"/>
      <c r="C254" s="222"/>
      <c r="D254" s="223"/>
      <c r="E254" s="223"/>
      <c r="F254" s="223"/>
      <c r="G254" s="223"/>
      <c r="H254" s="223"/>
      <c r="I254" s="28"/>
      <c r="J254" s="222"/>
      <c r="K254" s="223"/>
      <c r="L254" s="223"/>
      <c r="M254" s="28"/>
      <c r="N254" s="101"/>
      <c r="O254" s="222"/>
      <c r="P254" s="223"/>
      <c r="Q254" s="223"/>
      <c r="R254" s="28"/>
      <c r="T254" s="124"/>
      <c r="U254" s="125"/>
      <c r="V254" s="124"/>
      <c r="W254" s="246"/>
      <c r="X254" s="247"/>
      <c r="Z254" s="33"/>
      <c r="AA254" s="33"/>
      <c r="AB254" s="33"/>
      <c r="AC254" s="33"/>
      <c r="AD254" s="33"/>
      <c r="AE254" s="33"/>
      <c r="AF254" s="33"/>
      <c r="AG254" s="33"/>
      <c r="AH254" s="33"/>
      <c r="AI254" s="33"/>
    </row>
    <row r="255" spans="2:36" s="33" customFormat="1" ht="12" customHeight="1" thickTop="1" x14ac:dyDescent="0.2">
      <c r="B255" s="295" t="s">
        <v>20</v>
      </c>
      <c r="C255" s="224">
        <f t="shared" ref="C255:M255" si="64">MAX(C100:C254)</f>
        <v>90</v>
      </c>
      <c r="D255" s="225">
        <f t="shared" si="64"/>
        <v>99</v>
      </c>
      <c r="E255" s="225">
        <f t="shared" si="64"/>
        <v>616.4</v>
      </c>
      <c r="F255" s="225">
        <f t="shared" si="64"/>
        <v>721</v>
      </c>
      <c r="G255" s="225">
        <f t="shared" si="64"/>
        <v>16.296296296296298</v>
      </c>
      <c r="H255" s="225">
        <f t="shared" si="64"/>
        <v>4.0999999999999996</v>
      </c>
      <c r="I255" s="89">
        <f t="shared" si="64"/>
        <v>10.74074074074074</v>
      </c>
      <c r="J255" s="224">
        <f t="shared" si="64"/>
        <v>138</v>
      </c>
      <c r="K255" s="225">
        <f t="shared" si="64"/>
        <v>87.2</v>
      </c>
      <c r="L255" s="225">
        <f t="shared" si="64"/>
        <v>1273</v>
      </c>
      <c r="M255" s="89">
        <f t="shared" si="64"/>
        <v>1476</v>
      </c>
      <c r="N255" s="89"/>
      <c r="O255" s="224">
        <f>MAX(O100:O254)</f>
        <v>101.85185185185185</v>
      </c>
      <c r="P255" s="225">
        <f>MAX(P100:P254)</f>
        <v>83.5</v>
      </c>
      <c r="Q255" s="225">
        <f>MAX(Q100:Q254)</f>
        <v>309.89999999999998</v>
      </c>
      <c r="R255" s="94">
        <f>MAX(R100:R254)</f>
        <v>344.2</v>
      </c>
    </row>
    <row r="256" spans="2:36" s="33" customFormat="1" ht="12" customHeight="1" x14ac:dyDescent="0.2">
      <c r="B256" s="296" t="s">
        <v>118</v>
      </c>
      <c r="C256" s="226"/>
      <c r="D256" s="227"/>
      <c r="E256" s="228">
        <f>0.03/2</f>
        <v>1.4999999999999999E-2</v>
      </c>
      <c r="F256" s="228">
        <f>0.016/2</f>
        <v>8.0000000000000002E-3</v>
      </c>
      <c r="G256" s="227"/>
      <c r="H256" s="227"/>
      <c r="I256" s="102"/>
      <c r="J256" s="226"/>
      <c r="K256" s="227"/>
      <c r="L256" s="228">
        <f>0.028/2</f>
        <v>1.4E-2</v>
      </c>
      <c r="M256" s="103">
        <f>0.015/2</f>
        <v>7.4999999999999997E-3</v>
      </c>
      <c r="N256" s="104"/>
      <c r="O256" s="226"/>
      <c r="P256" s="227"/>
      <c r="Q256" s="228">
        <f>0.028/2</f>
        <v>1.4E-2</v>
      </c>
      <c r="R256" s="105"/>
    </row>
    <row r="257" spans="2:34" s="33" customFormat="1" ht="12" customHeight="1" x14ac:dyDescent="0.2">
      <c r="B257" s="297" t="s">
        <v>38</v>
      </c>
      <c r="C257" s="229">
        <f t="shared" ref="C257:M257" si="65">IF(C256&lt;&gt;"",SMALL(C100:C254,C259+1),MIN(C197:C254))</f>
        <v>18.2</v>
      </c>
      <c r="D257" s="230">
        <f t="shared" si="65"/>
        <v>36.9</v>
      </c>
      <c r="E257" s="231">
        <f t="shared" si="65"/>
        <v>3.9094636629456921E-6</v>
      </c>
      <c r="F257" s="231">
        <f t="shared" si="65"/>
        <v>5.5934912077593886E-3</v>
      </c>
      <c r="G257" s="231">
        <f t="shared" si="65"/>
        <v>0.87</v>
      </c>
      <c r="H257" s="231">
        <f t="shared" si="65"/>
        <v>2.1</v>
      </c>
      <c r="I257" s="93">
        <f t="shared" si="65"/>
        <v>0.3</v>
      </c>
      <c r="J257" s="229">
        <f t="shared" si="65"/>
        <v>28</v>
      </c>
      <c r="K257" s="230">
        <f t="shared" si="65"/>
        <v>59</v>
      </c>
      <c r="L257" s="231">
        <f t="shared" si="65"/>
        <v>4.2990187454775449E-6</v>
      </c>
      <c r="M257" s="93">
        <f t="shared" si="65"/>
        <v>1.4999999999999999E-2</v>
      </c>
      <c r="N257" s="90"/>
      <c r="O257" s="229">
        <f>IF(O256&lt;&gt;"",SMALL(O100:O254,O259+1),MIN(O197:O254))</f>
        <v>27</v>
      </c>
      <c r="P257" s="230">
        <f>IF(P256&lt;&gt;"",SMALL(P100:P254,P259+1),MIN(P197:P254))</f>
        <v>54.9</v>
      </c>
      <c r="Q257" s="231">
        <f>IF(Q256&lt;&gt;"",SMALL(Q100:Q254,Q259+1),MIN(Q197:Q254))</f>
        <v>4.2990187454775449E-6</v>
      </c>
      <c r="R257" s="95">
        <f>IF(R256&lt;&gt;"",SMALL(R100:R254,R259+1),MIN(R197:R254))</f>
        <v>3.5000000000000003E-2</v>
      </c>
    </row>
    <row r="258" spans="2:34" s="33" customFormat="1" ht="12" customHeight="1" x14ac:dyDescent="0.2">
      <c r="B258" s="297" t="s">
        <v>21</v>
      </c>
      <c r="C258" s="232">
        <f t="shared" ref="C258:M258" si="66">IF(C256&lt;&gt;"",(SUM(C100:C254)-C256*C259)/(C260-C259),AVERAGE(C197:C254))</f>
        <v>39.907843137254893</v>
      </c>
      <c r="D258" s="233">
        <f t="shared" si="66"/>
        <v>59.786274509803945</v>
      </c>
      <c r="E258" s="233">
        <f t="shared" si="66"/>
        <v>12.927325908749463</v>
      </c>
      <c r="F258" s="233">
        <f t="shared" si="66"/>
        <v>16.514288117180627</v>
      </c>
      <c r="G258" s="233">
        <f t="shared" si="66"/>
        <v>1.2474999999999998</v>
      </c>
      <c r="H258" s="233">
        <f t="shared" si="66"/>
        <v>2.84</v>
      </c>
      <c r="I258" s="91">
        <f t="shared" si="66"/>
        <v>0.44798004773004768</v>
      </c>
      <c r="J258" s="232">
        <f t="shared" si="66"/>
        <v>47.515384615384612</v>
      </c>
      <c r="K258" s="233">
        <f t="shared" si="66"/>
        <v>72.476923076923072</v>
      </c>
      <c r="L258" s="233">
        <f t="shared" si="66"/>
        <v>18.900477357240145</v>
      </c>
      <c r="M258" s="91">
        <f t="shared" si="66"/>
        <v>24.526902193455591</v>
      </c>
      <c r="N258" s="91"/>
      <c r="O258" s="232">
        <f>IF(O256&lt;&gt;"",(SUM(O100:O254)-O256*O259)/(O260-O259),AVERAGE(O197:O254))</f>
        <v>45.500000000000007</v>
      </c>
      <c r="P258" s="233">
        <f>IF(P256&lt;&gt;"",(SUM(P100:P254)-P256*P259)/(P260-P259),AVERAGE(P197:P254))</f>
        <v>67.646153846153851</v>
      </c>
      <c r="Q258" s="233">
        <f>IF(Q256&lt;&gt;"",(SUM(Q100:Q254)-Q256*Q259)/(Q260-Q259),AVERAGE(Q197:Q254))</f>
        <v>5.6835288335565952</v>
      </c>
      <c r="R258" s="96">
        <f>IF(R256&lt;&gt;"",(SUM(R100:R254)-R256*R259)/(R260-R259),AVERAGE(R197:R254))</f>
        <v>27.596115384615377</v>
      </c>
    </row>
    <row r="259" spans="2:34" s="33" customFormat="1" ht="12" customHeight="1" x14ac:dyDescent="0.2">
      <c r="B259" s="297" t="s">
        <v>119</v>
      </c>
      <c r="C259" s="234">
        <f t="shared" ref="C259:M259" si="67">COUNTIF(C100:C254,C256)</f>
        <v>0</v>
      </c>
      <c r="D259" s="235">
        <f t="shared" si="67"/>
        <v>0</v>
      </c>
      <c r="E259" s="235">
        <f t="shared" si="67"/>
        <v>1</v>
      </c>
      <c r="F259" s="235">
        <f t="shared" si="67"/>
        <v>2</v>
      </c>
      <c r="G259" s="235">
        <f t="shared" si="67"/>
        <v>0</v>
      </c>
      <c r="H259" s="235">
        <f t="shared" si="67"/>
        <v>0</v>
      </c>
      <c r="I259" s="92">
        <f t="shared" si="67"/>
        <v>0</v>
      </c>
      <c r="J259" s="234">
        <f t="shared" si="67"/>
        <v>0</v>
      </c>
      <c r="K259" s="235">
        <f t="shared" si="67"/>
        <v>0</v>
      </c>
      <c r="L259" s="235">
        <f t="shared" si="67"/>
        <v>1</v>
      </c>
      <c r="M259" s="92">
        <f t="shared" si="67"/>
        <v>5</v>
      </c>
      <c r="N259" s="92"/>
      <c r="O259" s="234">
        <f>COUNTIF(O100:O254,O256)</f>
        <v>0</v>
      </c>
      <c r="P259" s="235">
        <f>COUNTIF(P100:P254,P256)</f>
        <v>0</v>
      </c>
      <c r="Q259" s="235">
        <f>COUNTIF(Q100:Q254,Q256)</f>
        <v>1</v>
      </c>
      <c r="R259" s="97">
        <f>COUNTIF(R100:R254,R256)</f>
        <v>0</v>
      </c>
      <c r="T259" s="34"/>
      <c r="U259" s="34"/>
      <c r="V259" s="34"/>
      <c r="W259" s="34"/>
    </row>
    <row r="260" spans="2:34" s="33" customFormat="1" ht="12" customHeight="1" thickBot="1" x14ac:dyDescent="0.25">
      <c r="B260" s="298" t="s">
        <v>39</v>
      </c>
      <c r="C260" s="236">
        <f>COUNTA(C100:C254)</f>
        <v>145</v>
      </c>
      <c r="D260" s="237">
        <f t="shared" ref="D260:I260" si="68">COUNTA(D100:D254)</f>
        <v>145</v>
      </c>
      <c r="E260" s="237">
        <f t="shared" si="68"/>
        <v>145</v>
      </c>
      <c r="F260" s="237">
        <f t="shared" si="68"/>
        <v>145</v>
      </c>
      <c r="G260" s="237">
        <f t="shared" si="68"/>
        <v>36</v>
      </c>
      <c r="H260" s="237">
        <f t="shared" si="68"/>
        <v>36</v>
      </c>
      <c r="I260" s="35">
        <f t="shared" si="68"/>
        <v>36</v>
      </c>
      <c r="J260" s="236">
        <f>COUNTA(J100:J254)</f>
        <v>108</v>
      </c>
      <c r="K260" s="237">
        <f>COUNTA(K100:K254)</f>
        <v>108</v>
      </c>
      <c r="L260" s="237">
        <f>COUNTA(L100:L254)</f>
        <v>108</v>
      </c>
      <c r="M260" s="35">
        <f>COUNTA(M100:M254)</f>
        <v>108</v>
      </c>
      <c r="N260" s="35"/>
      <c r="O260" s="236">
        <f>COUNTA(O100:O254)</f>
        <v>109</v>
      </c>
      <c r="P260" s="237">
        <f>COUNTA(P100:P254)</f>
        <v>109</v>
      </c>
      <c r="Q260" s="237">
        <f>COUNTA(Q100:Q254)</f>
        <v>109</v>
      </c>
      <c r="R260" s="98">
        <f>COUNTA(R100:R254)</f>
        <v>109</v>
      </c>
    </row>
    <row r="261" spans="2:34" ht="12" customHeight="1" thickTop="1" x14ac:dyDescent="0.2">
      <c r="B261" s="4" t="s">
        <v>1</v>
      </c>
      <c r="C261" s="6" t="s">
        <v>0</v>
      </c>
      <c r="D261" s="7"/>
      <c r="E261" s="6"/>
      <c r="F261" s="6"/>
      <c r="G261" s="6"/>
      <c r="H261" s="6"/>
      <c r="I261" s="8"/>
      <c r="J261" s="6" t="s">
        <v>0</v>
      </c>
      <c r="K261" s="7"/>
      <c r="L261" s="6"/>
      <c r="M261" s="6"/>
      <c r="N261" s="5" t="s">
        <v>1</v>
      </c>
      <c r="O261" s="6" t="s">
        <v>0</v>
      </c>
      <c r="P261" s="7"/>
      <c r="Q261" s="6"/>
      <c r="R261" s="8"/>
      <c r="Z261" s="42"/>
      <c r="AA261" s="42"/>
      <c r="AB261" s="42"/>
      <c r="AC261" s="42"/>
      <c r="AD261" s="42"/>
      <c r="AE261" s="42"/>
      <c r="AF261" s="42"/>
      <c r="AG261" s="42"/>
      <c r="AH261" s="43"/>
    </row>
    <row r="262" spans="2:34" ht="12" customHeight="1" x14ac:dyDescent="0.2">
      <c r="B262" s="14" t="s">
        <v>2</v>
      </c>
      <c r="C262" s="15" t="s">
        <v>3</v>
      </c>
      <c r="D262" s="16"/>
      <c r="E262" s="17"/>
      <c r="F262" s="17"/>
      <c r="G262" s="17"/>
      <c r="H262" s="17"/>
      <c r="I262" s="18"/>
      <c r="J262" s="19" t="s">
        <v>4</v>
      </c>
      <c r="K262" s="17"/>
      <c r="L262" s="17"/>
      <c r="M262" s="17"/>
      <c r="N262" s="14" t="s">
        <v>2</v>
      </c>
      <c r="O262" s="20" t="s">
        <v>5</v>
      </c>
      <c r="P262" s="16"/>
      <c r="Q262" s="17"/>
      <c r="R262" s="18"/>
      <c r="AH262" s="43"/>
    </row>
    <row r="263" spans="2:34" ht="12" customHeight="1" x14ac:dyDescent="0.2">
      <c r="B263" s="25" t="s">
        <v>6</v>
      </c>
      <c r="C263" s="288" t="s">
        <v>7</v>
      </c>
      <c r="D263" s="289" t="s">
        <v>8</v>
      </c>
      <c r="E263" s="290" t="s">
        <v>10</v>
      </c>
      <c r="F263" s="289" t="s">
        <v>9</v>
      </c>
      <c r="G263" s="289" t="s">
        <v>11</v>
      </c>
      <c r="H263" s="291" t="s">
        <v>12</v>
      </c>
      <c r="I263" s="292" t="s">
        <v>13</v>
      </c>
      <c r="J263" s="293" t="s">
        <v>7</v>
      </c>
      <c r="K263" s="289" t="s">
        <v>8</v>
      </c>
      <c r="L263" s="290" t="s">
        <v>10</v>
      </c>
      <c r="M263" s="294" t="s">
        <v>9</v>
      </c>
      <c r="N263" s="49" t="s">
        <v>6</v>
      </c>
      <c r="O263" s="288" t="s">
        <v>7</v>
      </c>
      <c r="P263" s="289" t="s">
        <v>8</v>
      </c>
      <c r="Q263" s="290" t="s">
        <v>10</v>
      </c>
      <c r="R263" s="294" t="s">
        <v>9</v>
      </c>
      <c r="AH263" s="43"/>
    </row>
    <row r="264" spans="2:34" s="33" customFormat="1" ht="12" customHeight="1" x14ac:dyDescent="0.2"/>
    <row r="265" spans="2:34" s="33" customFormat="1" ht="12" customHeight="1" x14ac:dyDescent="0.2">
      <c r="C265" s="3" t="s">
        <v>29</v>
      </c>
      <c r="D265" s="3"/>
      <c r="E265" s="3"/>
      <c r="F265" s="3"/>
      <c r="G265" s="3"/>
      <c r="H265" s="3"/>
      <c r="I265" s="3"/>
      <c r="J265" s="3"/>
      <c r="K265" s="3"/>
      <c r="L265" s="3"/>
      <c r="M265" s="3"/>
      <c r="N265" s="3"/>
      <c r="O265" s="3"/>
      <c r="P265" s="3"/>
      <c r="Q265" s="3"/>
      <c r="R265" s="3"/>
    </row>
    <row r="266" spans="2:34" s="33" customFormat="1" ht="12" customHeight="1" x14ac:dyDescent="0.2">
      <c r="B266" s="4" t="s">
        <v>1</v>
      </c>
      <c r="C266" s="10" t="s">
        <v>0</v>
      </c>
      <c r="D266" s="11"/>
      <c r="E266" s="11"/>
      <c r="F266" s="11"/>
      <c r="G266" s="11"/>
      <c r="H266" s="11"/>
      <c r="I266" s="10" t="s">
        <v>0</v>
      </c>
      <c r="J266" s="12"/>
      <c r="K266" s="11"/>
      <c r="L266" s="11"/>
      <c r="M266" s="10" t="s">
        <v>0</v>
      </c>
      <c r="N266" s="11"/>
      <c r="O266" s="11"/>
      <c r="P266" s="13"/>
      <c r="Q266" s="3"/>
    </row>
    <row r="267" spans="2:34" s="33" customFormat="1" ht="12" customHeight="1" x14ac:dyDescent="0.2">
      <c r="B267" s="110" t="s">
        <v>2</v>
      </c>
      <c r="C267" s="21" t="s">
        <v>3</v>
      </c>
      <c r="D267" s="22"/>
      <c r="E267" s="23"/>
      <c r="F267" s="23"/>
      <c r="G267" s="23"/>
      <c r="H267" s="24"/>
      <c r="I267" s="21" t="s">
        <v>4</v>
      </c>
      <c r="J267" s="23"/>
      <c r="K267" s="23"/>
      <c r="L267" s="23"/>
      <c r="M267" s="22" t="s">
        <v>5</v>
      </c>
      <c r="N267" s="23"/>
      <c r="O267" s="23"/>
      <c r="P267" s="24"/>
      <c r="Q267" s="3"/>
    </row>
    <row r="268" spans="2:34" s="33" customFormat="1" ht="12" customHeight="1" x14ac:dyDescent="0.2">
      <c r="B268" s="25" t="s">
        <v>6</v>
      </c>
      <c r="C268" s="132" t="s">
        <v>7</v>
      </c>
      <c r="D268" s="133" t="s">
        <v>8</v>
      </c>
      <c r="E268" s="133" t="s">
        <v>9</v>
      </c>
      <c r="F268" s="134" t="s">
        <v>10</v>
      </c>
      <c r="G268" s="135" t="s">
        <v>11</v>
      </c>
      <c r="H268" s="54" t="s">
        <v>13</v>
      </c>
      <c r="I268" s="132" t="s">
        <v>7</v>
      </c>
      <c r="J268" s="133" t="s">
        <v>8</v>
      </c>
      <c r="K268" s="133" t="s">
        <v>9</v>
      </c>
      <c r="L268" s="134" t="s">
        <v>10</v>
      </c>
      <c r="M268" s="132" t="s">
        <v>7</v>
      </c>
      <c r="N268" s="133" t="s">
        <v>8</v>
      </c>
      <c r="O268" s="133" t="s">
        <v>9</v>
      </c>
      <c r="P268" s="315" t="s">
        <v>10</v>
      </c>
      <c r="Q268" s="3"/>
    </row>
    <row r="269" spans="2:34" s="33" customFormat="1" ht="12" customHeight="1" x14ac:dyDescent="0.2">
      <c r="B269" s="27" t="s">
        <v>14</v>
      </c>
      <c r="C269" s="136" t="s">
        <v>28</v>
      </c>
      <c r="D269" s="137" t="s">
        <v>17</v>
      </c>
      <c r="E269" s="137" t="s">
        <v>17</v>
      </c>
      <c r="F269" s="137" t="s">
        <v>17</v>
      </c>
      <c r="G269" s="137" t="s">
        <v>17</v>
      </c>
      <c r="H269" s="53" t="s">
        <v>26</v>
      </c>
      <c r="I269" s="136" t="s">
        <v>17</v>
      </c>
      <c r="J269" s="137" t="s">
        <v>17</v>
      </c>
      <c r="K269" s="137" t="s">
        <v>17</v>
      </c>
      <c r="L269" s="137" t="s">
        <v>17</v>
      </c>
      <c r="M269" s="136" t="s">
        <v>17</v>
      </c>
      <c r="N269" s="137" t="s">
        <v>17</v>
      </c>
      <c r="O269" s="141" t="s">
        <v>18</v>
      </c>
      <c r="P269" s="316" t="s">
        <v>17</v>
      </c>
      <c r="Q269" s="3"/>
    </row>
    <row r="270" spans="2:34" s="33" customFormat="1" ht="12" customHeight="1" x14ac:dyDescent="0.2">
      <c r="B270" s="272">
        <v>29892</v>
      </c>
      <c r="C270" s="142">
        <v>520</v>
      </c>
      <c r="D270" s="143">
        <v>2580</v>
      </c>
      <c r="E270" s="143">
        <v>25</v>
      </c>
      <c r="F270" s="143"/>
      <c r="G270" s="144">
        <v>180</v>
      </c>
      <c r="H270" s="145">
        <v>110</v>
      </c>
      <c r="I270" s="142">
        <v>1090</v>
      </c>
      <c r="J270" s="143">
        <v>2280</v>
      </c>
      <c r="K270" s="143">
        <v>26</v>
      </c>
      <c r="L270" s="146" t="s">
        <v>19</v>
      </c>
      <c r="M270" s="147">
        <v>1080</v>
      </c>
      <c r="N270" s="148">
        <v>1890</v>
      </c>
      <c r="O270" s="148">
        <v>23.8</v>
      </c>
      <c r="P270" s="317" t="s">
        <v>19</v>
      </c>
      <c r="Q270" s="3"/>
    </row>
    <row r="271" spans="2:34" s="33" customFormat="1" ht="12" customHeight="1" x14ac:dyDescent="0.2">
      <c r="B271" s="175">
        <v>29983</v>
      </c>
      <c r="C271" s="149">
        <v>510</v>
      </c>
      <c r="D271" s="150">
        <v>1780</v>
      </c>
      <c r="E271" s="150">
        <v>46</v>
      </c>
      <c r="F271" s="150"/>
      <c r="G271" s="150"/>
      <c r="H271" s="151"/>
      <c r="I271" s="152">
        <v>661</v>
      </c>
      <c r="J271" s="153">
        <v>2110</v>
      </c>
      <c r="K271" s="153">
        <v>24.6</v>
      </c>
      <c r="L271" s="154" t="s">
        <v>19</v>
      </c>
      <c r="M271" s="149">
        <v>596</v>
      </c>
      <c r="N271" s="150">
        <v>1470</v>
      </c>
      <c r="O271" s="150">
        <v>20.9</v>
      </c>
      <c r="P271" s="318" t="s">
        <v>19</v>
      </c>
      <c r="Q271" s="3"/>
    </row>
    <row r="272" spans="2:34" s="33" customFormat="1" ht="12" customHeight="1" x14ac:dyDescent="0.2">
      <c r="B272" s="175">
        <v>30077</v>
      </c>
      <c r="C272" s="152">
        <v>1160</v>
      </c>
      <c r="D272" s="153">
        <v>2330</v>
      </c>
      <c r="E272" s="153">
        <v>33</v>
      </c>
      <c r="F272" s="153"/>
      <c r="G272" s="150">
        <v>390</v>
      </c>
      <c r="H272" s="151">
        <v>290</v>
      </c>
      <c r="I272" s="152">
        <v>970</v>
      </c>
      <c r="J272" s="153">
        <v>1810</v>
      </c>
      <c r="K272" s="153">
        <v>36</v>
      </c>
      <c r="L272" s="154" t="s">
        <v>19</v>
      </c>
      <c r="M272" s="149">
        <v>2510</v>
      </c>
      <c r="N272" s="150">
        <v>1690</v>
      </c>
      <c r="O272" s="150">
        <v>28</v>
      </c>
      <c r="P272" s="318" t="s">
        <v>19</v>
      </c>
      <c r="Q272" s="3"/>
    </row>
    <row r="273" spans="2:17" s="33" customFormat="1" ht="12" customHeight="1" x14ac:dyDescent="0.2">
      <c r="B273" s="175">
        <v>30168</v>
      </c>
      <c r="C273" s="152">
        <v>1530</v>
      </c>
      <c r="D273" s="153">
        <v>1610</v>
      </c>
      <c r="E273" s="153">
        <v>29</v>
      </c>
      <c r="F273" s="153"/>
      <c r="G273" s="153"/>
      <c r="H273" s="155"/>
      <c r="I273" s="152">
        <v>1600</v>
      </c>
      <c r="J273" s="153">
        <v>1220</v>
      </c>
      <c r="K273" s="153">
        <v>15.5</v>
      </c>
      <c r="L273" s="154" t="s">
        <v>19</v>
      </c>
      <c r="M273" s="152">
        <v>1650</v>
      </c>
      <c r="N273" s="153">
        <v>1330</v>
      </c>
      <c r="O273" s="153">
        <v>25.3</v>
      </c>
      <c r="P273" s="318" t="s">
        <v>19</v>
      </c>
      <c r="Q273" s="3"/>
    </row>
    <row r="274" spans="2:17" s="33" customFormat="1" ht="12" customHeight="1" x14ac:dyDescent="0.2">
      <c r="B274" s="175">
        <v>30263</v>
      </c>
      <c r="C274" s="152">
        <v>1530</v>
      </c>
      <c r="D274" s="153">
        <v>1920</v>
      </c>
      <c r="E274" s="153">
        <v>27.1</v>
      </c>
      <c r="F274" s="153"/>
      <c r="G274" s="156">
        <v>440</v>
      </c>
      <c r="H274" s="157">
        <v>230</v>
      </c>
      <c r="I274" s="152">
        <v>1560</v>
      </c>
      <c r="J274" s="153">
        <v>2130</v>
      </c>
      <c r="K274" s="153">
        <v>13.1</v>
      </c>
      <c r="L274" s="154" t="s">
        <v>19</v>
      </c>
      <c r="M274" s="149">
        <v>2040</v>
      </c>
      <c r="N274" s="150">
        <v>1600</v>
      </c>
      <c r="O274" s="150">
        <v>35.6</v>
      </c>
      <c r="P274" s="318" t="s">
        <v>19</v>
      </c>
      <c r="Q274" s="3"/>
    </row>
    <row r="275" spans="2:17" s="33" customFormat="1" ht="12" customHeight="1" x14ac:dyDescent="0.2">
      <c r="B275" s="175">
        <v>30348</v>
      </c>
      <c r="C275" s="152">
        <v>617</v>
      </c>
      <c r="D275" s="153">
        <v>1870</v>
      </c>
      <c r="E275" s="153">
        <v>7.4</v>
      </c>
      <c r="F275" s="153"/>
      <c r="G275" s="158"/>
      <c r="H275" s="159"/>
      <c r="I275" s="152">
        <v>406</v>
      </c>
      <c r="J275" s="153">
        <v>1920</v>
      </c>
      <c r="K275" s="153">
        <v>5.7</v>
      </c>
      <c r="L275" s="154" t="s">
        <v>19</v>
      </c>
      <c r="M275" s="149">
        <v>845</v>
      </c>
      <c r="N275" s="150">
        <v>1590</v>
      </c>
      <c r="O275" s="150">
        <v>16.7</v>
      </c>
      <c r="P275" s="318" t="s">
        <v>19</v>
      </c>
      <c r="Q275" s="3"/>
    </row>
    <row r="276" spans="2:17" s="33" customFormat="1" ht="12" customHeight="1" x14ac:dyDescent="0.2">
      <c r="B276" s="175">
        <v>30445</v>
      </c>
      <c r="C276" s="152">
        <v>871</v>
      </c>
      <c r="D276" s="153">
        <v>2380</v>
      </c>
      <c r="E276" s="153">
        <v>8</v>
      </c>
      <c r="F276" s="153"/>
      <c r="G276" s="158"/>
      <c r="H276" s="159"/>
      <c r="I276" s="152">
        <v>715</v>
      </c>
      <c r="J276" s="153">
        <v>1750</v>
      </c>
      <c r="K276" s="153">
        <v>5.2</v>
      </c>
      <c r="L276" s="154" t="s">
        <v>19</v>
      </c>
      <c r="M276" s="149">
        <v>1370</v>
      </c>
      <c r="N276" s="150">
        <v>2190</v>
      </c>
      <c r="O276" s="150">
        <v>11.5</v>
      </c>
      <c r="P276" s="318" t="s">
        <v>19</v>
      </c>
      <c r="Q276" s="3"/>
    </row>
    <row r="277" spans="2:17" s="33" customFormat="1" ht="12" customHeight="1" x14ac:dyDescent="0.2">
      <c r="B277" s="175">
        <v>30532</v>
      </c>
      <c r="C277" s="152">
        <v>1590</v>
      </c>
      <c r="D277" s="153">
        <v>1540</v>
      </c>
      <c r="E277" s="153">
        <v>6.6</v>
      </c>
      <c r="F277" s="153"/>
      <c r="G277" s="158"/>
      <c r="H277" s="159"/>
      <c r="I277" s="152">
        <v>1890</v>
      </c>
      <c r="J277" s="153">
        <v>1370</v>
      </c>
      <c r="K277" s="153">
        <v>7.2</v>
      </c>
      <c r="L277" s="154" t="s">
        <v>19</v>
      </c>
      <c r="M277" s="149">
        <v>2100</v>
      </c>
      <c r="N277" s="150">
        <v>1680</v>
      </c>
      <c r="O277" s="160">
        <v>74</v>
      </c>
      <c r="P277" s="318" t="s">
        <v>19</v>
      </c>
      <c r="Q277" s="3"/>
    </row>
    <row r="278" spans="2:17" s="33" customFormat="1" ht="12" customHeight="1" x14ac:dyDescent="0.2">
      <c r="B278" s="175">
        <v>30558</v>
      </c>
      <c r="C278" s="161"/>
      <c r="D278" s="162"/>
      <c r="E278" s="162"/>
      <c r="F278" s="162"/>
      <c r="G278" s="162"/>
      <c r="H278" s="163"/>
      <c r="I278" s="161"/>
      <c r="J278" s="162"/>
      <c r="K278" s="162"/>
      <c r="L278" s="162"/>
      <c r="M278" s="164">
        <v>1770</v>
      </c>
      <c r="N278" s="165">
        <v>1300</v>
      </c>
      <c r="O278" s="165">
        <v>10.4</v>
      </c>
      <c r="P278" s="319"/>
      <c r="Q278" s="3"/>
    </row>
    <row r="279" spans="2:17" s="33" customFormat="1" ht="12" customHeight="1" x14ac:dyDescent="0.2">
      <c r="B279" s="175">
        <v>30629</v>
      </c>
      <c r="C279" s="149">
        <v>1540</v>
      </c>
      <c r="D279" s="150">
        <v>2100</v>
      </c>
      <c r="E279" s="150">
        <v>15.4</v>
      </c>
      <c r="F279" s="150"/>
      <c r="G279" s="166"/>
      <c r="H279" s="167"/>
      <c r="I279" s="152">
        <v>1190</v>
      </c>
      <c r="J279" s="153">
        <v>2130</v>
      </c>
      <c r="K279" s="168">
        <v>8.1999999999999993</v>
      </c>
      <c r="L279" s="154" t="s">
        <v>19</v>
      </c>
      <c r="M279" s="149">
        <v>2480</v>
      </c>
      <c r="N279" s="150">
        <v>1800</v>
      </c>
      <c r="O279" s="150">
        <v>26</v>
      </c>
      <c r="P279" s="318" t="s">
        <v>19</v>
      </c>
      <c r="Q279" s="3"/>
    </row>
    <row r="280" spans="2:17" s="33" customFormat="1" ht="12" customHeight="1" x14ac:dyDescent="0.2">
      <c r="B280" s="175">
        <v>30722</v>
      </c>
      <c r="C280" s="149">
        <v>641</v>
      </c>
      <c r="D280" s="150">
        <v>1620</v>
      </c>
      <c r="E280" s="150">
        <v>10.9</v>
      </c>
      <c r="F280" s="150"/>
      <c r="G280" s="158"/>
      <c r="H280" s="159"/>
      <c r="I280" s="152">
        <v>729</v>
      </c>
      <c r="J280" s="153">
        <v>1860</v>
      </c>
      <c r="K280" s="153">
        <v>4.9000000000000004</v>
      </c>
      <c r="L280" s="154" t="s">
        <v>19</v>
      </c>
      <c r="M280" s="152">
        <v>713</v>
      </c>
      <c r="N280" s="153">
        <v>1850</v>
      </c>
      <c r="O280" s="153">
        <v>10.4</v>
      </c>
      <c r="P280" s="318" t="s">
        <v>19</v>
      </c>
      <c r="Q280" s="3"/>
    </row>
    <row r="281" spans="2:17" s="33" customFormat="1" ht="12" customHeight="1" x14ac:dyDescent="0.2">
      <c r="B281" s="175">
        <v>30811</v>
      </c>
      <c r="C281" s="152">
        <v>1420</v>
      </c>
      <c r="D281" s="153">
        <v>2100</v>
      </c>
      <c r="E281" s="153">
        <v>2.7</v>
      </c>
      <c r="F281" s="153"/>
      <c r="G281" s="158"/>
      <c r="H281" s="159"/>
      <c r="I281" s="152">
        <v>490</v>
      </c>
      <c r="J281" s="153">
        <v>2080</v>
      </c>
      <c r="K281" s="153">
        <v>2.6</v>
      </c>
      <c r="L281" s="154" t="s">
        <v>19</v>
      </c>
      <c r="M281" s="152">
        <v>1670</v>
      </c>
      <c r="N281" s="153">
        <v>2030</v>
      </c>
      <c r="O281" s="153">
        <v>14.2</v>
      </c>
      <c r="P281" s="318" t="s">
        <v>19</v>
      </c>
      <c r="Q281" s="3"/>
    </row>
    <row r="282" spans="2:17" s="33" customFormat="1" ht="12" customHeight="1" x14ac:dyDescent="0.2">
      <c r="B282" s="175">
        <v>30901</v>
      </c>
      <c r="C282" s="149">
        <v>1000</v>
      </c>
      <c r="D282" s="150">
        <v>1430</v>
      </c>
      <c r="E282" s="150">
        <v>1.8</v>
      </c>
      <c r="F282" s="150"/>
      <c r="G282" s="169">
        <v>408</v>
      </c>
      <c r="H282" s="170">
        <v>277</v>
      </c>
      <c r="I282" s="152">
        <v>1770</v>
      </c>
      <c r="J282" s="153">
        <v>1390</v>
      </c>
      <c r="K282" s="153">
        <v>2.2000000000000002</v>
      </c>
      <c r="L282" s="154" t="s">
        <v>19</v>
      </c>
      <c r="M282" s="152">
        <v>2040</v>
      </c>
      <c r="N282" s="153">
        <v>1590</v>
      </c>
      <c r="O282" s="153">
        <v>9.6</v>
      </c>
      <c r="P282" s="318" t="s">
        <v>19</v>
      </c>
      <c r="Q282" s="3"/>
    </row>
    <row r="283" spans="2:17" s="33" customFormat="1" ht="12" customHeight="1" x14ac:dyDescent="0.2">
      <c r="B283" s="175">
        <v>31000</v>
      </c>
      <c r="C283" s="149">
        <v>1210</v>
      </c>
      <c r="D283" s="150">
        <v>2180</v>
      </c>
      <c r="E283" s="150">
        <v>2.1</v>
      </c>
      <c r="F283" s="150"/>
      <c r="G283" s="153"/>
      <c r="H283" s="155"/>
      <c r="I283" s="152">
        <v>1510</v>
      </c>
      <c r="J283" s="153">
        <v>2240</v>
      </c>
      <c r="K283" s="153">
        <v>2.4</v>
      </c>
      <c r="L283" s="154" t="s">
        <v>19</v>
      </c>
      <c r="M283" s="152">
        <v>1900</v>
      </c>
      <c r="N283" s="153">
        <v>2250</v>
      </c>
      <c r="O283" s="153">
        <v>10.199999999999999</v>
      </c>
      <c r="P283" s="318" t="s">
        <v>19</v>
      </c>
      <c r="Q283" s="3"/>
    </row>
    <row r="284" spans="2:17" s="33" customFormat="1" ht="12" customHeight="1" x14ac:dyDescent="0.2">
      <c r="B284" s="175">
        <v>31083</v>
      </c>
      <c r="C284" s="149">
        <v>541</v>
      </c>
      <c r="D284" s="150">
        <v>1930</v>
      </c>
      <c r="E284" s="150">
        <v>2.2000000000000002</v>
      </c>
      <c r="F284" s="150"/>
      <c r="G284" s="153"/>
      <c r="H284" s="155"/>
      <c r="I284" s="152">
        <v>707</v>
      </c>
      <c r="J284" s="153">
        <v>1840</v>
      </c>
      <c r="K284" s="153">
        <v>3.5</v>
      </c>
      <c r="L284" s="154" t="s">
        <v>19</v>
      </c>
      <c r="M284" s="152">
        <v>760</v>
      </c>
      <c r="N284" s="153">
        <v>1930</v>
      </c>
      <c r="O284" s="153">
        <v>12.6</v>
      </c>
      <c r="P284" s="318" t="s">
        <v>19</v>
      </c>
      <c r="Q284" s="3"/>
    </row>
    <row r="285" spans="2:17" s="33" customFormat="1" ht="12" customHeight="1" x14ac:dyDescent="0.2">
      <c r="B285" s="175">
        <v>31183</v>
      </c>
      <c r="C285" s="152">
        <v>1460</v>
      </c>
      <c r="D285" s="153">
        <v>2050</v>
      </c>
      <c r="E285" s="153">
        <v>2</v>
      </c>
      <c r="F285" s="153"/>
      <c r="G285" s="153">
        <v>26</v>
      </c>
      <c r="H285" s="155">
        <v>17</v>
      </c>
      <c r="I285" s="152">
        <v>645</v>
      </c>
      <c r="J285" s="153">
        <v>1970</v>
      </c>
      <c r="K285" s="153">
        <v>2.4</v>
      </c>
      <c r="L285" s="154" t="s">
        <v>19</v>
      </c>
      <c r="M285" s="152">
        <v>1590</v>
      </c>
      <c r="N285" s="153">
        <v>1930</v>
      </c>
      <c r="O285" s="153">
        <v>6.2</v>
      </c>
      <c r="P285" s="318" t="s">
        <v>19</v>
      </c>
      <c r="Q285" s="3"/>
    </row>
    <row r="286" spans="2:17" s="33" customFormat="1" ht="12" customHeight="1" x14ac:dyDescent="0.2">
      <c r="B286" s="175">
        <v>31266</v>
      </c>
      <c r="C286" s="152">
        <v>1270</v>
      </c>
      <c r="D286" s="153">
        <v>2030</v>
      </c>
      <c r="E286" s="153">
        <v>2.2000000000000002</v>
      </c>
      <c r="F286" s="153"/>
      <c r="G286" s="153"/>
      <c r="H286" s="155"/>
      <c r="I286" s="152">
        <v>2060</v>
      </c>
      <c r="J286" s="153">
        <v>1460</v>
      </c>
      <c r="K286" s="153">
        <v>2.7</v>
      </c>
      <c r="L286" s="154" t="s">
        <v>19</v>
      </c>
      <c r="M286" s="152">
        <v>1840</v>
      </c>
      <c r="N286" s="153">
        <v>1470</v>
      </c>
      <c r="O286" s="153">
        <v>8.1999999999999993</v>
      </c>
      <c r="P286" s="318" t="s">
        <v>19</v>
      </c>
      <c r="Q286" s="3"/>
    </row>
    <row r="287" spans="2:17" s="33" customFormat="1" ht="12" customHeight="1" x14ac:dyDescent="0.2">
      <c r="B287" s="175">
        <v>31365</v>
      </c>
      <c r="C287" s="152">
        <v>1790</v>
      </c>
      <c r="D287" s="153">
        <v>2160</v>
      </c>
      <c r="E287" s="153">
        <v>1.5</v>
      </c>
      <c r="F287" s="153"/>
      <c r="G287" s="153"/>
      <c r="H287" s="155"/>
      <c r="I287" s="152">
        <v>1450</v>
      </c>
      <c r="J287" s="153">
        <v>2190</v>
      </c>
      <c r="K287" s="153">
        <v>2.2999999999999998</v>
      </c>
      <c r="L287" s="154" t="s">
        <v>19</v>
      </c>
      <c r="M287" s="152">
        <v>2750</v>
      </c>
      <c r="N287" s="153">
        <v>2000</v>
      </c>
      <c r="O287" s="153">
        <v>13.3</v>
      </c>
      <c r="P287" s="318" t="s">
        <v>19</v>
      </c>
      <c r="Q287" s="3"/>
    </row>
    <row r="288" spans="2:17" s="33" customFormat="1" ht="12" customHeight="1" x14ac:dyDescent="0.2">
      <c r="B288" s="175">
        <v>31456</v>
      </c>
      <c r="C288" s="152">
        <v>734</v>
      </c>
      <c r="D288" s="153">
        <v>1760</v>
      </c>
      <c r="E288" s="153">
        <v>1.5</v>
      </c>
      <c r="F288" s="153"/>
      <c r="G288" s="153"/>
      <c r="H288" s="155"/>
      <c r="I288" s="152">
        <v>716</v>
      </c>
      <c r="J288" s="153">
        <v>2060</v>
      </c>
      <c r="K288" s="153">
        <v>2.9</v>
      </c>
      <c r="L288" s="154" t="s">
        <v>19</v>
      </c>
      <c r="M288" s="152">
        <v>768</v>
      </c>
      <c r="N288" s="153">
        <v>1590</v>
      </c>
      <c r="O288" s="153">
        <v>16.600000000000001</v>
      </c>
      <c r="P288" s="318" t="s">
        <v>19</v>
      </c>
      <c r="Q288" s="9"/>
    </row>
    <row r="289" spans="2:21" s="33" customFormat="1" ht="12" customHeight="1" thickBot="1" x14ac:dyDescent="0.25">
      <c r="B289" s="342">
        <v>31527</v>
      </c>
      <c r="C289" s="348"/>
      <c r="D289" s="349"/>
      <c r="E289" s="349"/>
      <c r="F289" s="349"/>
      <c r="G289" s="349"/>
      <c r="H289" s="350"/>
      <c r="I289" s="348"/>
      <c r="J289" s="349"/>
      <c r="K289" s="349"/>
      <c r="L289" s="331"/>
      <c r="M289" s="348"/>
      <c r="N289" s="349"/>
      <c r="O289" s="349"/>
      <c r="P289" s="351"/>
      <c r="Q289" s="127"/>
    </row>
    <row r="290" spans="2:21" s="33" customFormat="1" ht="12" customHeight="1" x14ac:dyDescent="0.2">
      <c r="B290" s="274">
        <v>31528</v>
      </c>
      <c r="C290" s="323"/>
      <c r="D290" s="324"/>
      <c r="E290" s="324"/>
      <c r="F290" s="324"/>
      <c r="G290" s="324"/>
      <c r="H290" s="325"/>
      <c r="I290" s="323"/>
      <c r="J290" s="324"/>
      <c r="K290" s="324"/>
      <c r="L290" s="279"/>
      <c r="M290" s="323"/>
      <c r="N290" s="324"/>
      <c r="O290" s="324"/>
      <c r="P290" s="326"/>
      <c r="Q290" s="3"/>
    </row>
    <row r="291" spans="2:21" s="33" customFormat="1" ht="12" customHeight="1" x14ac:dyDescent="0.2">
      <c r="B291" s="248">
        <v>31551</v>
      </c>
      <c r="C291" s="259">
        <v>820</v>
      </c>
      <c r="D291" s="260">
        <v>1960</v>
      </c>
      <c r="E291" s="260">
        <v>515</v>
      </c>
      <c r="F291" s="261">
        <v>236</v>
      </c>
      <c r="G291" s="260">
        <v>54</v>
      </c>
      <c r="H291" s="262">
        <v>38</v>
      </c>
      <c r="I291" s="259">
        <v>950</v>
      </c>
      <c r="J291" s="260">
        <v>1970</v>
      </c>
      <c r="K291" s="260">
        <v>598</v>
      </c>
      <c r="L291" s="260">
        <v>275</v>
      </c>
      <c r="M291" s="259">
        <v>1430</v>
      </c>
      <c r="N291" s="260">
        <v>1920</v>
      </c>
      <c r="O291" s="260">
        <v>654</v>
      </c>
      <c r="P291" s="320">
        <v>299</v>
      </c>
      <c r="Q291" s="3"/>
    </row>
    <row r="292" spans="2:21" s="33" customFormat="1" ht="12" customHeight="1" x14ac:dyDescent="0.2">
      <c r="B292" s="175">
        <v>31635</v>
      </c>
      <c r="C292" s="152">
        <v>1310</v>
      </c>
      <c r="D292" s="153">
        <v>1490</v>
      </c>
      <c r="E292" s="153">
        <v>222</v>
      </c>
      <c r="F292" s="171">
        <v>98</v>
      </c>
      <c r="G292" s="153"/>
      <c r="H292" s="155"/>
      <c r="I292" s="152">
        <v>1320</v>
      </c>
      <c r="J292" s="153">
        <v>1580</v>
      </c>
      <c r="K292" s="153">
        <v>278</v>
      </c>
      <c r="L292" s="153">
        <v>122</v>
      </c>
      <c r="M292" s="152">
        <v>2440</v>
      </c>
      <c r="N292" s="153">
        <v>1490</v>
      </c>
      <c r="O292" s="153">
        <v>317</v>
      </c>
      <c r="P292" s="321">
        <v>131</v>
      </c>
      <c r="Q292" s="3"/>
    </row>
    <row r="293" spans="2:21" s="33" customFormat="1" ht="12" customHeight="1" x14ac:dyDescent="0.2">
      <c r="B293" s="175">
        <v>31729</v>
      </c>
      <c r="C293" s="152">
        <v>954</v>
      </c>
      <c r="D293" s="153">
        <v>1850</v>
      </c>
      <c r="E293" s="153">
        <v>148</v>
      </c>
      <c r="F293" s="171">
        <v>62.2</v>
      </c>
      <c r="G293" s="153"/>
      <c r="H293" s="155"/>
      <c r="I293" s="152">
        <v>1030</v>
      </c>
      <c r="J293" s="153">
        <v>1990</v>
      </c>
      <c r="K293" s="153">
        <v>193</v>
      </c>
      <c r="L293" s="153">
        <v>78.900000000000006</v>
      </c>
      <c r="M293" s="152">
        <v>1570</v>
      </c>
      <c r="N293" s="153">
        <v>2210</v>
      </c>
      <c r="O293" s="153">
        <v>236</v>
      </c>
      <c r="P293" s="321">
        <v>83</v>
      </c>
      <c r="Q293" s="3"/>
    </row>
    <row r="294" spans="2:21" s="33" customFormat="1" ht="12" customHeight="1" x14ac:dyDescent="0.2">
      <c r="B294" s="175">
        <v>31810</v>
      </c>
      <c r="C294" s="152">
        <v>658</v>
      </c>
      <c r="D294" s="153">
        <v>1850</v>
      </c>
      <c r="E294" s="153">
        <v>136</v>
      </c>
      <c r="F294" s="171">
        <v>51.6</v>
      </c>
      <c r="G294" s="153"/>
      <c r="H294" s="155"/>
      <c r="I294" s="152">
        <v>704</v>
      </c>
      <c r="J294" s="153">
        <v>1690</v>
      </c>
      <c r="K294" s="153">
        <v>144</v>
      </c>
      <c r="L294" s="153">
        <v>53.3</v>
      </c>
      <c r="M294" s="152">
        <v>784</v>
      </c>
      <c r="N294" s="153">
        <v>1650</v>
      </c>
      <c r="O294" s="153">
        <v>168</v>
      </c>
      <c r="P294" s="321">
        <v>61.9</v>
      </c>
      <c r="Q294" s="3"/>
    </row>
    <row r="295" spans="2:21" s="33" customFormat="1" ht="12" customHeight="1" x14ac:dyDescent="0.2">
      <c r="B295" s="175">
        <v>31904</v>
      </c>
      <c r="C295" s="152">
        <v>1280</v>
      </c>
      <c r="D295" s="153">
        <v>1910</v>
      </c>
      <c r="E295" s="153">
        <v>13.2</v>
      </c>
      <c r="F295" s="171">
        <v>4.4000000000000004</v>
      </c>
      <c r="G295" s="153">
        <v>49</v>
      </c>
      <c r="H295" s="155">
        <v>33</v>
      </c>
      <c r="I295" s="152">
        <v>818</v>
      </c>
      <c r="J295" s="153">
        <v>1870</v>
      </c>
      <c r="K295" s="153">
        <v>23.7</v>
      </c>
      <c r="L295" s="153">
        <v>7.7</v>
      </c>
      <c r="M295" s="152">
        <v>1020</v>
      </c>
      <c r="N295" s="153">
        <v>2000</v>
      </c>
      <c r="O295" s="153">
        <v>31.6</v>
      </c>
      <c r="P295" s="321">
        <v>4.9000000000000004</v>
      </c>
      <c r="Q295" s="3"/>
    </row>
    <row r="296" spans="2:21" s="33" customFormat="1" ht="12" customHeight="1" x14ac:dyDescent="0.2">
      <c r="B296" s="175">
        <v>32000</v>
      </c>
      <c r="C296" s="152">
        <v>1250</v>
      </c>
      <c r="D296" s="153">
        <v>1800</v>
      </c>
      <c r="E296" s="153">
        <v>10.3</v>
      </c>
      <c r="F296" s="171">
        <v>3</v>
      </c>
      <c r="G296" s="153"/>
      <c r="H296" s="155"/>
      <c r="I296" s="152">
        <v>731</v>
      </c>
      <c r="J296" s="153">
        <v>1760</v>
      </c>
      <c r="K296" s="153">
        <v>28.4</v>
      </c>
      <c r="L296" s="153">
        <v>9.4</v>
      </c>
      <c r="M296" s="152">
        <v>1440</v>
      </c>
      <c r="N296" s="153">
        <v>1510</v>
      </c>
      <c r="O296" s="153">
        <v>22.1</v>
      </c>
      <c r="P296" s="321">
        <v>4.0999999999999996</v>
      </c>
      <c r="Q296" s="3"/>
    </row>
    <row r="297" spans="2:21" s="33" customFormat="1" ht="12" customHeight="1" x14ac:dyDescent="0.2">
      <c r="B297" s="175">
        <v>32097</v>
      </c>
      <c r="C297" s="152">
        <v>908</v>
      </c>
      <c r="D297" s="153">
        <v>1830</v>
      </c>
      <c r="E297" s="153">
        <v>6.3</v>
      </c>
      <c r="F297" s="171">
        <v>2.2000000000000002</v>
      </c>
      <c r="G297" s="153"/>
      <c r="H297" s="155"/>
      <c r="I297" s="152">
        <v>985</v>
      </c>
      <c r="J297" s="153">
        <v>2020</v>
      </c>
      <c r="K297" s="153">
        <v>12</v>
      </c>
      <c r="L297" s="153">
        <v>3.4</v>
      </c>
      <c r="M297" s="152">
        <v>1690</v>
      </c>
      <c r="N297" s="153">
        <v>2030</v>
      </c>
      <c r="O297" s="153">
        <v>17.100000000000001</v>
      </c>
      <c r="P297" s="321">
        <v>2.6</v>
      </c>
      <c r="Q297" s="3"/>
    </row>
    <row r="298" spans="2:21" s="33" customFormat="1" ht="12" customHeight="1" x14ac:dyDescent="0.2">
      <c r="B298" s="175">
        <v>32188</v>
      </c>
      <c r="C298" s="138">
        <v>614</v>
      </c>
      <c r="D298" s="139">
        <v>1700</v>
      </c>
      <c r="E298" s="139">
        <v>5.5</v>
      </c>
      <c r="F298" s="140">
        <v>1.1000000000000001</v>
      </c>
      <c r="G298" s="139"/>
      <c r="H298" s="51"/>
      <c r="I298" s="138">
        <v>452</v>
      </c>
      <c r="J298" s="139">
        <v>1660</v>
      </c>
      <c r="K298" s="139">
        <v>11.5</v>
      </c>
      <c r="L298" s="139">
        <v>3.3</v>
      </c>
      <c r="M298" s="138">
        <v>610</v>
      </c>
      <c r="N298" s="139">
        <v>1600</v>
      </c>
      <c r="O298" s="139">
        <v>14.4</v>
      </c>
      <c r="P298" s="322">
        <v>1.4</v>
      </c>
      <c r="Q298" s="3"/>
    </row>
    <row r="299" spans="2:21" s="33" customFormat="1" ht="12" customHeight="1" x14ac:dyDescent="0.2"/>
    <row r="300" spans="2:21" s="33" customFormat="1" ht="12" customHeight="1" x14ac:dyDescent="0.2">
      <c r="B300" s="301" t="s">
        <v>90</v>
      </c>
      <c r="C300" s="302" t="s">
        <v>91</v>
      </c>
      <c r="D300" s="303"/>
      <c r="E300" s="3"/>
      <c r="F300" s="38"/>
      <c r="G300" s="38"/>
      <c r="H300" s="304"/>
      <c r="I300" s="39"/>
      <c r="J300" s="39"/>
      <c r="K300" s="40"/>
      <c r="L300" s="38"/>
      <c r="M300" s="38"/>
      <c r="N300" s="38"/>
      <c r="O300" s="38"/>
      <c r="P300" s="38"/>
      <c r="Q300" s="38"/>
      <c r="R300" s="41"/>
      <c r="S300" s="3"/>
      <c r="T300" s="3"/>
      <c r="U300" s="3"/>
    </row>
    <row r="301" spans="2:21" s="33" customFormat="1" ht="12" customHeight="1" x14ac:dyDescent="0.2">
      <c r="B301" s="301" t="s">
        <v>92</v>
      </c>
      <c r="C301" s="302" t="s">
        <v>93</v>
      </c>
      <c r="D301" s="303"/>
      <c r="E301" s="3"/>
      <c r="F301" s="38"/>
      <c r="G301" s="38"/>
      <c r="H301" s="304"/>
      <c r="I301" s="39"/>
      <c r="J301" s="39"/>
      <c r="K301" s="40"/>
      <c r="L301" s="38"/>
      <c r="M301" s="38"/>
      <c r="N301" s="38"/>
      <c r="O301" s="38"/>
      <c r="P301" s="38"/>
      <c r="Q301" s="38"/>
      <c r="R301" s="41"/>
      <c r="S301" s="3"/>
      <c r="T301" s="3"/>
      <c r="U301" s="3"/>
    </row>
    <row r="302" spans="2:21" s="33" customFormat="1" ht="12" customHeight="1" x14ac:dyDescent="0.2">
      <c r="B302" s="301" t="s">
        <v>94</v>
      </c>
      <c r="C302" s="305" t="s">
        <v>95</v>
      </c>
      <c r="D302" s="303"/>
      <c r="E302" s="3"/>
      <c r="F302" s="38"/>
      <c r="G302" s="38"/>
      <c r="H302" s="304"/>
      <c r="I302" s="39"/>
      <c r="J302" s="39"/>
      <c r="K302" s="40"/>
      <c r="L302" s="38"/>
      <c r="M302" s="38"/>
      <c r="N302" s="38"/>
      <c r="O302" s="38"/>
      <c r="P302" s="38"/>
      <c r="Q302" s="38"/>
      <c r="R302" s="41"/>
      <c r="S302" s="3"/>
      <c r="T302" s="3"/>
      <c r="U302" s="3"/>
    </row>
    <row r="303" spans="2:21" ht="12" customHeight="1" x14ac:dyDescent="0.2">
      <c r="B303" s="301" t="s">
        <v>96</v>
      </c>
      <c r="C303" s="305" t="s">
        <v>97</v>
      </c>
      <c r="D303" s="303"/>
      <c r="F303" s="38"/>
      <c r="G303" s="38"/>
      <c r="H303" s="304"/>
      <c r="I303" s="39"/>
      <c r="J303" s="39"/>
      <c r="K303" s="40"/>
      <c r="L303" s="38"/>
      <c r="M303" s="38"/>
      <c r="N303" s="38"/>
      <c r="O303" s="38"/>
      <c r="P303" s="38"/>
      <c r="Q303" s="38"/>
      <c r="R303" s="41"/>
    </row>
    <row r="304" spans="2:21" ht="12" customHeight="1" x14ac:dyDescent="0.2">
      <c r="B304" s="301" t="s">
        <v>98</v>
      </c>
      <c r="C304" s="305" t="s">
        <v>99</v>
      </c>
      <c r="D304" s="303"/>
      <c r="F304" s="38"/>
      <c r="G304" s="38"/>
      <c r="H304" s="304"/>
      <c r="I304" s="38"/>
      <c r="J304" s="44"/>
      <c r="K304" s="40"/>
      <c r="L304" s="38"/>
      <c r="M304" s="38"/>
      <c r="N304" s="38"/>
      <c r="O304" s="38"/>
      <c r="P304" s="38"/>
      <c r="Q304" s="38"/>
      <c r="R304" s="41"/>
    </row>
    <row r="305" spans="2:28" ht="12" customHeight="1" x14ac:dyDescent="0.2">
      <c r="B305" s="301" t="s">
        <v>100</v>
      </c>
      <c r="C305" s="305" t="s">
        <v>101</v>
      </c>
      <c r="D305" s="303"/>
      <c r="F305" s="38"/>
      <c r="G305" s="38"/>
      <c r="H305" s="46"/>
      <c r="I305" s="38"/>
      <c r="J305" s="44"/>
      <c r="K305" s="40"/>
      <c r="L305" s="38"/>
      <c r="M305" s="38"/>
      <c r="N305" s="38"/>
      <c r="O305" s="38"/>
      <c r="P305" s="38"/>
      <c r="Q305" s="38"/>
      <c r="R305" s="41"/>
    </row>
    <row r="306" spans="2:28" ht="12" customHeight="1" x14ac:dyDescent="0.2">
      <c r="B306" s="301" t="s">
        <v>102</v>
      </c>
      <c r="C306" s="306" t="s">
        <v>103</v>
      </c>
      <c r="F306" s="38"/>
      <c r="G306" s="38"/>
      <c r="H306" s="38"/>
      <c r="I306" s="38"/>
      <c r="J306" s="41"/>
      <c r="K306" s="40"/>
      <c r="L306" s="38"/>
      <c r="M306" s="38"/>
      <c r="N306" s="38"/>
      <c r="O306" s="38"/>
      <c r="P306" s="38"/>
      <c r="Q306" s="38"/>
      <c r="R306" s="41"/>
      <c r="Z306" s="42"/>
      <c r="AA306" s="42"/>
      <c r="AB306" s="42"/>
    </row>
    <row r="307" spans="2:28" ht="12" customHeight="1" x14ac:dyDescent="0.2">
      <c r="B307" s="301" t="s">
        <v>104</v>
      </c>
      <c r="C307" s="306" t="s">
        <v>105</v>
      </c>
      <c r="F307" s="38"/>
      <c r="G307" s="38"/>
      <c r="H307" s="38"/>
      <c r="I307" s="38"/>
      <c r="J307" s="46"/>
      <c r="K307" s="40"/>
      <c r="L307" s="38"/>
      <c r="M307" s="38"/>
      <c r="N307" s="38"/>
      <c r="O307" s="38"/>
      <c r="P307" s="38"/>
      <c r="Q307" s="38"/>
      <c r="R307" s="41"/>
      <c r="S307" s="47"/>
      <c r="T307" s="47"/>
      <c r="U307" s="47"/>
      <c r="Z307" s="42"/>
      <c r="AA307" s="42"/>
      <c r="AB307" s="42"/>
    </row>
    <row r="308" spans="2:28" ht="12" customHeight="1" x14ac:dyDescent="0.2">
      <c r="B308" s="301" t="s">
        <v>106</v>
      </c>
      <c r="C308" s="305" t="s">
        <v>107</v>
      </c>
      <c r="F308" s="307"/>
      <c r="G308" s="307"/>
      <c r="I308" s="38"/>
      <c r="J308" s="44"/>
      <c r="K308" s="40"/>
      <c r="L308" s="38"/>
      <c r="M308" s="38"/>
      <c r="N308" s="38"/>
      <c r="O308" s="38"/>
      <c r="P308" s="38"/>
      <c r="Q308" s="38"/>
      <c r="R308" s="41"/>
    </row>
    <row r="309" spans="2:28" ht="12" customHeight="1" x14ac:dyDescent="0.2">
      <c r="B309" s="301" t="s">
        <v>108</v>
      </c>
      <c r="C309" s="305" t="s">
        <v>109</v>
      </c>
      <c r="J309" s="46"/>
      <c r="K309" s="3"/>
      <c r="S309" s="37"/>
      <c r="Z309" s="30"/>
      <c r="AA309" s="30"/>
      <c r="AB309" s="30"/>
    </row>
    <row r="310" spans="2:28" ht="12" customHeight="1" x14ac:dyDescent="0.2">
      <c r="B310" s="301" t="s">
        <v>110</v>
      </c>
      <c r="C310" s="305" t="s">
        <v>111</v>
      </c>
      <c r="J310" s="46"/>
      <c r="K310" s="3"/>
      <c r="S310" s="37"/>
      <c r="Z310" s="42"/>
      <c r="AA310" s="42"/>
      <c r="AB310" s="42"/>
    </row>
    <row r="311" spans="2:28" ht="12" customHeight="1" x14ac:dyDescent="0.2">
      <c r="B311" s="301" t="s">
        <v>112</v>
      </c>
      <c r="C311" s="306" t="s">
        <v>113</v>
      </c>
      <c r="D311" s="308"/>
      <c r="J311" s="46"/>
      <c r="K311" s="3"/>
      <c r="S311" s="37"/>
      <c r="Z311" s="42"/>
      <c r="AA311" s="42"/>
      <c r="AB311" s="42"/>
    </row>
    <row r="312" spans="2:28" ht="12" customHeight="1" x14ac:dyDescent="0.2">
      <c r="B312" s="301" t="s">
        <v>114</v>
      </c>
      <c r="C312" s="306" t="s">
        <v>115</v>
      </c>
      <c r="D312" s="310"/>
      <c r="I312" s="37"/>
      <c r="J312" s="36"/>
      <c r="K312" s="37"/>
      <c r="L312" s="37"/>
      <c r="M312" s="36"/>
      <c r="N312" s="36"/>
      <c r="O312" s="37"/>
      <c r="P312" s="36"/>
      <c r="Q312" s="36"/>
      <c r="R312" s="37"/>
      <c r="Z312" s="42"/>
      <c r="AA312" s="42"/>
      <c r="AB312" s="42"/>
    </row>
    <row r="313" spans="2:28" ht="12" customHeight="1" x14ac:dyDescent="0.2">
      <c r="B313" s="301" t="s">
        <v>116</v>
      </c>
      <c r="C313" s="309" t="s">
        <v>117</v>
      </c>
      <c r="D313" s="310"/>
      <c r="F313" s="37"/>
      <c r="G313" s="37"/>
      <c r="H313" s="36"/>
      <c r="I313" s="37"/>
      <c r="J313" s="36"/>
      <c r="K313" s="37"/>
      <c r="L313" s="37"/>
      <c r="M313" s="36"/>
      <c r="N313" s="36"/>
      <c r="O313" s="37"/>
      <c r="P313" s="36"/>
      <c r="Q313" s="36"/>
      <c r="R313" s="37"/>
      <c r="Z313" s="42"/>
      <c r="AA313" s="42"/>
      <c r="AB313" s="42"/>
    </row>
    <row r="314" spans="2:28" ht="12" customHeight="1" x14ac:dyDescent="0.2">
      <c r="J314" s="46"/>
      <c r="K314" s="3"/>
    </row>
    <row r="315" spans="2:28" ht="12" customHeight="1" x14ac:dyDescent="0.2">
      <c r="B315" s="45" t="s">
        <v>51</v>
      </c>
      <c r="C315" s="46"/>
      <c r="D315" s="46"/>
      <c r="E315" s="64"/>
      <c r="F315" s="65"/>
      <c r="G315" s="66"/>
      <c r="H315" s="32"/>
      <c r="I315" s="32"/>
      <c r="K315" s="3"/>
    </row>
    <row r="316" spans="2:28" ht="12" customHeight="1" x14ac:dyDescent="0.2">
      <c r="B316" s="67"/>
      <c r="C316" s="68"/>
      <c r="D316" s="86" t="s">
        <v>30</v>
      </c>
      <c r="E316" s="87"/>
      <c r="F316" s="87"/>
      <c r="G316" s="74"/>
      <c r="H316" s="86" t="s">
        <v>31</v>
      </c>
      <c r="I316" s="88"/>
      <c r="J316" s="86" t="s">
        <v>32</v>
      </c>
      <c r="K316" s="74"/>
    </row>
    <row r="317" spans="2:28" ht="12" customHeight="1" x14ac:dyDescent="0.2">
      <c r="B317" s="69"/>
      <c r="C317" s="70"/>
      <c r="D317" s="78">
        <v>40709</v>
      </c>
      <c r="E317" s="79">
        <v>40763</v>
      </c>
      <c r="F317" s="79">
        <v>40849</v>
      </c>
      <c r="G317" s="75">
        <v>40945</v>
      </c>
      <c r="H317" s="78">
        <v>40709</v>
      </c>
      <c r="I317" s="79">
        <v>40849</v>
      </c>
      <c r="J317" s="78">
        <v>40709</v>
      </c>
      <c r="K317" s="79">
        <v>40856</v>
      </c>
    </row>
    <row r="318" spans="2:28" ht="12" customHeight="1" x14ac:dyDescent="0.2">
      <c r="B318" s="72" t="s">
        <v>33</v>
      </c>
      <c r="C318" s="71"/>
      <c r="D318" s="80">
        <v>6.57</v>
      </c>
      <c r="E318" s="81">
        <v>7.82</v>
      </c>
      <c r="F318" s="81">
        <v>3.59</v>
      </c>
      <c r="G318" s="76">
        <v>3.11</v>
      </c>
      <c r="H318" s="80">
        <v>25.8</v>
      </c>
      <c r="I318" s="81">
        <v>10.220000000000001</v>
      </c>
      <c r="J318" s="80">
        <v>6.83</v>
      </c>
      <c r="K318" s="84">
        <v>3.65</v>
      </c>
    </row>
    <row r="319" spans="2:28" ht="12" customHeight="1" x14ac:dyDescent="0.2">
      <c r="B319" s="72" t="s">
        <v>34</v>
      </c>
      <c r="C319" s="71"/>
      <c r="D319" s="80">
        <v>6</v>
      </c>
      <c r="E319" s="81">
        <v>7.4</v>
      </c>
      <c r="F319" s="81">
        <v>5.4</v>
      </c>
      <c r="G319" s="76">
        <v>5.9</v>
      </c>
      <c r="H319" s="80">
        <v>19.899999999999999</v>
      </c>
      <c r="I319" s="81">
        <v>11.5</v>
      </c>
      <c r="J319" s="80">
        <v>7.3</v>
      </c>
      <c r="K319" s="84">
        <v>6.3</v>
      </c>
    </row>
    <row r="320" spans="2:28" ht="12" customHeight="1" x14ac:dyDescent="0.2">
      <c r="B320" s="72" t="s">
        <v>35</v>
      </c>
      <c r="C320" s="71"/>
      <c r="D320" s="80">
        <v>119</v>
      </c>
      <c r="E320" s="81">
        <v>48</v>
      </c>
      <c r="F320" s="81"/>
      <c r="G320" s="76"/>
      <c r="H320" s="80">
        <v>559</v>
      </c>
      <c r="I320" s="81"/>
      <c r="J320" s="80">
        <v>107</v>
      </c>
      <c r="K320" s="84"/>
    </row>
    <row r="321" spans="2:11" ht="12" customHeight="1" x14ac:dyDescent="0.2">
      <c r="B321" s="72" t="s">
        <v>36</v>
      </c>
      <c r="C321" s="73"/>
      <c r="D321" s="82">
        <v>187</v>
      </c>
      <c r="E321" s="83">
        <v>70</v>
      </c>
      <c r="F321" s="83"/>
      <c r="G321" s="77"/>
      <c r="H321" s="82">
        <v>871</v>
      </c>
      <c r="I321" s="83"/>
      <c r="J321" s="82">
        <v>178</v>
      </c>
      <c r="K321" s="85"/>
    </row>
    <row r="322" spans="2:11" ht="12" customHeight="1" x14ac:dyDescent="0.2">
      <c r="B322" s="72" t="s">
        <v>37</v>
      </c>
      <c r="C322" s="73"/>
      <c r="D322" s="82"/>
      <c r="E322" s="83"/>
      <c r="F322" s="83"/>
      <c r="G322" s="77"/>
      <c r="H322" s="82">
        <v>2.2999999999999998</v>
      </c>
      <c r="I322" s="83"/>
      <c r="J322" s="82"/>
      <c r="K322" s="85"/>
    </row>
    <row r="323" spans="2:11" ht="12" customHeight="1" x14ac:dyDescent="0.2">
      <c r="J323" s="46"/>
      <c r="K323" s="3"/>
    </row>
    <row r="324" spans="2:11" ht="12" customHeight="1" x14ac:dyDescent="0.2">
      <c r="J324" s="46"/>
      <c r="K324" s="3"/>
    </row>
    <row r="325" spans="2:11" ht="12" customHeight="1" x14ac:dyDescent="0.2">
      <c r="J325" s="46"/>
      <c r="K325" s="3"/>
    </row>
    <row r="326" spans="2:11" ht="12" customHeight="1" x14ac:dyDescent="0.2">
      <c r="J326" s="46"/>
      <c r="K326" s="3"/>
    </row>
    <row r="327" spans="2:11" ht="12" customHeight="1" x14ac:dyDescent="0.2">
      <c r="J327" s="46"/>
      <c r="K327" s="3"/>
    </row>
    <row r="328" spans="2:11" ht="12" customHeight="1" x14ac:dyDescent="0.2">
      <c r="J328" s="46"/>
      <c r="K328" s="3"/>
    </row>
    <row r="329" spans="2:11" ht="12" customHeight="1" x14ac:dyDescent="0.2">
      <c r="J329" s="46"/>
      <c r="K329" s="3"/>
    </row>
    <row r="330" spans="2:11" ht="12" customHeight="1" x14ac:dyDescent="0.2">
      <c r="J330" s="46"/>
      <c r="K330" s="3"/>
    </row>
    <row r="331" spans="2:11" ht="12" customHeight="1" x14ac:dyDescent="0.2">
      <c r="J331" s="46"/>
      <c r="K331" s="3"/>
    </row>
    <row r="332" spans="2:11" ht="12" customHeight="1" x14ac:dyDescent="0.2">
      <c r="J332" s="46"/>
      <c r="K332" s="3"/>
    </row>
    <row r="333" spans="2:11" ht="12" customHeight="1" x14ac:dyDescent="0.2">
      <c r="J333" s="46"/>
      <c r="K333" s="3"/>
    </row>
    <row r="334" spans="2:11" ht="12" customHeight="1" x14ac:dyDescent="0.2">
      <c r="J334" s="46"/>
      <c r="K334" s="3"/>
    </row>
    <row r="335" spans="2:11" ht="12" customHeight="1" x14ac:dyDescent="0.2">
      <c r="J335" s="46"/>
      <c r="K335" s="3"/>
    </row>
    <row r="336" spans="2:11" ht="12" customHeight="1" x14ac:dyDescent="0.2">
      <c r="J336" s="46"/>
      <c r="K336" s="3"/>
    </row>
    <row r="337" spans="10:11" ht="12" customHeight="1" x14ac:dyDescent="0.2">
      <c r="J337" s="46"/>
      <c r="K337" s="3"/>
    </row>
    <row r="338" spans="10:11" ht="12" customHeight="1" x14ac:dyDescent="0.2">
      <c r="J338" s="46"/>
      <c r="K338" s="3"/>
    </row>
    <row r="339" spans="10:11" ht="12" customHeight="1" x14ac:dyDescent="0.2">
      <c r="J339" s="46"/>
      <c r="K339" s="3"/>
    </row>
    <row r="340" spans="10:11" ht="12" customHeight="1" x14ac:dyDescent="0.2">
      <c r="J340" s="46"/>
      <c r="K340" s="3"/>
    </row>
    <row r="341" spans="10:11" ht="12" customHeight="1" x14ac:dyDescent="0.2">
      <c r="J341" s="46"/>
      <c r="K341" s="3"/>
    </row>
    <row r="342" spans="10:11" ht="12" customHeight="1" x14ac:dyDescent="0.2">
      <c r="J342" s="46"/>
      <c r="K342" s="3"/>
    </row>
    <row r="343" spans="10:11" ht="12" customHeight="1" x14ac:dyDescent="0.2">
      <c r="J343" s="46"/>
      <c r="K343" s="3"/>
    </row>
    <row r="344" spans="10:11" ht="12" customHeight="1" x14ac:dyDescent="0.2">
      <c r="J344" s="46"/>
      <c r="K344" s="3"/>
    </row>
    <row r="345" spans="10:11" ht="12" customHeight="1" x14ac:dyDescent="0.2">
      <c r="J345" s="46"/>
      <c r="K345" s="3"/>
    </row>
    <row r="346" spans="10:11" ht="12" customHeight="1" x14ac:dyDescent="0.2">
      <c r="J346" s="46"/>
      <c r="K346" s="3"/>
    </row>
    <row r="347" spans="10:11" ht="12" customHeight="1" x14ac:dyDescent="0.2">
      <c r="J347" s="46"/>
      <c r="K347" s="3"/>
    </row>
    <row r="348" spans="10:11" ht="12" customHeight="1" x14ac:dyDescent="0.2">
      <c r="J348" s="46"/>
      <c r="K348" s="3"/>
    </row>
    <row r="349" spans="10:11" ht="12" customHeight="1" x14ac:dyDescent="0.2">
      <c r="J349" s="46"/>
      <c r="K349" s="3"/>
    </row>
    <row r="350" spans="10:11" ht="12" customHeight="1" x14ac:dyDescent="0.2">
      <c r="J350" s="46"/>
      <c r="K350" s="3"/>
    </row>
    <row r="351" spans="10:11" ht="12" customHeight="1" x14ac:dyDescent="0.2">
      <c r="J351" s="46"/>
      <c r="K351" s="3"/>
    </row>
    <row r="352" spans="10:11" ht="12" customHeight="1" x14ac:dyDescent="0.2">
      <c r="J352" s="46"/>
      <c r="K352" s="3"/>
    </row>
    <row r="353" spans="10:11" ht="12" customHeight="1" x14ac:dyDescent="0.2">
      <c r="J353" s="46"/>
      <c r="K353" s="3"/>
    </row>
    <row r="354" spans="10:11" ht="12" customHeight="1" x14ac:dyDescent="0.2">
      <c r="J354" s="46"/>
      <c r="K354" s="3"/>
    </row>
    <row r="355" spans="10:11" ht="12" customHeight="1" x14ac:dyDescent="0.2">
      <c r="J355" s="46"/>
      <c r="K355" s="3"/>
    </row>
    <row r="356" spans="10:11" ht="12" customHeight="1" x14ac:dyDescent="0.2">
      <c r="J356" s="46"/>
      <c r="K356" s="3"/>
    </row>
    <row r="357" spans="10:11" ht="12" customHeight="1" x14ac:dyDescent="0.2">
      <c r="J357" s="46"/>
      <c r="K357" s="3"/>
    </row>
    <row r="358" spans="10:11" ht="12" customHeight="1" x14ac:dyDescent="0.2">
      <c r="J358" s="46"/>
      <c r="K358" s="3"/>
    </row>
    <row r="359" spans="10:11" ht="12" customHeight="1" x14ac:dyDescent="0.2">
      <c r="J359" s="46"/>
      <c r="K359" s="3"/>
    </row>
    <row r="360" spans="10:11" ht="12" customHeight="1" x14ac:dyDescent="0.2">
      <c r="J360" s="46"/>
      <c r="K360" s="3"/>
    </row>
    <row r="361" spans="10:11" ht="12" customHeight="1" x14ac:dyDescent="0.2">
      <c r="J361" s="46"/>
      <c r="K361" s="3"/>
    </row>
    <row r="362" spans="10:11" ht="12" customHeight="1" x14ac:dyDescent="0.2">
      <c r="J362" s="46"/>
      <c r="K362" s="3"/>
    </row>
    <row r="363" spans="10:11" ht="12" customHeight="1" x14ac:dyDescent="0.2">
      <c r="J363" s="46"/>
      <c r="K363" s="3"/>
    </row>
    <row r="364" spans="10:11" ht="12" customHeight="1" x14ac:dyDescent="0.2">
      <c r="J364" s="46"/>
      <c r="K364" s="3"/>
    </row>
    <row r="365" spans="10:11" ht="12" customHeight="1" x14ac:dyDescent="0.2">
      <c r="J365" s="46"/>
      <c r="K365" s="3"/>
    </row>
    <row r="366" spans="10:11" ht="12" customHeight="1" x14ac:dyDescent="0.2">
      <c r="J366" s="46"/>
      <c r="K366" s="3"/>
    </row>
    <row r="367" spans="10:11" ht="12" customHeight="1" x14ac:dyDescent="0.2">
      <c r="J367" s="46"/>
      <c r="K367" s="3"/>
    </row>
    <row r="368" spans="10:11" ht="12" customHeight="1" x14ac:dyDescent="0.2">
      <c r="J368" s="46"/>
      <c r="K368" s="3"/>
    </row>
    <row r="369" spans="10:11" ht="12" customHeight="1" x14ac:dyDescent="0.2">
      <c r="J369" s="46"/>
      <c r="K369" s="3"/>
    </row>
    <row r="370" spans="10:11" ht="12" customHeight="1" x14ac:dyDescent="0.2">
      <c r="J370" s="46"/>
      <c r="K370" s="3"/>
    </row>
    <row r="371" spans="10:11" ht="12" customHeight="1" x14ac:dyDescent="0.2">
      <c r="J371" s="46"/>
      <c r="K371" s="3"/>
    </row>
    <row r="372" spans="10:11" ht="12" customHeight="1" x14ac:dyDescent="0.2">
      <c r="J372" s="46"/>
      <c r="K372" s="3"/>
    </row>
    <row r="373" spans="10:11" ht="12" customHeight="1" x14ac:dyDescent="0.2">
      <c r="J373" s="46"/>
      <c r="K373" s="3"/>
    </row>
    <row r="374" spans="10:11" ht="12" customHeight="1" x14ac:dyDescent="0.2">
      <c r="J374" s="46"/>
      <c r="K374" s="3"/>
    </row>
    <row r="375" spans="10:11" ht="12" customHeight="1" x14ac:dyDescent="0.2">
      <c r="J375" s="46"/>
      <c r="K375" s="3"/>
    </row>
    <row r="376" spans="10:11" ht="12" customHeight="1" x14ac:dyDescent="0.2">
      <c r="J376" s="46"/>
      <c r="K376" s="3"/>
    </row>
    <row r="377" spans="10:11" ht="12" customHeight="1" x14ac:dyDescent="0.2">
      <c r="J377" s="46"/>
      <c r="K377" s="3"/>
    </row>
    <row r="378" spans="10:11" ht="12" customHeight="1" x14ac:dyDescent="0.2">
      <c r="J378" s="46"/>
      <c r="K378" s="3"/>
    </row>
    <row r="379" spans="10:11" ht="12" customHeight="1" x14ac:dyDescent="0.2">
      <c r="J379" s="46"/>
      <c r="K379" s="3"/>
    </row>
    <row r="380" spans="10:11" ht="12" customHeight="1" x14ac:dyDescent="0.2">
      <c r="J380" s="46"/>
      <c r="K380" s="3"/>
    </row>
    <row r="381" spans="10:11" ht="12" customHeight="1" x14ac:dyDescent="0.2">
      <c r="J381" s="46"/>
      <c r="K381" s="3"/>
    </row>
    <row r="382" spans="10:11" ht="12" customHeight="1" x14ac:dyDescent="0.2">
      <c r="J382" s="46"/>
      <c r="K382" s="3"/>
    </row>
    <row r="383" spans="10:11" ht="12" customHeight="1" x14ac:dyDescent="0.2">
      <c r="J383" s="46"/>
      <c r="K383" s="3"/>
    </row>
    <row r="384" spans="10:11" ht="12" customHeight="1" x14ac:dyDescent="0.2">
      <c r="J384" s="46"/>
      <c r="K384" s="3"/>
    </row>
    <row r="385" spans="10:11" ht="12" customHeight="1" x14ac:dyDescent="0.2">
      <c r="J385" s="46"/>
      <c r="K385" s="3"/>
    </row>
    <row r="386" spans="10:11" ht="12" customHeight="1" x14ac:dyDescent="0.2">
      <c r="J386" s="46"/>
      <c r="K386" s="3"/>
    </row>
    <row r="387" spans="10:11" ht="12" customHeight="1" x14ac:dyDescent="0.2">
      <c r="J387" s="46"/>
      <c r="K387" s="3"/>
    </row>
    <row r="388" spans="10:11" ht="12" customHeight="1" x14ac:dyDescent="0.2">
      <c r="J388" s="46"/>
      <c r="K388" s="3"/>
    </row>
    <row r="389" spans="10:11" ht="12" customHeight="1" x14ac:dyDescent="0.2">
      <c r="J389" s="46"/>
      <c r="K389" s="3"/>
    </row>
    <row r="390" spans="10:11" ht="12" customHeight="1" x14ac:dyDescent="0.2">
      <c r="J390" s="46"/>
      <c r="K390" s="3"/>
    </row>
    <row r="391" spans="10:11" ht="12" customHeight="1" x14ac:dyDescent="0.2">
      <c r="J391" s="46"/>
      <c r="K391" s="3"/>
    </row>
    <row r="392" spans="10:11" ht="12" customHeight="1" x14ac:dyDescent="0.2">
      <c r="J392" s="46"/>
      <c r="K392" s="3"/>
    </row>
    <row r="393" spans="10:11" ht="12" customHeight="1" x14ac:dyDescent="0.2">
      <c r="J393" s="46"/>
      <c r="K393" s="3"/>
    </row>
    <row r="394" spans="10:11" ht="12" customHeight="1" x14ac:dyDescent="0.2">
      <c r="J394" s="46"/>
      <c r="K394" s="3"/>
    </row>
    <row r="395" spans="10:11" ht="12" customHeight="1" x14ac:dyDescent="0.2">
      <c r="J395" s="46"/>
      <c r="K395" s="3"/>
    </row>
    <row r="396" spans="10:11" ht="12" customHeight="1" x14ac:dyDescent="0.2">
      <c r="J396" s="46"/>
      <c r="K396" s="3"/>
    </row>
    <row r="397" spans="10:11" ht="12" customHeight="1" x14ac:dyDescent="0.2">
      <c r="J397" s="46"/>
      <c r="K397" s="3"/>
    </row>
    <row r="398" spans="10:11" ht="12" customHeight="1" x14ac:dyDescent="0.2">
      <c r="J398" s="46"/>
      <c r="K398" s="3"/>
    </row>
    <row r="399" spans="10:11" ht="12" customHeight="1" x14ac:dyDescent="0.2">
      <c r="J399" s="46"/>
      <c r="K399" s="3"/>
    </row>
    <row r="400" spans="10:11" ht="12" customHeight="1" x14ac:dyDescent="0.2">
      <c r="J400" s="46"/>
      <c r="K400" s="3"/>
    </row>
    <row r="401" spans="10:11" ht="12" customHeight="1" x14ac:dyDescent="0.2">
      <c r="J401" s="46"/>
      <c r="K401" s="3"/>
    </row>
    <row r="402" spans="10:11" ht="12" customHeight="1" x14ac:dyDescent="0.2">
      <c r="J402" s="46"/>
      <c r="K402" s="3"/>
    </row>
    <row r="403" spans="10:11" ht="12" customHeight="1" x14ac:dyDescent="0.2">
      <c r="J403" s="46"/>
      <c r="K403" s="3"/>
    </row>
    <row r="404" spans="10:11" ht="12" customHeight="1" x14ac:dyDescent="0.2">
      <c r="J404" s="46"/>
      <c r="K404" s="3"/>
    </row>
    <row r="405" spans="10:11" ht="12" customHeight="1" x14ac:dyDescent="0.2">
      <c r="J405" s="46"/>
      <c r="K405" s="3"/>
    </row>
    <row r="406" spans="10:11" ht="12" customHeight="1" x14ac:dyDescent="0.2">
      <c r="J406" s="46"/>
      <c r="K406" s="3"/>
    </row>
    <row r="407" spans="10:11" ht="12" customHeight="1" x14ac:dyDescent="0.2">
      <c r="J407" s="46"/>
      <c r="K407" s="3"/>
    </row>
    <row r="408" spans="10:11" ht="12" customHeight="1" x14ac:dyDescent="0.2">
      <c r="J408" s="46"/>
      <c r="K408" s="3"/>
    </row>
    <row r="409" spans="10:11" ht="12" customHeight="1" x14ac:dyDescent="0.2">
      <c r="J409" s="46"/>
      <c r="K409" s="3"/>
    </row>
    <row r="410" spans="10:11" ht="12" customHeight="1" x14ac:dyDescent="0.2">
      <c r="J410" s="46"/>
      <c r="K410" s="3"/>
    </row>
    <row r="411" spans="10:11" ht="12" customHeight="1" x14ac:dyDescent="0.2">
      <c r="J411" s="46"/>
      <c r="K411" s="3"/>
    </row>
    <row r="412" spans="10:11" ht="12" customHeight="1" x14ac:dyDescent="0.2">
      <c r="J412" s="46"/>
      <c r="K412" s="3"/>
    </row>
    <row r="413" spans="10:11" ht="12" customHeight="1" x14ac:dyDescent="0.2">
      <c r="J413" s="46"/>
      <c r="K413" s="3"/>
    </row>
    <row r="414" spans="10:11" ht="12" customHeight="1" x14ac:dyDescent="0.2">
      <c r="J414" s="46"/>
      <c r="K414" s="3"/>
    </row>
    <row r="415" spans="10:11" ht="12" customHeight="1" x14ac:dyDescent="0.2">
      <c r="J415" s="46"/>
      <c r="K415" s="3"/>
    </row>
    <row r="416" spans="10:11" ht="12" customHeight="1" x14ac:dyDescent="0.2">
      <c r="J416" s="46"/>
      <c r="K416" s="3"/>
    </row>
    <row r="417" spans="10:11" ht="12" customHeight="1" x14ac:dyDescent="0.2">
      <c r="J417" s="46"/>
      <c r="K417" s="3"/>
    </row>
    <row r="418" spans="10:11" ht="12" customHeight="1" x14ac:dyDescent="0.2">
      <c r="J418" s="46"/>
      <c r="K418" s="3"/>
    </row>
    <row r="419" spans="10:11" ht="12" customHeight="1" x14ac:dyDescent="0.2">
      <c r="J419" s="46"/>
      <c r="K419" s="3"/>
    </row>
    <row r="420" spans="10:11" ht="12" customHeight="1" x14ac:dyDescent="0.2">
      <c r="J420" s="46"/>
      <c r="K420" s="3"/>
    </row>
    <row r="421" spans="10:11" ht="12" customHeight="1" x14ac:dyDescent="0.2">
      <c r="J421" s="46"/>
      <c r="K421" s="3"/>
    </row>
    <row r="422" spans="10:11" ht="12" customHeight="1" x14ac:dyDescent="0.2">
      <c r="J422" s="46"/>
      <c r="K422" s="3"/>
    </row>
    <row r="423" spans="10:11" ht="12" customHeight="1" x14ac:dyDescent="0.2">
      <c r="J423" s="46"/>
      <c r="K423" s="3"/>
    </row>
    <row r="424" spans="10:11" ht="12" customHeight="1" x14ac:dyDescent="0.2">
      <c r="J424" s="46"/>
      <c r="K424" s="3"/>
    </row>
    <row r="425" spans="10:11" ht="12" customHeight="1" x14ac:dyDescent="0.2">
      <c r="J425" s="46"/>
      <c r="K425" s="3"/>
    </row>
    <row r="426" spans="10:11" ht="12" customHeight="1" x14ac:dyDescent="0.2">
      <c r="J426" s="46"/>
      <c r="K426" s="3"/>
    </row>
    <row r="427" spans="10:11" ht="12" customHeight="1" x14ac:dyDescent="0.2">
      <c r="J427" s="46"/>
      <c r="K427" s="3"/>
    </row>
    <row r="428" spans="10:11" ht="12" customHeight="1" x14ac:dyDescent="0.2">
      <c r="J428" s="46"/>
      <c r="K428" s="3"/>
    </row>
    <row r="429" spans="10:11" ht="12" customHeight="1" x14ac:dyDescent="0.2">
      <c r="J429" s="46"/>
      <c r="K429" s="3"/>
    </row>
    <row r="430" spans="10:11" ht="12" customHeight="1" x14ac:dyDescent="0.2">
      <c r="J430" s="46"/>
      <c r="K430" s="3"/>
    </row>
    <row r="431" spans="10:11" ht="12" customHeight="1" x14ac:dyDescent="0.2">
      <c r="J431" s="46"/>
      <c r="K431" s="3"/>
    </row>
    <row r="432" spans="10:11" ht="12" customHeight="1" x14ac:dyDescent="0.2">
      <c r="J432" s="46"/>
      <c r="K432" s="3"/>
    </row>
    <row r="433" spans="10:11" ht="12" customHeight="1" x14ac:dyDescent="0.2">
      <c r="J433" s="46"/>
      <c r="K433" s="3"/>
    </row>
    <row r="434" spans="10:11" ht="12" customHeight="1" x14ac:dyDescent="0.2">
      <c r="J434" s="46"/>
      <c r="K434" s="3"/>
    </row>
    <row r="435" spans="10:11" ht="12" customHeight="1" x14ac:dyDescent="0.2">
      <c r="J435" s="46"/>
      <c r="K435" s="3"/>
    </row>
    <row r="436" spans="10:11" ht="12" customHeight="1" x14ac:dyDescent="0.2">
      <c r="J436" s="46"/>
      <c r="K436" s="3"/>
    </row>
    <row r="437" spans="10:11" ht="12" customHeight="1" x14ac:dyDescent="0.2">
      <c r="J437" s="46"/>
      <c r="K437" s="3"/>
    </row>
    <row r="438" spans="10:11" ht="12" customHeight="1" x14ac:dyDescent="0.2">
      <c r="J438" s="46"/>
      <c r="K438" s="3"/>
    </row>
    <row r="439" spans="10:11" ht="12" customHeight="1" x14ac:dyDescent="0.2">
      <c r="J439" s="46"/>
      <c r="K439" s="3"/>
    </row>
    <row r="440" spans="10:11" ht="12" customHeight="1" x14ac:dyDescent="0.2">
      <c r="J440" s="46"/>
      <c r="K440" s="3"/>
    </row>
    <row r="441" spans="10:11" ht="12" customHeight="1" x14ac:dyDescent="0.2">
      <c r="J441" s="46"/>
      <c r="K441" s="3"/>
    </row>
    <row r="442" spans="10:11" ht="12" customHeight="1" x14ac:dyDescent="0.2">
      <c r="J442" s="46"/>
      <c r="K442" s="3"/>
    </row>
    <row r="443" spans="10:11" ht="12" customHeight="1" x14ac:dyDescent="0.2">
      <c r="J443" s="46"/>
      <c r="K443" s="3"/>
    </row>
    <row r="444" spans="10:11" ht="12" customHeight="1" x14ac:dyDescent="0.2">
      <c r="J444" s="46"/>
      <c r="K444" s="3"/>
    </row>
    <row r="445" spans="10:11" ht="12" customHeight="1" x14ac:dyDescent="0.2">
      <c r="J445" s="46"/>
      <c r="K445" s="3"/>
    </row>
    <row r="446" spans="10:11" ht="12" customHeight="1" x14ac:dyDescent="0.2">
      <c r="J446" s="46"/>
      <c r="K446" s="3"/>
    </row>
    <row r="447" spans="10:11" ht="12" customHeight="1" x14ac:dyDescent="0.2">
      <c r="J447" s="46"/>
      <c r="K447" s="3"/>
    </row>
    <row r="448" spans="10:11" ht="12" customHeight="1" x14ac:dyDescent="0.2">
      <c r="J448" s="46"/>
      <c r="K448" s="3"/>
    </row>
    <row r="449" spans="10:11" ht="12" customHeight="1" x14ac:dyDescent="0.2">
      <c r="J449" s="46"/>
      <c r="K449" s="3"/>
    </row>
    <row r="450" spans="10:11" ht="12" customHeight="1" x14ac:dyDescent="0.2">
      <c r="J450" s="46"/>
      <c r="K450" s="3"/>
    </row>
    <row r="451" spans="10:11" ht="12" customHeight="1" x14ac:dyDescent="0.2">
      <c r="J451" s="46"/>
      <c r="K451" s="3"/>
    </row>
    <row r="452" spans="10:11" ht="12" customHeight="1" x14ac:dyDescent="0.2">
      <c r="J452" s="46"/>
      <c r="K452" s="3"/>
    </row>
    <row r="453" spans="10:11" ht="12" customHeight="1" x14ac:dyDescent="0.2">
      <c r="J453" s="46"/>
      <c r="K453" s="3"/>
    </row>
    <row r="454" spans="10:11" ht="12" customHeight="1" x14ac:dyDescent="0.2">
      <c r="J454" s="46"/>
      <c r="K454" s="3"/>
    </row>
    <row r="455" spans="10:11" ht="12" customHeight="1" x14ac:dyDescent="0.2">
      <c r="J455" s="46"/>
      <c r="K455" s="3"/>
    </row>
    <row r="456" spans="10:11" ht="12" customHeight="1" x14ac:dyDescent="0.2">
      <c r="J456" s="46"/>
      <c r="K456" s="3"/>
    </row>
    <row r="457" spans="10:11" ht="12" customHeight="1" x14ac:dyDescent="0.2">
      <c r="J457" s="46"/>
      <c r="K457" s="3"/>
    </row>
    <row r="458" spans="10:11" ht="12" customHeight="1" x14ac:dyDescent="0.2">
      <c r="J458" s="46"/>
      <c r="K458" s="3"/>
    </row>
    <row r="459" spans="10:11" ht="12" customHeight="1" x14ac:dyDescent="0.2">
      <c r="J459" s="46"/>
      <c r="K459" s="3"/>
    </row>
    <row r="460" spans="10:11" ht="12" customHeight="1" x14ac:dyDescent="0.2">
      <c r="J460" s="46"/>
      <c r="K460" s="3"/>
    </row>
    <row r="461" spans="10:11" ht="12" customHeight="1" x14ac:dyDescent="0.2">
      <c r="J461" s="46"/>
      <c r="K461" s="3"/>
    </row>
    <row r="462" spans="10:11" ht="12" customHeight="1" x14ac:dyDescent="0.2">
      <c r="J462" s="46"/>
      <c r="K462" s="3"/>
    </row>
    <row r="463" spans="10:11" ht="12" customHeight="1" x14ac:dyDescent="0.2">
      <c r="J463" s="46"/>
      <c r="K463" s="3"/>
    </row>
    <row r="464" spans="10:11" ht="12" customHeight="1" x14ac:dyDescent="0.2">
      <c r="J464" s="46"/>
      <c r="K464" s="3"/>
    </row>
    <row r="465" spans="10:11" ht="12" customHeight="1" x14ac:dyDescent="0.2">
      <c r="J465" s="46"/>
      <c r="K465" s="3"/>
    </row>
    <row r="466" spans="10:11" ht="12" customHeight="1" x14ac:dyDescent="0.2">
      <c r="J466" s="46"/>
      <c r="K466" s="3"/>
    </row>
    <row r="467" spans="10:11" ht="12" customHeight="1" x14ac:dyDescent="0.2">
      <c r="J467" s="46"/>
      <c r="K467" s="3"/>
    </row>
    <row r="468" spans="10:11" ht="12" customHeight="1" x14ac:dyDescent="0.2">
      <c r="J468" s="46"/>
      <c r="K468" s="3"/>
    </row>
    <row r="469" spans="10:11" ht="12" customHeight="1" x14ac:dyDescent="0.2">
      <c r="J469" s="46"/>
      <c r="K469" s="3"/>
    </row>
    <row r="470" spans="10:11" ht="12" customHeight="1" x14ac:dyDescent="0.2">
      <c r="J470" s="46"/>
      <c r="K470" s="3"/>
    </row>
    <row r="471" spans="10:11" ht="12" customHeight="1" x14ac:dyDescent="0.2">
      <c r="J471" s="46"/>
      <c r="K471" s="3"/>
    </row>
    <row r="472" spans="10:11" ht="12" customHeight="1" x14ac:dyDescent="0.2">
      <c r="J472" s="46"/>
      <c r="K472" s="3"/>
    </row>
    <row r="473" spans="10:11" ht="12" customHeight="1" x14ac:dyDescent="0.2">
      <c r="J473" s="46"/>
      <c r="K473" s="3"/>
    </row>
    <row r="474" spans="10:11" ht="12" customHeight="1" x14ac:dyDescent="0.2">
      <c r="J474" s="46"/>
      <c r="K474" s="3"/>
    </row>
    <row r="475" spans="10:11" ht="12" customHeight="1" x14ac:dyDescent="0.2">
      <c r="J475" s="46"/>
      <c r="K475" s="3"/>
    </row>
    <row r="476" spans="10:11" ht="12" customHeight="1" x14ac:dyDescent="0.2">
      <c r="J476" s="46"/>
      <c r="K476" s="3"/>
    </row>
    <row r="477" spans="10:11" ht="12" customHeight="1" x14ac:dyDescent="0.2">
      <c r="J477" s="46"/>
      <c r="K477" s="3"/>
    </row>
    <row r="478" spans="10:11" ht="12" customHeight="1" x14ac:dyDescent="0.2">
      <c r="J478" s="46"/>
      <c r="K478" s="3"/>
    </row>
    <row r="479" spans="10:11" ht="12" customHeight="1" x14ac:dyDescent="0.2">
      <c r="J479" s="46"/>
      <c r="K479" s="3"/>
    </row>
    <row r="480" spans="10:11" ht="12" customHeight="1" x14ac:dyDescent="0.2">
      <c r="J480" s="46"/>
      <c r="K480" s="3"/>
    </row>
    <row r="481" spans="10:11" ht="12" customHeight="1" x14ac:dyDescent="0.2">
      <c r="J481" s="46"/>
      <c r="K481" s="3"/>
    </row>
    <row r="482" spans="10:11" ht="12" customHeight="1" x14ac:dyDescent="0.2">
      <c r="J482" s="46"/>
      <c r="K482" s="3"/>
    </row>
    <row r="483" spans="10:11" ht="12" customHeight="1" x14ac:dyDescent="0.2">
      <c r="J483" s="46"/>
      <c r="K483" s="3"/>
    </row>
    <row r="484" spans="10:11" ht="12" customHeight="1" x14ac:dyDescent="0.2">
      <c r="J484" s="46"/>
      <c r="K484" s="3"/>
    </row>
    <row r="485" spans="10:11" ht="12" customHeight="1" x14ac:dyDescent="0.2">
      <c r="J485" s="46"/>
      <c r="K485" s="3"/>
    </row>
    <row r="486" spans="10:11" ht="12" customHeight="1" x14ac:dyDescent="0.2">
      <c r="J486" s="46"/>
      <c r="K486" s="3"/>
    </row>
    <row r="487" spans="10:11" ht="12" customHeight="1" x14ac:dyDescent="0.2">
      <c r="J487" s="46"/>
      <c r="K487" s="3"/>
    </row>
    <row r="488" spans="10:11" ht="12" customHeight="1" x14ac:dyDescent="0.2">
      <c r="J488" s="46"/>
      <c r="K488" s="3"/>
    </row>
    <row r="489" spans="10:11" ht="12" customHeight="1" x14ac:dyDescent="0.2">
      <c r="J489" s="46"/>
      <c r="K489" s="3"/>
    </row>
    <row r="490" spans="10:11" ht="12" customHeight="1" x14ac:dyDescent="0.2">
      <c r="J490" s="46"/>
      <c r="K490" s="3"/>
    </row>
    <row r="491" spans="10:11" ht="12" customHeight="1" x14ac:dyDescent="0.2">
      <c r="J491" s="46"/>
      <c r="K491" s="3"/>
    </row>
    <row r="492" spans="10:11" ht="12" customHeight="1" x14ac:dyDescent="0.2">
      <c r="J492" s="46"/>
      <c r="K492" s="3"/>
    </row>
    <row r="493" spans="10:11" ht="12" customHeight="1" x14ac:dyDescent="0.2">
      <c r="J493" s="46"/>
      <c r="K493" s="3"/>
    </row>
    <row r="494" spans="10:11" ht="12" customHeight="1" x14ac:dyDescent="0.2">
      <c r="J494" s="46"/>
      <c r="K494" s="3"/>
    </row>
    <row r="495" spans="10:11" ht="12" customHeight="1" x14ac:dyDescent="0.2">
      <c r="J495" s="46"/>
      <c r="K495" s="3"/>
    </row>
    <row r="496" spans="10:11" ht="12" customHeight="1" x14ac:dyDescent="0.2">
      <c r="J496" s="46"/>
      <c r="K496" s="3"/>
    </row>
    <row r="497" spans="10:11" ht="12" customHeight="1" x14ac:dyDescent="0.2">
      <c r="J497" s="46"/>
      <c r="K497" s="3"/>
    </row>
    <row r="498" spans="10:11" ht="12" customHeight="1" x14ac:dyDescent="0.2">
      <c r="J498" s="46"/>
      <c r="K498" s="3"/>
    </row>
    <row r="499" spans="10:11" ht="12" customHeight="1" x14ac:dyDescent="0.2">
      <c r="J499" s="46"/>
      <c r="K499" s="3"/>
    </row>
    <row r="500" spans="10:11" ht="12" customHeight="1" x14ac:dyDescent="0.2">
      <c r="J500" s="46"/>
      <c r="K500" s="3"/>
    </row>
    <row r="501" spans="10:11" ht="12" customHeight="1" x14ac:dyDescent="0.2">
      <c r="J501" s="46"/>
      <c r="K501" s="3"/>
    </row>
    <row r="502" spans="10:11" ht="12" customHeight="1" x14ac:dyDescent="0.2">
      <c r="J502" s="46"/>
      <c r="K502" s="3"/>
    </row>
    <row r="503" spans="10:11" ht="12" customHeight="1" x14ac:dyDescent="0.2">
      <c r="J503" s="46"/>
      <c r="K503" s="3"/>
    </row>
    <row r="504" spans="10:11" ht="12" customHeight="1" x14ac:dyDescent="0.2">
      <c r="J504" s="46"/>
      <c r="K504" s="3"/>
    </row>
    <row r="505" spans="10:11" ht="12" customHeight="1" x14ac:dyDescent="0.2">
      <c r="J505" s="46"/>
      <c r="K505" s="3"/>
    </row>
    <row r="506" spans="10:11" ht="12" customHeight="1" x14ac:dyDescent="0.2">
      <c r="J506" s="46"/>
      <c r="K506" s="3"/>
    </row>
    <row r="507" spans="10:11" ht="12" customHeight="1" x14ac:dyDescent="0.2">
      <c r="J507" s="46"/>
      <c r="K507" s="3"/>
    </row>
    <row r="508" spans="10:11" ht="12" customHeight="1" x14ac:dyDescent="0.2">
      <c r="J508" s="46"/>
      <c r="K508" s="3"/>
    </row>
    <row r="509" spans="10:11" ht="12" customHeight="1" x14ac:dyDescent="0.2">
      <c r="J509" s="46"/>
      <c r="K509" s="3"/>
    </row>
    <row r="510" spans="10:11" ht="12" customHeight="1" x14ac:dyDescent="0.2">
      <c r="J510" s="46"/>
      <c r="K510" s="3"/>
    </row>
    <row r="511" spans="10:11" ht="12" customHeight="1" x14ac:dyDescent="0.2">
      <c r="J511" s="46"/>
      <c r="K511" s="3"/>
    </row>
    <row r="512" spans="10:11" ht="12" customHeight="1" x14ac:dyDescent="0.2">
      <c r="J512" s="46"/>
      <c r="K512" s="3"/>
    </row>
    <row r="513" spans="10:44" ht="12" customHeight="1" x14ac:dyDescent="0.2">
      <c r="J513" s="46"/>
      <c r="K513" s="3"/>
    </row>
    <row r="514" spans="10:44" ht="12" customHeight="1" x14ac:dyDescent="0.2">
      <c r="J514" s="46"/>
      <c r="K514" s="3"/>
    </row>
    <row r="519" spans="10:44" ht="12" customHeight="1" x14ac:dyDescent="0.2">
      <c r="AR519" s="58"/>
    </row>
    <row r="520" spans="10:44" ht="12" customHeight="1" x14ac:dyDescent="0.2">
      <c r="AR520" s="58"/>
    </row>
    <row r="521" spans="10:44" ht="12" customHeight="1" x14ac:dyDescent="0.2">
      <c r="AR521" s="58"/>
    </row>
    <row r="522" spans="10:44" ht="12" customHeight="1" x14ac:dyDescent="0.2">
      <c r="AR522" s="58"/>
    </row>
    <row r="523" spans="10:44" ht="12" customHeight="1" x14ac:dyDescent="0.2">
      <c r="AR523" s="58"/>
    </row>
    <row r="524" spans="10:44" ht="12" customHeight="1" x14ac:dyDescent="0.2">
      <c r="AR524" s="58"/>
    </row>
  </sheetData>
  <mergeCells count="4">
    <mergeCell ref="P3:AD4"/>
    <mergeCell ref="V95:W95"/>
    <mergeCell ref="V96:W96"/>
    <mergeCell ref="V97:W97"/>
  </mergeCells>
  <phoneticPr fontId="1"/>
  <hyperlinks>
    <hyperlink ref="C3" r:id="rId1" display="県原セの関連ページ"/>
    <hyperlink ref="G3" r:id="rId2"/>
    <hyperlink ref="J3" r:id="rId3"/>
    <hyperlink ref="J3:M3" r:id="rId4" display="放射能情報サイトみやぎ"/>
    <hyperlink ref="G3:I3" r:id="rId5" display="原子力安全対策課"/>
    <hyperlink ref="C3:F3" r:id="rId6" display="環境放射線監視センター"/>
  </hyperlinks>
  <pageMargins left="0.19685039370078741" right="0" top="0.39370078740157483" bottom="0" header="0" footer="0"/>
  <pageSetup paperSize="9" scale="65" orientation="portrait" horizontalDpi="4294967293" verticalDpi="360" r:id="rId7"/>
  <headerFooter alignWithMargins="0">
    <oddHeader>&amp;R&amp;8&amp;F／頁&amp;P/&amp;N／&amp;D</oddHead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3" customWidth="1"/>
    <col min="2" max="16384" width="3.69921875" style="3"/>
  </cols>
  <sheetData>
    <row r="2" spans="2:2" ht="11.1" customHeight="1" x14ac:dyDescent="0.2">
      <c r="B2" s="3" t="s">
        <v>53</v>
      </c>
    </row>
    <row r="3" spans="2:2" ht="11.1" customHeight="1" x14ac:dyDescent="0.2">
      <c r="B3" s="3" t="s">
        <v>54</v>
      </c>
    </row>
    <row r="4" spans="2:2" ht="11.1" customHeight="1" x14ac:dyDescent="0.2">
      <c r="B4" s="3" t="s">
        <v>55</v>
      </c>
    </row>
    <row r="5" spans="2:2" ht="11.1" customHeight="1" x14ac:dyDescent="0.2">
      <c r="B5" s="3" t="s">
        <v>54</v>
      </c>
    </row>
    <row r="6" spans="2:2" ht="11.1" customHeight="1" x14ac:dyDescent="0.2">
      <c r="B6" s="3" t="s">
        <v>56</v>
      </c>
    </row>
    <row r="7" spans="2:2" ht="11.1" customHeight="1" x14ac:dyDescent="0.2">
      <c r="B7" s="3" t="s">
        <v>54</v>
      </c>
    </row>
    <row r="8" spans="2:2" ht="11.1" customHeight="1" x14ac:dyDescent="0.2">
      <c r="B8" s="3" t="s">
        <v>57</v>
      </c>
    </row>
    <row r="9" spans="2:2" ht="11.1" customHeight="1" x14ac:dyDescent="0.2">
      <c r="B9" s="3" t="s">
        <v>58</v>
      </c>
    </row>
    <row r="10" spans="2:2" ht="11.1" customHeight="1" x14ac:dyDescent="0.2">
      <c r="B10" s="3" t="s">
        <v>59</v>
      </c>
    </row>
    <row r="11" spans="2:2" ht="11.1" customHeight="1" x14ac:dyDescent="0.2">
      <c r="B11" s="3" t="s">
        <v>60</v>
      </c>
    </row>
    <row r="12" spans="2:2" ht="11.1" customHeight="1" x14ac:dyDescent="0.2">
      <c r="B12" s="3" t="s">
        <v>61</v>
      </c>
    </row>
    <row r="13" spans="2:2" ht="11.1" customHeight="1" x14ac:dyDescent="0.2">
      <c r="B13" s="3" t="s">
        <v>62</v>
      </c>
    </row>
    <row r="15" spans="2:2" ht="11.1" customHeight="1" x14ac:dyDescent="0.2">
      <c r="B15" s="3" t="s">
        <v>63</v>
      </c>
    </row>
    <row r="17" spans="2:2" ht="11.1" customHeight="1" x14ac:dyDescent="0.2">
      <c r="B17" s="3" t="s">
        <v>64</v>
      </c>
    </row>
    <row r="18" spans="2:2" ht="11.1" customHeight="1" x14ac:dyDescent="0.2">
      <c r="B18" s="3" t="s">
        <v>65</v>
      </c>
    </row>
    <row r="20" spans="2:2" ht="11.1" customHeight="1" x14ac:dyDescent="0.2">
      <c r="B20" s="3" t="s">
        <v>66</v>
      </c>
    </row>
    <row r="22" spans="2:2" ht="11.1" customHeight="1" x14ac:dyDescent="0.2">
      <c r="B22" s="3" t="s">
        <v>67</v>
      </c>
    </row>
    <row r="24" spans="2:2" ht="11.1" customHeight="1" x14ac:dyDescent="0.2">
      <c r="B24" s="3" t="s">
        <v>68</v>
      </c>
    </row>
    <row r="25" spans="2:2" ht="11.1" customHeight="1" x14ac:dyDescent="0.2">
      <c r="B25" s="3" t="s">
        <v>69</v>
      </c>
    </row>
    <row r="27" spans="2:2" ht="11.1" customHeight="1" x14ac:dyDescent="0.2">
      <c r="B27" s="3" t="s">
        <v>70</v>
      </c>
    </row>
    <row r="28" spans="2:2" ht="11.1" customHeight="1" x14ac:dyDescent="0.2">
      <c r="B28" s="3" t="s">
        <v>71</v>
      </c>
    </row>
    <row r="29" spans="2:2" ht="11.1" customHeight="1" x14ac:dyDescent="0.2">
      <c r="B29" s="3" t="s">
        <v>72</v>
      </c>
    </row>
    <row r="30" spans="2:2" ht="11.1" customHeight="1" x14ac:dyDescent="0.2">
      <c r="B30" s="3" t="s">
        <v>73</v>
      </c>
    </row>
    <row r="31" spans="2:2" ht="11.1" customHeight="1" x14ac:dyDescent="0.2">
      <c r="B31" s="3" t="s">
        <v>74</v>
      </c>
    </row>
    <row r="33" spans="2:2" ht="11.1" customHeight="1" x14ac:dyDescent="0.2">
      <c r="B33" s="3" t="s">
        <v>75</v>
      </c>
    </row>
    <row r="35" spans="2:2" ht="11.1" customHeight="1" x14ac:dyDescent="0.2">
      <c r="B35" s="3" t="s">
        <v>76</v>
      </c>
    </row>
    <row r="36" spans="2:2" ht="11.1" customHeight="1" x14ac:dyDescent="0.2">
      <c r="B36" s="3" t="s">
        <v>54</v>
      </c>
    </row>
    <row r="37" spans="2:2" ht="11.1" customHeight="1" x14ac:dyDescent="0.2">
      <c r="B37" s="3" t="s">
        <v>77</v>
      </c>
    </row>
    <row r="38" spans="2:2" ht="11.1" customHeight="1" x14ac:dyDescent="0.2">
      <c r="B38" s="3" t="s">
        <v>78</v>
      </c>
    </row>
    <row r="39" spans="2:2" ht="11.1" customHeight="1" x14ac:dyDescent="0.2">
      <c r="B39" s="3" t="s">
        <v>79</v>
      </c>
    </row>
    <row r="40" spans="2:2" ht="11.1" customHeight="1" x14ac:dyDescent="0.2">
      <c r="B40" s="3" t="s">
        <v>80</v>
      </c>
    </row>
    <row r="41" spans="2:2" ht="11.1" customHeight="1" x14ac:dyDescent="0.2">
      <c r="B41" s="3" t="s">
        <v>81</v>
      </c>
    </row>
    <row r="42" spans="2:2" ht="11.1" customHeight="1" x14ac:dyDescent="0.2">
      <c r="B42" s="3" t="s">
        <v>82</v>
      </c>
    </row>
    <row r="43" spans="2:2" ht="11.1" customHeight="1" x14ac:dyDescent="0.2">
      <c r="B43" s="3" t="s">
        <v>83</v>
      </c>
    </row>
    <row r="44" spans="2:2" ht="11.1" customHeight="1" x14ac:dyDescent="0.2">
      <c r="B44" s="3" t="s">
        <v>84</v>
      </c>
    </row>
    <row r="45" spans="2:2" ht="11.1" customHeight="1" x14ac:dyDescent="0.2">
      <c r="B45" s="3" t="s">
        <v>85</v>
      </c>
    </row>
    <row r="46" spans="2:2" ht="11.1" customHeight="1" x14ac:dyDescent="0.2">
      <c r="B46" s="3" t="s">
        <v>86</v>
      </c>
    </row>
    <row r="48" spans="2:2" ht="11.1" customHeight="1" x14ac:dyDescent="0.2">
      <c r="B48" s="3" t="s">
        <v>87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松葉</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2010-11-23T23:42:06Z</cp:lastPrinted>
  <dcterms:created xsi:type="dcterms:W3CDTF">1998-05-04T00:11:01Z</dcterms:created>
  <dcterms:modified xsi:type="dcterms:W3CDTF">2019-07-22T07:45:08Z</dcterms:modified>
</cp:coreProperties>
</file>