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6900" windowWidth="14520" windowHeight="6915"/>
  </bookViews>
  <sheets>
    <sheet name="かき" sheetId="1" r:id="rId1"/>
    <sheet name="Sheet1" sheetId="2" r:id="rId2"/>
  </sheets>
  <definedNames>
    <definedName name="__123Graph_A" hidden="1">かき!#REF!</definedName>
    <definedName name="__123Graph_A磯崎" hidden="1">かき!#REF!</definedName>
    <definedName name="__123Graph_A気仙沼" hidden="1">かき!#REF!</definedName>
    <definedName name="__123Graph_A出島" hidden="1">かき!#REF!</definedName>
    <definedName name="__123Graph_A竹の浦" hidden="1">かき!#REF!</definedName>
    <definedName name="__123Graph_A唐桑" hidden="1">かき!#REF!</definedName>
    <definedName name="__123Graph_A飯子浜" hidden="1">かき!#REF!</definedName>
    <definedName name="__123Graph_B" hidden="1">かき!#REF!</definedName>
    <definedName name="__123Graph_B磯崎" hidden="1">かき!#REF!</definedName>
    <definedName name="__123Graph_B気仙沼" hidden="1">かき!#REF!</definedName>
    <definedName name="__123Graph_B出島" hidden="1">かき!#REF!</definedName>
    <definedName name="__123Graph_B竹の浦" hidden="1">かき!#REF!</definedName>
    <definedName name="__123Graph_B唐桑" hidden="1">かき!#REF!</definedName>
    <definedName name="__123Graph_B飯子浜" hidden="1">かき!#REF!</definedName>
    <definedName name="__123Graph_C" hidden="1">かき!#REF!</definedName>
    <definedName name="__123Graph_C磯崎" hidden="1">かき!#REF!</definedName>
    <definedName name="__123Graph_C気仙沼" hidden="1">かき!#REF!</definedName>
    <definedName name="__123Graph_C出島" hidden="1">かき!#REF!</definedName>
    <definedName name="__123Graph_C竹の浦" hidden="1">かき!#REF!</definedName>
    <definedName name="__123Graph_C唐桑" hidden="1">かき!#REF!</definedName>
    <definedName name="__123Graph_C飯子浜" hidden="1">かき!#REF!</definedName>
    <definedName name="__123Graph_D" hidden="1">かき!#REF!</definedName>
    <definedName name="__123Graph_E" hidden="1">かき!#REF!</definedName>
    <definedName name="__123Graph_F" hidden="1">かき!#REF!</definedName>
    <definedName name="__123Graph_X" hidden="1">かき!#REF!</definedName>
    <definedName name="__123Graph_X磯崎" hidden="1">かき!#REF!</definedName>
    <definedName name="__123Graph_X気仙沼" hidden="1">かき!#REF!</definedName>
    <definedName name="__123Graph_X出島" hidden="1">かき!#REF!</definedName>
    <definedName name="__123Graph_X竹の浦" hidden="1">かき!#REF!</definedName>
    <definedName name="__123Graph_X唐桑" hidden="1">かき!#REF!</definedName>
    <definedName name="__123Graph_X飯子浜" hidden="1">かき!#REF!</definedName>
    <definedName name="_Regression_Int" localSheetId="0" hidden="1">1</definedName>
    <definedName name="A" hidden="1">かき!#REF!</definedName>
    <definedName name="AA" hidden="1">かき!#REF!</definedName>
    <definedName name="AAA" hidden="1">かき!#REF!</definedName>
    <definedName name="AAAA" hidden="1">かき!#REF!</definedName>
    <definedName name="AAAAA" hidden="1">かき!#REF!</definedName>
    <definedName name="AAAAAA" hidden="1">かき!#REF!</definedName>
    <definedName name="AAAAAAA" hidden="1">かき!#REF!</definedName>
    <definedName name="AAAAAAAA" hidden="1">かき!#REF!</definedName>
    <definedName name="AAAAAAAAA" hidden="1">かき!#REF!</definedName>
    <definedName name="AAAAAAAAAA" hidden="1">かき!#REF!</definedName>
    <definedName name="AAAAAAAAAAA" hidden="1">かき!#REF!</definedName>
    <definedName name="AAAAAAAAAAAA" hidden="1">かき!#REF!</definedName>
    <definedName name="AAAAAAAAAAAAAA" hidden="1">かき!#REF!</definedName>
    <definedName name="AAAAAAAAAAAAAAA" hidden="1">かき!#REF!</definedName>
    <definedName name="ND代替値">かき!$C$283:$AE$283</definedName>
    <definedName name="XA" hidden="1">かき!#REF!</definedName>
    <definedName name="XAA" hidden="1">かき!#REF!</definedName>
    <definedName name="XAAA" hidden="1">かき!#REF!</definedName>
    <definedName name="XAAAA" hidden="1">かき!#REF!</definedName>
    <definedName name="XAAAAA" hidden="1">かき!#REF!</definedName>
    <definedName name="XX" hidden="1">かき!#REF!</definedName>
    <definedName name="XXA" hidden="1">かき!#REF!</definedName>
    <definedName name="ダミー値">かき!$C$182:$X$182</definedName>
    <definedName name="事故日Cb">かき!$B$131</definedName>
    <definedName name="事故日Fk">かき!$B$157</definedName>
    <definedName name="調査開始日">かき!$B$116</definedName>
  </definedNames>
  <calcPr calcId="145621" refMode="R1C1"/>
</workbook>
</file>

<file path=xl/calcChain.xml><?xml version="1.0" encoding="utf-8"?>
<calcChain xmlns="http://schemas.openxmlformats.org/spreadsheetml/2006/main">
  <c r="Q268" i="1" l="1"/>
  <c r="I267" i="1"/>
  <c r="M268" i="1" l="1"/>
  <c r="M267" i="1"/>
  <c r="E267" i="1"/>
  <c r="Q266" i="1"/>
  <c r="I265" i="1"/>
  <c r="E265" i="1"/>
  <c r="Q264" i="1"/>
  <c r="M263" i="1"/>
  <c r="I263" i="1"/>
  <c r="F263" i="1"/>
  <c r="E263" i="1"/>
  <c r="Q262" i="1"/>
  <c r="I261" i="1"/>
  <c r="E261" i="1"/>
  <c r="Q260" i="1"/>
  <c r="I259" i="1"/>
  <c r="E259" i="1"/>
  <c r="C259" i="1"/>
  <c r="Q253" i="1"/>
  <c r="N253" i="1"/>
  <c r="N252" i="1"/>
  <c r="I252" i="1"/>
  <c r="F252" i="1"/>
  <c r="E252" i="1"/>
  <c r="Q251" i="1"/>
  <c r="N251" i="1"/>
  <c r="N250" i="1"/>
  <c r="I250" i="1"/>
  <c r="E250" i="1"/>
  <c r="Q249" i="1"/>
  <c r="N249" i="1"/>
  <c r="I248" i="1"/>
  <c r="E248" i="1"/>
  <c r="Q247" i="1"/>
  <c r="N247" i="1"/>
  <c r="I246" i="1"/>
  <c r="E246" i="1"/>
  <c r="Q245" i="1"/>
  <c r="N245" i="1"/>
  <c r="N244" i="1"/>
  <c r="I244" i="1"/>
  <c r="F244" i="1"/>
  <c r="E244" i="1"/>
  <c r="Q243" i="1"/>
  <c r="I242" i="1"/>
  <c r="E242" i="1"/>
  <c r="Q241" i="1"/>
  <c r="N240" i="1"/>
  <c r="E240" i="1"/>
  <c r="Q239" i="1"/>
  <c r="N238" i="1"/>
  <c r="I238" i="1"/>
  <c r="E238" i="1"/>
  <c r="N236" i="1"/>
  <c r="E236" i="1"/>
  <c r="Q235" i="1"/>
  <c r="N235" i="1"/>
  <c r="N234" i="1"/>
  <c r="I234" i="1"/>
  <c r="E234" i="1"/>
  <c r="N233" i="1"/>
  <c r="N232" i="1"/>
  <c r="E232" i="1"/>
  <c r="Q231" i="1"/>
  <c r="N231" i="1"/>
  <c r="I230" i="1"/>
  <c r="E230" i="1"/>
  <c r="E228" i="1"/>
  <c r="Q227" i="1"/>
  <c r="N227" i="1"/>
  <c r="I226" i="1"/>
  <c r="E226" i="1"/>
  <c r="N224" i="1"/>
  <c r="E224" i="1"/>
  <c r="Q223" i="1"/>
  <c r="I222" i="1"/>
  <c r="E222" i="1"/>
  <c r="E220" i="1"/>
  <c r="Q219" i="1"/>
  <c r="I218" i="1"/>
  <c r="E218" i="1"/>
  <c r="N217" i="1"/>
  <c r="E216" i="1"/>
  <c r="Q215" i="1"/>
  <c r="N215" i="1"/>
  <c r="I214" i="1"/>
  <c r="E214" i="1"/>
  <c r="E212" i="1"/>
  <c r="Q211" i="1"/>
  <c r="I210" i="1"/>
  <c r="E210" i="1"/>
  <c r="N209" i="1"/>
  <c r="N208" i="1"/>
  <c r="E208" i="1"/>
  <c r="Q207" i="1"/>
  <c r="AD206" i="1"/>
  <c r="AD204" i="1"/>
  <c r="AD201" i="1"/>
  <c r="S200" i="1"/>
  <c r="S197" i="1"/>
  <c r="S196" i="1"/>
  <c r="U164" i="1"/>
  <c r="M164" i="1"/>
  <c r="E164" i="1"/>
  <c r="M163" i="1"/>
  <c r="E163" i="1"/>
  <c r="M162" i="1"/>
  <c r="E162" i="1"/>
  <c r="E161" i="1"/>
  <c r="M160" i="1"/>
  <c r="E160" i="1"/>
  <c r="K159" i="1"/>
  <c r="M158" i="1"/>
  <c r="U156" i="1"/>
  <c r="N156" i="1"/>
  <c r="M156" i="1"/>
  <c r="E156" i="1"/>
  <c r="V155" i="1"/>
  <c r="U155" i="1"/>
  <c r="N155" i="1"/>
  <c r="M155" i="1"/>
  <c r="F155" i="1"/>
  <c r="E155" i="1"/>
  <c r="V154" i="1"/>
  <c r="U154" i="1"/>
  <c r="M154" i="1"/>
  <c r="F154" i="1"/>
  <c r="E154" i="1"/>
  <c r="V153" i="1"/>
  <c r="U153" i="1"/>
  <c r="N153" i="1"/>
  <c r="M153" i="1"/>
  <c r="F153" i="1"/>
  <c r="E153" i="1"/>
  <c r="V152" i="1"/>
  <c r="U152" i="1"/>
  <c r="N152" i="1"/>
  <c r="M152" i="1"/>
  <c r="E152" i="1"/>
  <c r="U151" i="1"/>
  <c r="M151" i="1"/>
  <c r="E151" i="1"/>
  <c r="U150" i="1"/>
  <c r="M150" i="1"/>
  <c r="E150" i="1"/>
  <c r="U149" i="1"/>
  <c r="N149" i="1"/>
  <c r="M149" i="1"/>
  <c r="E149" i="1"/>
  <c r="U148" i="1"/>
  <c r="N148" i="1"/>
  <c r="M148" i="1"/>
  <c r="E148" i="1"/>
  <c r="U147" i="1"/>
  <c r="N147" i="1"/>
  <c r="M147" i="1"/>
  <c r="E147" i="1"/>
  <c r="V146" i="1"/>
  <c r="U146" i="1"/>
  <c r="M146" i="1"/>
  <c r="F146" i="1"/>
  <c r="E146" i="1"/>
  <c r="U145" i="1"/>
  <c r="M145" i="1"/>
  <c r="E145" i="1"/>
  <c r="U144" i="1"/>
  <c r="N144" i="1"/>
  <c r="M144" i="1"/>
  <c r="E144" i="1"/>
  <c r="V143" i="1"/>
  <c r="U143" i="1"/>
  <c r="M143" i="1"/>
  <c r="F143" i="1"/>
  <c r="E143" i="1"/>
  <c r="U142" i="1"/>
  <c r="M142" i="1"/>
  <c r="E142" i="1"/>
  <c r="U141" i="1"/>
  <c r="M141" i="1"/>
  <c r="E141" i="1"/>
  <c r="U140" i="1"/>
  <c r="M140" i="1"/>
  <c r="E140" i="1"/>
  <c r="U139" i="1"/>
  <c r="M139" i="1"/>
  <c r="E139" i="1"/>
  <c r="U138" i="1"/>
  <c r="M138" i="1"/>
  <c r="E138" i="1"/>
  <c r="U137" i="1"/>
  <c r="M137" i="1"/>
  <c r="E137" i="1"/>
  <c r="U136" i="1"/>
  <c r="M136" i="1"/>
  <c r="E136" i="1"/>
  <c r="V135" i="1"/>
  <c r="U135" i="1"/>
  <c r="M135" i="1"/>
  <c r="E135" i="1"/>
  <c r="U134" i="1"/>
  <c r="M134" i="1"/>
  <c r="E134" i="1"/>
  <c r="U133" i="1"/>
  <c r="M133" i="1"/>
  <c r="E133" i="1"/>
  <c r="U132" i="1"/>
  <c r="M132" i="1"/>
  <c r="E132" i="1"/>
  <c r="M253" i="1" l="1"/>
  <c r="M252" i="1"/>
  <c r="M251" i="1"/>
  <c r="M250" i="1"/>
  <c r="M249" i="1"/>
  <c r="M248" i="1"/>
  <c r="M247" i="1"/>
  <c r="M246" i="1"/>
  <c r="M245" i="1"/>
  <c r="M244" i="1"/>
  <c r="M243" i="1"/>
  <c r="M242" i="1"/>
  <c r="M241" i="1"/>
  <c r="M240" i="1"/>
  <c r="M239" i="1"/>
  <c r="M238" i="1"/>
  <c r="M237" i="1"/>
  <c r="M236" i="1"/>
  <c r="M235" i="1"/>
  <c r="M234" i="1"/>
  <c r="M233" i="1"/>
  <c r="M232" i="1"/>
  <c r="M231" i="1"/>
  <c r="M230" i="1"/>
  <c r="M229" i="1"/>
  <c r="M228" i="1"/>
  <c r="M227" i="1"/>
  <c r="M226" i="1"/>
  <c r="M225" i="1"/>
  <c r="M224" i="1"/>
  <c r="M223" i="1"/>
  <c r="M222" i="1"/>
  <c r="M221" i="1"/>
  <c r="M220" i="1"/>
  <c r="M219" i="1"/>
  <c r="M218" i="1"/>
  <c r="M217" i="1"/>
  <c r="M216" i="1"/>
  <c r="M215" i="1"/>
  <c r="M214" i="1"/>
  <c r="M213" i="1"/>
  <c r="M212" i="1"/>
  <c r="M211" i="1"/>
  <c r="M210" i="1"/>
  <c r="M209" i="1"/>
  <c r="M208" i="1"/>
  <c r="M207" i="1"/>
  <c r="M206" i="1"/>
  <c r="M205" i="1"/>
  <c r="M204" i="1"/>
  <c r="V328" i="1"/>
  <c r="V330" i="1"/>
  <c r="V331" i="1"/>
  <c r="V333" i="1"/>
  <c r="B116" i="1" l="1"/>
  <c r="G164" i="1" l="1"/>
  <c r="I164" i="1" s="1"/>
  <c r="G162" i="1"/>
  <c r="I162" i="1" s="1"/>
  <c r="G267" i="1"/>
  <c r="G163" i="1"/>
  <c r="I163" i="1" s="1"/>
  <c r="G161" i="1"/>
  <c r="I161" i="1" s="1"/>
  <c r="O268" i="1"/>
  <c r="O266" i="1"/>
  <c r="G265" i="1"/>
  <c r="G263" i="1"/>
  <c r="O262" i="1"/>
  <c r="G261" i="1"/>
  <c r="O258" i="1"/>
  <c r="O253" i="1"/>
  <c r="G252" i="1"/>
  <c r="O251" i="1"/>
  <c r="G250" i="1"/>
  <c r="G248" i="1"/>
  <c r="G246" i="1"/>
  <c r="O241" i="1"/>
  <c r="G240" i="1"/>
  <c r="G238" i="1"/>
  <c r="O237" i="1"/>
  <c r="Q237" i="1" s="1"/>
  <c r="G236" i="1"/>
  <c r="G232" i="1"/>
  <c r="G230" i="1"/>
  <c r="O229" i="1"/>
  <c r="Q229" i="1" s="1"/>
  <c r="O227" i="1"/>
  <c r="O223" i="1"/>
  <c r="G222" i="1"/>
  <c r="O221" i="1"/>
  <c r="O219" i="1"/>
  <c r="G218" i="1"/>
  <c r="O217" i="1"/>
  <c r="G216" i="1"/>
  <c r="G214" i="1"/>
  <c r="O213" i="1"/>
  <c r="Q213" i="1" s="1"/>
  <c r="O211" i="1"/>
  <c r="G210" i="1"/>
  <c r="O209" i="1"/>
  <c r="O207" i="1"/>
  <c r="O205" i="1"/>
  <c r="O202" i="1"/>
  <c r="Q202" i="1" s="1"/>
  <c r="N199" i="1"/>
  <c r="N196" i="1"/>
  <c r="N194" i="1"/>
  <c r="G153" i="1"/>
  <c r="I153" i="1" s="1"/>
  <c r="G149" i="1"/>
  <c r="G147" i="1"/>
  <c r="I147" i="1" s="1"/>
  <c r="G145" i="1"/>
  <c r="G143" i="1"/>
  <c r="I143" i="1" s="1"/>
  <c r="G135" i="1"/>
  <c r="G134" i="1"/>
  <c r="I134" i="1" s="1"/>
  <c r="G133" i="1"/>
  <c r="G132" i="1"/>
  <c r="W130" i="1"/>
  <c r="O130" i="1"/>
  <c r="G130" i="1"/>
  <c r="U129" i="1"/>
  <c r="E129" i="1"/>
  <c r="U128" i="1"/>
  <c r="M128" i="1"/>
  <c r="E128" i="1"/>
  <c r="E126" i="1"/>
  <c r="U125" i="1"/>
  <c r="M125" i="1"/>
  <c r="E125" i="1"/>
  <c r="W123" i="1"/>
  <c r="E123" i="1"/>
  <c r="E122" i="1"/>
  <c r="M121" i="1"/>
  <c r="W120" i="1"/>
  <c r="O120" i="1"/>
  <c r="Q120" i="1" s="1"/>
  <c r="G120" i="1"/>
  <c r="O264" i="1"/>
  <c r="O260" i="1"/>
  <c r="G259" i="1"/>
  <c r="O249" i="1"/>
  <c r="O247" i="1"/>
  <c r="O245" i="1"/>
  <c r="G244" i="1"/>
  <c r="O243" i="1"/>
  <c r="G242" i="1"/>
  <c r="O239" i="1"/>
  <c r="O235" i="1"/>
  <c r="G234" i="1"/>
  <c r="O233" i="1"/>
  <c r="O231" i="1"/>
  <c r="G228" i="1"/>
  <c r="I228" i="1" s="1"/>
  <c r="G226" i="1"/>
  <c r="O225" i="1"/>
  <c r="Q225" i="1" s="1"/>
  <c r="G224" i="1"/>
  <c r="G220" i="1"/>
  <c r="I220" i="1" s="1"/>
  <c r="O215" i="1"/>
  <c r="G212" i="1"/>
  <c r="I212" i="1" s="1"/>
  <c r="G208" i="1"/>
  <c r="N200" i="1"/>
  <c r="N198" i="1"/>
  <c r="O197" i="1"/>
  <c r="O196" i="1"/>
  <c r="N195" i="1"/>
  <c r="N193" i="1"/>
  <c r="G160" i="1"/>
  <c r="I160" i="1" s="1"/>
  <c r="G158" i="1"/>
  <c r="G156" i="1"/>
  <c r="I156" i="1" s="1"/>
  <c r="G155" i="1"/>
  <c r="G154" i="1"/>
  <c r="I154" i="1" s="1"/>
  <c r="G152" i="1"/>
  <c r="G151" i="1"/>
  <c r="I151" i="1" s="1"/>
  <c r="G150" i="1"/>
  <c r="G148" i="1"/>
  <c r="G146" i="1"/>
  <c r="G144" i="1"/>
  <c r="G142" i="1"/>
  <c r="G141" i="1"/>
  <c r="I141" i="1" s="1"/>
  <c r="G140" i="1"/>
  <c r="G139" i="1"/>
  <c r="G138" i="1"/>
  <c r="G137" i="1"/>
  <c r="I137" i="1" s="1"/>
  <c r="G136" i="1"/>
  <c r="U130" i="1"/>
  <c r="M130" i="1"/>
  <c r="E130" i="1"/>
  <c r="M129" i="1"/>
  <c r="W128" i="1"/>
  <c r="O128" i="1"/>
  <c r="G128" i="1"/>
  <c r="I128" i="1" s="1"/>
  <c r="E127" i="1"/>
  <c r="W125" i="1"/>
  <c r="O125" i="1"/>
  <c r="G125" i="1"/>
  <c r="I125" i="1" s="1"/>
  <c r="E124" i="1"/>
  <c r="U123" i="1"/>
  <c r="M122" i="1"/>
  <c r="U121" i="1"/>
  <c r="E121" i="1"/>
  <c r="U120" i="1"/>
  <c r="M120" i="1"/>
  <c r="E120" i="1"/>
  <c r="Z164" i="1"/>
  <c r="Z162" i="1"/>
  <c r="Z160" i="1"/>
  <c r="Z158" i="1"/>
  <c r="Z156" i="1"/>
  <c r="Z154" i="1"/>
  <c r="Z152" i="1"/>
  <c r="Z150" i="1"/>
  <c r="Z148" i="1"/>
  <c r="Z146" i="1"/>
  <c r="Z144" i="1"/>
  <c r="Z142" i="1"/>
  <c r="Z140" i="1"/>
  <c r="Z138" i="1"/>
  <c r="Z136" i="1"/>
  <c r="Z134" i="1"/>
  <c r="Z132" i="1"/>
  <c r="Z130" i="1"/>
  <c r="Z128" i="1"/>
  <c r="Z126" i="1"/>
  <c r="Z124" i="1"/>
  <c r="Z122" i="1"/>
  <c r="Z120" i="1"/>
  <c r="Z163" i="1"/>
  <c r="Z161" i="1"/>
  <c r="Z159" i="1"/>
  <c r="Z157" i="1"/>
  <c r="Z155" i="1"/>
  <c r="Z153" i="1"/>
  <c r="Z151" i="1"/>
  <c r="Z149" i="1"/>
  <c r="Z147" i="1"/>
  <c r="Z145" i="1"/>
  <c r="Z143" i="1"/>
  <c r="Z141" i="1"/>
  <c r="Z139" i="1"/>
  <c r="Z137" i="1"/>
  <c r="Z135" i="1"/>
  <c r="Z133" i="1"/>
  <c r="Z131" i="1"/>
  <c r="Z129" i="1"/>
  <c r="Z127" i="1"/>
  <c r="Z125" i="1"/>
  <c r="Z123" i="1"/>
  <c r="Z121" i="1"/>
  <c r="Q197" i="1"/>
  <c r="Q196" i="1"/>
  <c r="Q209" i="1"/>
  <c r="Q205" i="1"/>
  <c r="Q221" i="1"/>
  <c r="Q217" i="1"/>
  <c r="Q233" i="1"/>
  <c r="I240" i="1"/>
  <c r="I236" i="1"/>
  <c r="I232" i="1"/>
  <c r="I224" i="1"/>
  <c r="I216" i="1"/>
  <c r="I208" i="1"/>
  <c r="Q128" i="1"/>
  <c r="I158" i="1"/>
  <c r="I155" i="1"/>
  <c r="I149" i="1"/>
  <c r="I145" i="1"/>
  <c r="I139" i="1"/>
  <c r="I135" i="1"/>
  <c r="I133" i="1"/>
  <c r="I130" i="1"/>
  <c r="AC164" i="1"/>
  <c r="AC162" i="1"/>
  <c r="AC160" i="1"/>
  <c r="AC158" i="1"/>
  <c r="AC156" i="1"/>
  <c r="AC154" i="1"/>
  <c r="AC152" i="1"/>
  <c r="AC150" i="1"/>
  <c r="AC148" i="1"/>
  <c r="AC146" i="1"/>
  <c r="AC144" i="1"/>
  <c r="AC142" i="1"/>
  <c r="AC140" i="1"/>
  <c r="AC138" i="1"/>
  <c r="AC136" i="1"/>
  <c r="AC134" i="1"/>
  <c r="AC132" i="1"/>
  <c r="AC130" i="1"/>
  <c r="AC128" i="1"/>
  <c r="AC126" i="1"/>
  <c r="AC124" i="1"/>
  <c r="AC122" i="1"/>
  <c r="AC120" i="1"/>
  <c r="Q125" i="1"/>
  <c r="Q130" i="1"/>
  <c r="I152" i="1"/>
  <c r="I150" i="1"/>
  <c r="I148" i="1"/>
  <c r="I146" i="1"/>
  <c r="I144" i="1"/>
  <c r="I142" i="1"/>
  <c r="I140" i="1"/>
  <c r="I138" i="1"/>
  <c r="I136" i="1"/>
  <c r="I132" i="1"/>
  <c r="I120" i="1"/>
  <c r="AC163" i="1"/>
  <c r="AC161" i="1"/>
  <c r="AC159" i="1"/>
  <c r="AC157" i="1"/>
  <c r="AC155" i="1"/>
  <c r="AC153" i="1"/>
  <c r="AC151" i="1"/>
  <c r="AC149" i="1"/>
  <c r="AC147" i="1"/>
  <c r="AC145" i="1"/>
  <c r="AC143" i="1"/>
  <c r="AC141" i="1"/>
  <c r="AC139" i="1"/>
  <c r="AC137" i="1"/>
  <c r="AC135" i="1"/>
  <c r="AC133" i="1"/>
  <c r="AC131" i="1"/>
  <c r="AC129" i="1"/>
  <c r="AC127" i="1"/>
  <c r="AC125" i="1"/>
  <c r="AC123" i="1"/>
  <c r="AC121" i="1"/>
  <c r="AA131" i="1"/>
  <c r="AE131" i="1"/>
  <c r="M202" i="1"/>
  <c r="M198" i="1"/>
  <c r="M194" i="1"/>
  <c r="E198" i="1"/>
  <c r="AB131" i="1"/>
  <c r="AD131" i="1"/>
  <c r="M201" i="1"/>
  <c r="M199" i="1"/>
  <c r="M197" i="1"/>
  <c r="M195" i="1"/>
  <c r="M193" i="1"/>
  <c r="E200" i="1"/>
  <c r="E194" i="1"/>
  <c r="AE122" i="1"/>
  <c r="AE124" i="1"/>
  <c r="AE126" i="1"/>
  <c r="AE128" i="1"/>
  <c r="AE130" i="1"/>
  <c r="AE133" i="1"/>
  <c r="AE135" i="1"/>
  <c r="AE137" i="1"/>
  <c r="AE139" i="1"/>
  <c r="AE141" i="1"/>
  <c r="AE143" i="1"/>
  <c r="AE145" i="1"/>
  <c r="AE147" i="1"/>
  <c r="AE149" i="1"/>
  <c r="AE151" i="1"/>
  <c r="AE153" i="1"/>
  <c r="AE155" i="1"/>
  <c r="AE157" i="1"/>
  <c r="AE159" i="1"/>
  <c r="AE161" i="1"/>
  <c r="AE163" i="1"/>
  <c r="AE120" i="1"/>
  <c r="M200" i="1"/>
  <c r="M196" i="1"/>
  <c r="E202" i="1"/>
  <c r="AE121" i="1"/>
  <c r="AE125" i="1"/>
  <c r="AE129" i="1"/>
  <c r="AE134" i="1"/>
  <c r="AE138" i="1"/>
  <c r="AE142" i="1"/>
  <c r="AE146" i="1"/>
  <c r="AE150" i="1"/>
  <c r="AE154" i="1"/>
  <c r="AE158" i="1"/>
  <c r="AE162" i="1"/>
  <c r="AE164" i="1"/>
  <c r="AE123" i="1"/>
  <c r="AE127" i="1"/>
  <c r="AE132" i="1"/>
  <c r="AE136" i="1"/>
  <c r="AE140" i="1"/>
  <c r="AE144" i="1"/>
  <c r="AE148" i="1"/>
  <c r="AE152" i="1"/>
  <c r="AE156" i="1"/>
  <c r="AE160" i="1"/>
  <c r="AB121" i="1"/>
  <c r="AB122" i="1"/>
  <c r="AB123" i="1"/>
  <c r="AB124" i="1"/>
  <c r="AB125" i="1"/>
  <c r="AB126" i="1"/>
  <c r="AB127" i="1"/>
  <c r="AB128" i="1"/>
  <c r="AB129" i="1"/>
  <c r="AB130" i="1"/>
  <c r="AB132" i="1"/>
  <c r="AB133" i="1"/>
  <c r="AB134" i="1"/>
  <c r="AB135" i="1"/>
  <c r="AB136" i="1"/>
  <c r="AB137" i="1"/>
  <c r="AB138" i="1"/>
  <c r="AB139" i="1"/>
  <c r="AB140" i="1"/>
  <c r="AB141" i="1"/>
  <c r="AB142" i="1"/>
  <c r="AB143" i="1"/>
  <c r="AB144" i="1"/>
  <c r="AB145" i="1"/>
  <c r="AB146" i="1"/>
  <c r="AB147" i="1"/>
  <c r="AB148" i="1"/>
  <c r="AB149" i="1"/>
  <c r="AB150" i="1"/>
  <c r="AB151" i="1"/>
  <c r="AB152" i="1"/>
  <c r="AB153" i="1"/>
  <c r="AB154" i="1"/>
  <c r="AB155" i="1"/>
  <c r="AB156" i="1"/>
  <c r="AB159" i="1"/>
  <c r="AB162" i="1"/>
  <c r="AB163" i="1"/>
  <c r="AB120" i="1"/>
  <c r="AA121" i="1"/>
  <c r="AD121" i="1"/>
  <c r="AA122" i="1"/>
  <c r="AD122" i="1"/>
  <c r="AA123" i="1"/>
  <c r="AD123" i="1"/>
  <c r="AA124" i="1"/>
  <c r="AD124" i="1"/>
  <c r="AA125" i="1"/>
  <c r="AD125" i="1"/>
  <c r="AA126" i="1"/>
  <c r="AD126" i="1"/>
  <c r="AA127" i="1"/>
  <c r="AD127" i="1"/>
  <c r="AA128" i="1"/>
  <c r="AD128" i="1"/>
  <c r="AA129" i="1"/>
  <c r="AD129" i="1"/>
  <c r="AA130" i="1"/>
  <c r="AD130" i="1"/>
  <c r="AA132" i="1"/>
  <c r="AD132" i="1"/>
  <c r="AA133" i="1"/>
  <c r="AD133" i="1"/>
  <c r="AA134" i="1"/>
  <c r="AD134" i="1"/>
  <c r="AA135" i="1"/>
  <c r="AD135" i="1"/>
  <c r="AA136" i="1"/>
  <c r="AD136" i="1"/>
  <c r="AA137" i="1"/>
  <c r="AD137" i="1"/>
  <c r="AA138" i="1"/>
  <c r="AD138" i="1"/>
  <c r="AA139" i="1"/>
  <c r="AD139" i="1"/>
  <c r="AA140" i="1"/>
  <c r="AD140" i="1"/>
  <c r="AA141" i="1"/>
  <c r="AD141" i="1"/>
  <c r="AA142" i="1"/>
  <c r="AD142" i="1"/>
  <c r="AA143" i="1"/>
  <c r="AD143" i="1"/>
  <c r="AA144" i="1"/>
  <c r="AD144" i="1"/>
  <c r="AA145" i="1"/>
  <c r="AD145" i="1"/>
  <c r="AA146" i="1"/>
  <c r="AD146" i="1"/>
  <c r="AA147" i="1"/>
  <c r="AD147" i="1"/>
  <c r="AA148" i="1"/>
  <c r="AD148" i="1"/>
  <c r="AA149" i="1"/>
  <c r="AD149" i="1"/>
  <c r="AA150" i="1"/>
  <c r="AD150" i="1"/>
  <c r="AA151" i="1"/>
  <c r="AD151" i="1"/>
  <c r="AA152" i="1"/>
  <c r="AD152" i="1"/>
  <c r="AA153" i="1"/>
  <c r="AD153" i="1"/>
  <c r="AA154" i="1"/>
  <c r="AD154" i="1"/>
  <c r="AA155" i="1"/>
  <c r="AD155" i="1"/>
  <c r="AA156" i="1"/>
  <c r="AD156" i="1"/>
  <c r="AA157" i="1"/>
  <c r="AD157" i="1"/>
  <c r="AA158" i="1"/>
  <c r="AD158" i="1"/>
  <c r="AA159" i="1"/>
  <c r="AD159" i="1"/>
  <c r="AA160" i="1"/>
  <c r="AD160" i="1"/>
  <c r="AA161" i="1"/>
  <c r="AD161" i="1"/>
  <c r="AA162" i="1"/>
  <c r="AD162" i="1"/>
  <c r="AA163" i="1"/>
  <c r="AD163" i="1"/>
  <c r="AA164" i="1"/>
  <c r="AD164" i="1"/>
  <c r="AA120" i="1"/>
  <c r="AB157" i="1"/>
  <c r="AB158" i="1"/>
  <c r="AB160" i="1"/>
  <c r="AB161" i="1"/>
  <c r="AB164" i="1"/>
  <c r="AD120" i="1"/>
  <c r="V133" i="1" l="1"/>
  <c r="V132" i="1"/>
  <c r="V130" i="1"/>
  <c r="V129" i="1"/>
  <c r="V128" i="1"/>
  <c r="V125" i="1"/>
  <c r="V123" i="1"/>
  <c r="V121" i="1"/>
  <c r="V120" i="1"/>
  <c r="N133" i="1"/>
  <c r="N132" i="1"/>
  <c r="N130" i="1"/>
  <c r="N129" i="1"/>
  <c r="N128" i="1"/>
  <c r="N125" i="1"/>
  <c r="N122" i="1"/>
  <c r="N121" i="1"/>
  <c r="N120" i="1"/>
  <c r="F133" i="1"/>
  <c r="F132" i="1"/>
  <c r="F130" i="1"/>
  <c r="F129" i="1"/>
  <c r="F128" i="1"/>
  <c r="F127" i="1"/>
  <c r="F126" i="1"/>
  <c r="F125" i="1"/>
  <c r="F124" i="1"/>
  <c r="F123" i="1"/>
  <c r="F122" i="1"/>
  <c r="F121" i="1"/>
  <c r="F120" i="1"/>
  <c r="AC206" i="1"/>
  <c r="AC205" i="1"/>
  <c r="AC204" i="1"/>
  <c r="AC201" i="1"/>
  <c r="AC200" i="1"/>
  <c r="AC198" i="1"/>
  <c r="AC194" i="1"/>
  <c r="V194" i="1"/>
  <c r="V198" i="1"/>
  <c r="V197" i="1"/>
  <c r="V196" i="1"/>
  <c r="V200" i="1"/>
  <c r="V205" i="1"/>
  <c r="V204" i="1"/>
  <c r="V202" i="1"/>
  <c r="N201" i="1"/>
  <c r="U333" i="1" l="1"/>
  <c r="U332" i="1"/>
  <c r="U330" i="1"/>
  <c r="U328" i="1"/>
  <c r="U329" i="1"/>
  <c r="N207" i="1"/>
  <c r="N206" i="1"/>
  <c r="N205" i="1"/>
  <c r="N204" i="1"/>
  <c r="N202" i="1"/>
  <c r="N197" i="1"/>
  <c r="F202" i="1"/>
  <c r="F200" i="1"/>
  <c r="F198" i="1"/>
  <c r="F194" i="1"/>
  <c r="U331" i="1" s="1"/>
  <c r="U334" i="1" l="1"/>
  <c r="U185" i="1" l="1"/>
  <c r="U183" i="1" s="1"/>
  <c r="M186" i="1"/>
  <c r="E181" i="1"/>
  <c r="O286" i="1"/>
  <c r="O284" i="1" s="1"/>
  <c r="F287" i="1"/>
  <c r="D124" i="1"/>
  <c r="D125" i="1"/>
  <c r="D126" i="1"/>
  <c r="D127" i="1"/>
  <c r="D128" i="1"/>
  <c r="D129" i="1"/>
  <c r="D130" i="1"/>
  <c r="D132" i="1"/>
  <c r="D133" i="1"/>
  <c r="D123" i="1"/>
  <c r="D122" i="1"/>
  <c r="D120" i="1"/>
  <c r="D121" i="1"/>
  <c r="E185" i="1"/>
  <c r="E183" i="1" s="1"/>
  <c r="F185" i="1"/>
  <c r="F183" i="1" s="1"/>
  <c r="G122" i="1"/>
  <c r="I122" i="1" s="1"/>
  <c r="H185" i="1"/>
  <c r="H183" i="1" s="1"/>
  <c r="K133" i="1"/>
  <c r="K132" i="1"/>
  <c r="K130" i="1"/>
  <c r="K129" i="1"/>
  <c r="K128" i="1"/>
  <c r="K125" i="1"/>
  <c r="K122" i="1"/>
  <c r="K121" i="1"/>
  <c r="K120" i="1"/>
  <c r="L133" i="1"/>
  <c r="L132" i="1"/>
  <c r="L130" i="1"/>
  <c r="L129" i="1"/>
  <c r="L128" i="1"/>
  <c r="L125" i="1"/>
  <c r="L122" i="1"/>
  <c r="L121" i="1"/>
  <c r="L120" i="1"/>
  <c r="M185" i="1"/>
  <c r="M183" i="1" s="1"/>
  <c r="N181" i="1"/>
  <c r="O122" i="1"/>
  <c r="Q122" i="1" s="1"/>
  <c r="P185" i="1"/>
  <c r="P183" i="1" s="1"/>
  <c r="S133" i="1"/>
  <c r="S132" i="1"/>
  <c r="S130" i="1"/>
  <c r="S129" i="1"/>
  <c r="S128" i="1"/>
  <c r="S125" i="1"/>
  <c r="S123" i="1"/>
  <c r="S121" i="1"/>
  <c r="S120" i="1"/>
  <c r="T133" i="1"/>
  <c r="T132" i="1"/>
  <c r="T130" i="1"/>
  <c r="T129" i="1"/>
  <c r="T128" i="1"/>
  <c r="T125" i="1"/>
  <c r="T123" i="1"/>
  <c r="T121" i="1"/>
  <c r="T120" i="1"/>
  <c r="X185" i="1"/>
  <c r="X183" i="1" s="1"/>
  <c r="H186" i="1"/>
  <c r="P186" i="1"/>
  <c r="X186" i="1"/>
  <c r="H181" i="1"/>
  <c r="P181" i="1"/>
  <c r="X181" i="1"/>
  <c r="C124" i="1"/>
  <c r="C125" i="1"/>
  <c r="C126" i="1"/>
  <c r="C127" i="1"/>
  <c r="C128" i="1"/>
  <c r="C129" i="1"/>
  <c r="C130" i="1"/>
  <c r="C132" i="1"/>
  <c r="C133" i="1"/>
  <c r="C123" i="1"/>
  <c r="C122" i="1"/>
  <c r="C120" i="1"/>
  <c r="C121" i="1"/>
  <c r="D200" i="1"/>
  <c r="D202" i="1"/>
  <c r="D198" i="1"/>
  <c r="D194" i="1"/>
  <c r="K199" i="1"/>
  <c r="K200" i="1"/>
  <c r="K201" i="1"/>
  <c r="K202" i="1"/>
  <c r="K204" i="1"/>
  <c r="K205" i="1"/>
  <c r="K206" i="1"/>
  <c r="K207" i="1"/>
  <c r="K198" i="1"/>
  <c r="K197" i="1"/>
  <c r="K196" i="1"/>
  <c r="K195" i="1"/>
  <c r="K194" i="1"/>
  <c r="K193" i="1"/>
  <c r="L199" i="1"/>
  <c r="L200" i="1"/>
  <c r="L201" i="1"/>
  <c r="L202" i="1"/>
  <c r="L204" i="1"/>
  <c r="L205" i="1"/>
  <c r="L206" i="1"/>
  <c r="L207" i="1"/>
  <c r="L198" i="1"/>
  <c r="L197" i="1"/>
  <c r="L196" i="1"/>
  <c r="L195" i="1"/>
  <c r="L194" i="1"/>
  <c r="L193" i="1"/>
  <c r="S202" i="1"/>
  <c r="S204" i="1"/>
  <c r="S205" i="1"/>
  <c r="S198" i="1"/>
  <c r="S194" i="1"/>
  <c r="T200" i="1"/>
  <c r="T202" i="1"/>
  <c r="T204" i="1"/>
  <c r="T205" i="1"/>
  <c r="T198" i="1"/>
  <c r="T197" i="1"/>
  <c r="T196" i="1"/>
  <c r="T194" i="1"/>
  <c r="V287" i="1"/>
  <c r="V286" i="1"/>
  <c r="V284" i="1" s="1"/>
  <c r="W286" i="1"/>
  <c r="W284" i="1" s="1"/>
  <c r="Z200" i="1"/>
  <c r="Z201" i="1"/>
  <c r="Z204" i="1"/>
  <c r="Z205" i="1"/>
  <c r="Z206" i="1"/>
  <c r="Z198" i="1"/>
  <c r="Z194" i="1"/>
  <c r="AA200" i="1"/>
  <c r="AA201" i="1"/>
  <c r="AA204" i="1"/>
  <c r="AA205" i="1"/>
  <c r="AA206" i="1"/>
  <c r="AA198" i="1"/>
  <c r="AA194" i="1"/>
  <c r="AC286" i="1"/>
  <c r="W287" i="1"/>
  <c r="F282" i="1"/>
  <c r="O282" i="1"/>
  <c r="V282" i="1"/>
  <c r="W282" i="1"/>
  <c r="C200" i="1"/>
  <c r="C202" i="1"/>
  <c r="C198" i="1"/>
  <c r="C194" i="1"/>
  <c r="T342" i="1" l="1"/>
  <c r="T340" i="1"/>
  <c r="U342" i="1"/>
  <c r="V342" i="1" s="1"/>
  <c r="U340" i="1"/>
  <c r="X184" i="1"/>
  <c r="U337" i="1"/>
  <c r="V334" i="1"/>
  <c r="T341" i="1"/>
  <c r="U341" i="1"/>
  <c r="T339" i="1"/>
  <c r="T338" i="1"/>
  <c r="T337" i="1"/>
  <c r="V337" i="1" s="1"/>
  <c r="U339" i="1"/>
  <c r="U338" i="1"/>
  <c r="AD287" i="1"/>
  <c r="D287" i="1"/>
  <c r="T286" i="1"/>
  <c r="T284" i="1" s="1"/>
  <c r="L282" i="1"/>
  <c r="K287" i="1"/>
  <c r="P184" i="1"/>
  <c r="AD282" i="1"/>
  <c r="W285" i="1"/>
  <c r="K186" i="1"/>
  <c r="D186" i="1"/>
  <c r="O185" i="1"/>
  <c r="O183" i="1" s="1"/>
  <c r="W185" i="1"/>
  <c r="W183" i="1" s="1"/>
  <c r="G287" i="1"/>
  <c r="C287" i="1"/>
  <c r="AA286" i="1"/>
  <c r="AA284" i="1" s="1"/>
  <c r="T287" i="1"/>
  <c r="L286" i="1"/>
  <c r="L284" i="1" s="1"/>
  <c r="K286" i="1"/>
  <c r="K284" i="1" s="1"/>
  <c r="D286" i="1"/>
  <c r="AD286" i="1"/>
  <c r="AD284" i="1" s="1"/>
  <c r="C282" i="1"/>
  <c r="C286" i="1"/>
  <c r="C284" i="1" s="1"/>
  <c r="D282" i="1"/>
  <c r="D284" i="1"/>
  <c r="W181" i="1"/>
  <c r="U186" i="1"/>
  <c r="U184" i="1" s="1"/>
  <c r="S185" i="1"/>
  <c r="S183" i="1" s="1"/>
  <c r="AA282" i="1"/>
  <c r="K282" i="1"/>
  <c r="L287" i="1"/>
  <c r="AA287" i="1"/>
  <c r="Z286" i="1"/>
  <c r="Z284" i="1" s="1"/>
  <c r="D285" i="1"/>
  <c r="E186" i="1"/>
  <c r="E184" i="1" s="1"/>
  <c r="L185" i="1"/>
  <c r="L183" i="1" s="1"/>
  <c r="D183" i="1"/>
  <c r="G286" i="1"/>
  <c r="G284" i="1" s="1"/>
  <c r="F181" i="1"/>
  <c r="K181" i="1"/>
  <c r="S181" i="1"/>
  <c r="L181" i="1"/>
  <c r="D181" i="1"/>
  <c r="D185" i="1"/>
  <c r="S186" i="1"/>
  <c r="D184" i="1"/>
  <c r="T181" i="1"/>
  <c r="L186" i="1"/>
  <c r="O186" i="1"/>
  <c r="F186" i="1"/>
  <c r="F184" i="1" s="1"/>
  <c r="G181" i="1"/>
  <c r="S286" i="1"/>
  <c r="S284" i="1" s="1"/>
  <c r="N286" i="1"/>
  <c r="N284" i="1" s="1"/>
  <c r="F286" i="1"/>
  <c r="F284" i="1" s="1"/>
  <c r="G186" i="1"/>
  <c r="S282" i="1"/>
  <c r="G282" i="1"/>
  <c r="O287" i="1"/>
  <c r="O285" i="1" s="1"/>
  <c r="S287" i="1"/>
  <c r="U181" i="1"/>
  <c r="M181" i="1"/>
  <c r="W186" i="1"/>
  <c r="W184" i="1" s="1"/>
  <c r="K185" i="1"/>
  <c r="G185" i="1"/>
  <c r="G183" i="1" s="1"/>
  <c r="O181" i="1"/>
  <c r="V181" i="1"/>
  <c r="Q181" i="1"/>
  <c r="N185" i="1"/>
  <c r="N183" i="1" s="1"/>
  <c r="M184" i="1"/>
  <c r="H184" i="1"/>
  <c r="V285" i="1"/>
  <c r="C186" i="1"/>
  <c r="T285" i="1"/>
  <c r="N282" i="1"/>
  <c r="N287" i="1"/>
  <c r="C185" i="1"/>
  <c r="C183" i="1" s="1"/>
  <c r="T185" i="1"/>
  <c r="T183" i="1" s="1"/>
  <c r="N186" i="1"/>
  <c r="V185" i="1"/>
  <c r="V183" i="1" s="1"/>
  <c r="V186" i="1"/>
  <c r="AC284" i="1"/>
  <c r="AC282" i="1"/>
  <c r="Z282" i="1"/>
  <c r="T282" i="1"/>
  <c r="AC287" i="1"/>
  <c r="AC285" i="1" s="1"/>
  <c r="Z287" i="1"/>
  <c r="Z285" i="1" s="1"/>
  <c r="L285" i="1"/>
  <c r="C181" i="1"/>
  <c r="T186" i="1"/>
  <c r="V339" i="1" l="1"/>
  <c r="V340" i="1"/>
  <c r="V329" i="1"/>
  <c r="V341" i="1"/>
  <c r="V338" i="1"/>
  <c r="S184" i="1"/>
  <c r="L184" i="1"/>
  <c r="Q186" i="1"/>
  <c r="G184" i="1"/>
  <c r="K184" i="1"/>
  <c r="O184" i="1"/>
  <c r="K285" i="1"/>
  <c r="AD285" i="1"/>
  <c r="AA285" i="1"/>
  <c r="S285" i="1"/>
  <c r="C285" i="1"/>
  <c r="K183" i="1"/>
  <c r="G285" i="1"/>
  <c r="C184" i="1"/>
  <c r="F285" i="1"/>
  <c r="N285" i="1"/>
  <c r="T184" i="1"/>
  <c r="N184" i="1"/>
  <c r="Q185" i="1"/>
  <c r="Q183" i="1" s="1"/>
  <c r="V184" i="1"/>
  <c r="I186" i="1"/>
  <c r="I185" i="1"/>
  <c r="I183" i="1" s="1"/>
  <c r="I181" i="1"/>
  <c r="Q184" i="1" l="1"/>
  <c r="I184" i="1"/>
</calcChain>
</file>

<file path=xl/sharedStrings.xml><?xml version="1.0" encoding="utf-8"?>
<sst xmlns="http://schemas.openxmlformats.org/spreadsheetml/2006/main" count="374" uniqueCount="160">
  <si>
    <t>かき(除殻)</t>
  </si>
  <si>
    <t>宮城県</t>
  </si>
  <si>
    <t>採取場所</t>
  </si>
  <si>
    <t>飯子浜(県)</t>
  </si>
  <si>
    <t>飯子浜</t>
  </si>
  <si>
    <t>竹の浦</t>
  </si>
  <si>
    <t>出島</t>
  </si>
  <si>
    <t>気仙沼</t>
  </si>
  <si>
    <t>磯崎</t>
  </si>
  <si>
    <t>唐桑</t>
  </si>
  <si>
    <t>飯子浜(電力)</t>
  </si>
  <si>
    <t>核種名</t>
  </si>
  <si>
    <t>Be-7</t>
  </si>
  <si>
    <t>K-40</t>
  </si>
  <si>
    <t>Sr-90</t>
  </si>
  <si>
    <t>Ca</t>
  </si>
  <si>
    <t>採取年月日</t>
  </si>
  <si>
    <t>Bq/kg生</t>
  </si>
  <si>
    <t>mBq/kg生</t>
  </si>
  <si>
    <t>pCi/kg生</t>
  </si>
  <si>
    <t>平均値(かき)</t>
  </si>
  <si>
    <t>Cs-137</t>
  </si>
  <si>
    <t>K/Be</t>
  </si>
  <si>
    <t>注) ｰは最小値の1/2として平均</t>
  </si>
  <si>
    <t>最大値</t>
  </si>
  <si>
    <t>平均</t>
  </si>
  <si>
    <t>東北電力</t>
  </si>
  <si>
    <t>採集場所</t>
  </si>
  <si>
    <t>気仙沼(対照地点)</t>
    <rPh sb="4" eb="6">
      <t>タイショウ</t>
    </rPh>
    <rPh sb="6" eb="8">
      <t>チテン</t>
    </rPh>
    <phoneticPr fontId="1"/>
  </si>
  <si>
    <t>出典：女川原子力発電所環境放射能及び温排水調査結果（各年度四半期ごと1～4号）､女川原子力発電所環境放射能調査結果（各年度5号）</t>
    <rPh sb="0" eb="2">
      <t>シュッテン</t>
    </rPh>
    <rPh sb="3" eb="5">
      <t>オナガワ</t>
    </rPh>
    <rPh sb="5" eb="11">
      <t>ゲンシリョクハツデンショ</t>
    </rPh>
    <rPh sb="11" eb="13">
      <t>カンキョウ</t>
    </rPh>
    <rPh sb="13" eb="16">
      <t>ホウシャノウ</t>
    </rPh>
    <rPh sb="16" eb="17">
      <t>オヨ</t>
    </rPh>
    <rPh sb="18" eb="21">
      <t>オンハイスイ</t>
    </rPh>
    <rPh sb="21" eb="23">
      <t>チョウサ</t>
    </rPh>
    <rPh sb="23" eb="25">
      <t>ケッカ</t>
    </rPh>
    <rPh sb="26" eb="29">
      <t>カクネンド</t>
    </rPh>
    <rPh sb="29" eb="30">
      <t>シ</t>
    </rPh>
    <rPh sb="30" eb="32">
      <t>ハンキ</t>
    </rPh>
    <rPh sb="37" eb="38">
      <t>ゴウ</t>
    </rPh>
    <rPh sb="40" eb="42">
      <t>オナガワ</t>
    </rPh>
    <rPh sb="42" eb="45">
      <t>ゲンシリョク</t>
    </rPh>
    <rPh sb="45" eb="47">
      <t>ハツデン</t>
    </rPh>
    <rPh sb="47" eb="48">
      <t>ショ</t>
    </rPh>
    <rPh sb="48" eb="50">
      <t>カンキョウ</t>
    </rPh>
    <rPh sb="50" eb="53">
      <t>ホウシャノウ</t>
    </rPh>
    <rPh sb="53" eb="55">
      <t>チョウサ</t>
    </rPh>
    <rPh sb="55" eb="57">
      <t>ケッカ</t>
    </rPh>
    <rPh sb="58" eb="61">
      <t>カクネンド</t>
    </rPh>
    <rPh sb="62" eb="63">
      <t>ゴウ</t>
    </rPh>
    <phoneticPr fontId="8"/>
  </si>
  <si>
    <t>旧単位(pCi/kg生)の元データ表</t>
    <rPh sb="0" eb="1">
      <t>キュウ</t>
    </rPh>
    <rPh sb="1" eb="3">
      <t>タンイ</t>
    </rPh>
    <rPh sb="13" eb="14">
      <t>モト</t>
    </rPh>
    <rPh sb="17" eb="18">
      <t>ヒョウ</t>
    </rPh>
    <phoneticPr fontId="1"/>
  </si>
  <si>
    <t>Cs-137</t>
    <phoneticPr fontId="1"/>
  </si>
  <si>
    <t>出島(県)</t>
    <phoneticPr fontId="1"/>
  </si>
  <si>
    <t>かき</t>
    <phoneticPr fontId="1"/>
  </si>
  <si>
    <t>Sr-90</t>
    <phoneticPr fontId="1"/>
  </si>
  <si>
    <t>Sr単位</t>
    <rPh sb="2" eb="4">
      <t>タンイ</t>
    </rPh>
    <phoneticPr fontId="1"/>
  </si>
  <si>
    <t>真の最小値</t>
    <rPh sb="0" eb="1">
      <t>シン</t>
    </rPh>
    <phoneticPr fontId="1"/>
  </si>
  <si>
    <t>個数</t>
    <rPh sb="0" eb="2">
      <t>コスウ</t>
    </rPh>
    <phoneticPr fontId="1"/>
  </si>
  <si>
    <t>Cs-134</t>
    <phoneticPr fontId="1"/>
  </si>
  <si>
    <t>pCi/kg生</t>
    <phoneticPr fontId="1"/>
  </si>
  <si>
    <t>(pCi/kg生)単位の元データ</t>
    <rPh sb="9" eb="11">
      <t>タンイ</t>
    </rPh>
    <rPh sb="12" eb="13">
      <t>モト</t>
    </rPh>
    <phoneticPr fontId="1"/>
  </si>
  <si>
    <t>環境放射線監視センター</t>
    <rPh sb="0" eb="2">
      <t>カンキョウ</t>
    </rPh>
    <rPh sb="2" eb="5">
      <t>ホウシャセン</t>
    </rPh>
    <rPh sb="5" eb="7">
      <t>カンシ</t>
    </rPh>
    <phoneticPr fontId="1"/>
  </si>
  <si>
    <t>原子力安全対策課</t>
    <rPh sb="0" eb="3">
      <t>ゲンシリョク</t>
    </rPh>
    <rPh sb="3" eb="5">
      <t>アンゼン</t>
    </rPh>
    <rPh sb="5" eb="7">
      <t>タイサク</t>
    </rPh>
    <rPh sb="7" eb="8">
      <t>カ</t>
    </rPh>
    <phoneticPr fontId="1"/>
  </si>
  <si>
    <t>放射能情報サイトみやぎ</t>
    <rPh sb="0" eb="3">
      <t>ホウシャノウ</t>
    </rPh>
    <rPh sb="3" eb="5">
      <t>ジョウホウ</t>
    </rPh>
    <phoneticPr fontId="1"/>
  </si>
  <si>
    <t>kmdみやぎ</t>
    <phoneticPr fontId="13"/>
  </si>
  <si>
    <t>出典：女川原子力発電所環境放射能及び温排水調査結果(四半期報)､同年報(各年度5号)</t>
    <rPh sb="0" eb="2">
      <t>シュッテン</t>
    </rPh>
    <rPh sb="3" eb="5">
      <t>オナガワ</t>
    </rPh>
    <rPh sb="5" eb="11">
      <t>ゲンシリョクハツデンショ</t>
    </rPh>
    <rPh sb="11" eb="13">
      <t>カンキョウ</t>
    </rPh>
    <rPh sb="13" eb="16">
      <t>ホウシャノウ</t>
    </rPh>
    <rPh sb="16" eb="17">
      <t>オヨ</t>
    </rPh>
    <rPh sb="18" eb="21">
      <t>オンハイスイ</t>
    </rPh>
    <rPh sb="21" eb="23">
      <t>チョウサ</t>
    </rPh>
    <rPh sb="23" eb="25">
      <t>ケッカ</t>
    </rPh>
    <rPh sb="26" eb="29">
      <t>シハンキ</t>
    </rPh>
    <rPh sb="29" eb="30">
      <t>ホウ</t>
    </rPh>
    <rPh sb="32" eb="33">
      <t>ドウ</t>
    </rPh>
    <rPh sb="33" eb="35">
      <t>ネンポウ</t>
    </rPh>
    <rPh sb="36" eb="39">
      <t>カクネンド</t>
    </rPh>
    <rPh sb="40" eb="41">
      <t>ゴウ</t>
    </rPh>
    <phoneticPr fontId="5"/>
  </si>
  <si>
    <t>尾浦h24←竹の浦(県)</t>
    <rPh sb="0" eb="2">
      <t>オウラ</t>
    </rPh>
    <phoneticPr fontId="1"/>
  </si>
  <si>
    <t>尾浦←竹の浦(県)</t>
    <rPh sb="0" eb="2">
      <t>オウラ</t>
    </rPh>
    <phoneticPr fontId="1"/>
  </si>
  <si>
    <t>野々浜h24←飯子浜(県)</t>
    <rPh sb="0" eb="1">
      <t>ノノハマ</t>
    </rPh>
    <phoneticPr fontId="1"/>
  </si>
  <si>
    <t>野々浜h24←飯子浜(県)</t>
    <phoneticPr fontId="1"/>
  </si>
  <si>
    <t>：ND(検出されず)をグラフ表示するため最小値の1/2を採用</t>
    <rPh sb="4" eb="6">
      <t>ケンシュツ</t>
    </rPh>
    <rPh sb="14" eb="16">
      <t>ヒョウジ</t>
    </rPh>
    <rPh sb="20" eb="23">
      <t>サイショウチ</t>
    </rPh>
    <rPh sb="28" eb="30">
      <t>サイヨウ</t>
    </rPh>
    <phoneticPr fontId="1"/>
  </si>
  <si>
    <t>：検出限界値未満だがスペクトルに光電ピークある場合</t>
    <rPh sb="1" eb="3">
      <t>ケンシュツ</t>
    </rPh>
    <rPh sb="3" eb="6">
      <t>ゲンカイチ</t>
    </rPh>
    <rPh sb="6" eb="8">
      <t>ミマン</t>
    </rPh>
    <rPh sb="16" eb="18">
      <t>コウデン</t>
    </rPh>
    <rPh sb="23" eb="25">
      <t>バアイ</t>
    </rPh>
    <phoneticPr fontId="1"/>
  </si>
  <si>
    <t xml:space="preserve"> S54.3.28／スリーマイル島事故(アメリカ)</t>
  </si>
  <si>
    <t xml:space="preserve"> S55.10／最後の大気圏内核実験(中国)</t>
  </si>
  <si>
    <t xml:space="preserve"> S56.10／測定開始(県原子力センター)</t>
  </si>
  <si>
    <t xml:space="preserve"> S59.6.1／１号機営業運転(女川)</t>
  </si>
  <si>
    <t xml:space="preserve"> S61.4.26／チェルノブイリ事故(旧ソ連)</t>
  </si>
  <si>
    <t xml:space="preserve"> H7.7.28／２号機営業運転(女川)</t>
  </si>
  <si>
    <t xml:space="preserve"> H7.12.8／もんじゅNa漏洩事故(敦賀市)</t>
  </si>
  <si>
    <t xml:space="preserve"> H11.9.30／JCO臨界事故(東海村)</t>
  </si>
  <si>
    <t xml:space="preserve"> H14.1.30／３号機営業運転(女川)</t>
  </si>
  <si>
    <t xml:space="preserve"> H19.7.16／中越沖地震(柏崎刈羽原発事故)</t>
  </si>
  <si>
    <t xml:space="preserve"> H23.3.11~14／東日本大震災･東京電力福島第1原発事故</t>
  </si>
  <si>
    <t>野々浜/県</t>
    <rPh sb="0" eb="1">
      <t>ノノハマ</t>
    </rPh>
    <rPh sb="4" eb="5">
      <t>ケン</t>
    </rPh>
    <phoneticPr fontId="1"/>
  </si>
  <si>
    <t>尾浦/県</t>
    <rPh sb="0" eb="2">
      <t>オウラ</t>
    </rPh>
    <rPh sb="3" eb="4">
      <t>ケン</t>
    </rPh>
    <phoneticPr fontId="1"/>
  </si>
  <si>
    <t>飯子浜/電力</t>
    <rPh sb="4" eb="6">
      <t>デンリョク</t>
    </rPh>
    <phoneticPr fontId="1"/>
  </si>
  <si>
    <t>磯崎/県</t>
    <rPh sb="3" eb="4">
      <t>ケン</t>
    </rPh>
    <phoneticPr fontId="1"/>
  </si>
  <si>
    <t>唐桑/県</t>
    <rPh sb="3" eb="4">
      <t>ケン</t>
    </rPh>
    <phoneticPr fontId="1"/>
  </si>
  <si>
    <t>'インストラクターのネタ帳 "http://www.relief.jp/itnote/archives/018407.php"</t>
  </si>
  <si>
    <t>'</t>
  </si>
  <si>
    <t>'選択したセル範囲に含まれる図形を削除するExcelマクロ</t>
  </si>
  <si>
    <t>'対象: Excel2003 , Excel2007, Excel2010, Excel2013</t>
  </si>
  <si>
    <t>'アクティブシート上の､グループ化された図形をグループ解除するマクロをご紹介しました｡</t>
  </si>
  <si>
    <t>'この記事を作成する工程で､英語圏の掲示板を眺めていたら､興味深い別のExcelマクロが紹介されているのに気付きました｡選択されているセル範囲の図形を削除するマクロです｡</t>
  </si>
  <si>
    <t>'ワークシート上の複数の図形を削除するには、［Shift］キーや［Ctrl］キーを押しっぱなしにして図形を一つずつクリックしていくか、［オブジェクトの選択］コマンドからマウスポインタを変更してドラッグする必要があります。</t>
  </si>
  <si>
    <t>'この作業を楽にしてくれるマクロです｡</t>
  </si>
  <si>
    <t>'この掲示板に書かれているマクロは確かに便利なのですが､図形の左上が選択されたセル範囲に含まれているときに削除が行われるという仕様です｡</t>
  </si>
  <si>
    <t>'図形の左上が選択されているセル範囲に含まれるよりも､図形の一部でも選択されたセル範囲に含まれているときに削除できるほうが､より便利だと感じたので､そんなマクロを作ってみました｡</t>
  </si>
  <si>
    <t>Sub 選択されているセル範囲内の図形を削除する()   '先ず削除したい図形のある範囲を指定しておく！</t>
  </si>
  <si>
    <t xml:space="preserve">  Dim shp As Shape</t>
  </si>
  <si>
    <t xml:space="preserve">  Dim rng_shp As Range</t>
  </si>
  <si>
    <t xml:space="preserve">   If TypeName(Selection) &lt;&gt; "Range" Then Exit Sub</t>
  </si>
  <si>
    <t xml:space="preserve">   For Each shp In ActiveSheet.Shapes</t>
  </si>
  <si>
    <t xml:space="preserve">     ''図形の配置されているセル範囲をオブジェクト変数にセット</t>
  </si>
  <si>
    <t xml:space="preserve">    Set rng_shp = Range(shp.TopLeftCell, shp.BottomRightCell)</t>
  </si>
  <si>
    <t xml:space="preserve">     ''図形の配置されているセル範囲と</t>
  </si>
  <si>
    <t xml:space="preserve">    ''選択されているセル範囲が重なっているときに図形を削除</t>
  </si>
  <si>
    <t xml:space="preserve">     If Not (Intersect(rng_shp, Selection) Is Nothing) Then</t>
  </si>
  <si>
    <t xml:space="preserve">      shp.Delete</t>
  </si>
  <si>
    <t xml:space="preserve">    End If</t>
  </si>
  <si>
    <t xml:space="preserve">   Next</t>
  </si>
  <si>
    <t>'End Sub</t>
  </si>
  <si>
    <t>'セル以外が選択されているときはエラーとなってしまうことがあるので､セルが選択されていないときはこのマクロを終了します｡</t>
  </si>
  <si>
    <t>'   If TypeName(Selection) &lt;&gt; "Range" Then Exit Sub</t>
  </si>
  <si>
    <t>'アクティブシート上の､すべての図形にループ処理を開始し､</t>
  </si>
  <si>
    <t>'   For Each shp In ActiveSheet.Shapes</t>
  </si>
  <si>
    <t>'図形の配置されている､セル範囲をオブジェクト変数にセットします｡</t>
  </si>
  <si>
    <t>'     Set rng_shp = Range(shp.TopLeftCell, shp.BottomRightCell)</t>
  </si>
  <si>
    <t>'オブジェクト変数にセットした '図形の配置されているセル範囲と、選択されているセル範囲が重なっているかをApplication.Intersectメソッドで調べ、</t>
  </si>
  <si>
    <t>'     If Not (Intersect(rng_shp, Selection) Is Nothing) Then</t>
  </si>
  <si>
    <t>'重なっているときにその図形を削除しています｡</t>
  </si>
  <si>
    <t>'       shp.Delete</t>
  </si>
  <si>
    <t>End Sub</t>
  </si>
  <si>
    <t>Be7崩壊</t>
    <rPh sb="3" eb="5">
      <t>ホウカイ</t>
    </rPh>
    <phoneticPr fontId="1"/>
  </si>
  <si>
    <t>K40崩壊</t>
    <rPh sb="3" eb="5">
      <t>ホウカイ</t>
    </rPh>
    <phoneticPr fontId="1"/>
  </si>
  <si>
    <t>Cs137崩壊</t>
  </si>
  <si>
    <t>Cs134崩壊</t>
  </si>
  <si>
    <t>Sr90崩壊</t>
    <phoneticPr fontId="1"/>
  </si>
  <si>
    <t>Cs-134</t>
    <phoneticPr fontId="1"/>
  </si>
  <si>
    <t>ND</t>
    <phoneticPr fontId="1"/>
  </si>
  <si>
    <t>ND</t>
    <phoneticPr fontId="1"/>
  </si>
  <si>
    <t>ND</t>
    <phoneticPr fontId="1"/>
  </si>
  <si>
    <t>注1)</t>
    <phoneticPr fontId="1"/>
  </si>
  <si>
    <t>注2)</t>
  </si>
  <si>
    <t>注3)</t>
  </si>
  <si>
    <t>注4)</t>
  </si>
  <si>
    <t>注5)</t>
  </si>
  <si>
    <t>注7)</t>
  </si>
  <si>
    <t>注8)</t>
  </si>
  <si>
    <t>注9)</t>
  </si>
  <si>
    <t>Ge半導体検出器で分析する核種のうち､K-40とI-131は迅速法､それ以外は共沈法(あらめと海水)</t>
    <rPh sb="1" eb="4">
      <t>ハンドウタイ</t>
    </rPh>
    <rPh sb="4" eb="7">
      <t>ケンシュツキ</t>
    </rPh>
    <rPh sb="8" eb="10">
      <t>ブンセキ</t>
    </rPh>
    <rPh sb="12" eb="14">
      <t>カクシュ</t>
    </rPh>
    <rPh sb="29" eb="31">
      <t>ジンソク</t>
    </rPh>
    <rPh sb="31" eb="32">
      <t>ホウ</t>
    </rPh>
    <rPh sb="35" eb="37">
      <t>イガイ</t>
    </rPh>
    <rPh sb="38" eb="39">
      <t>キョウ</t>
    </rPh>
    <rPh sb="39" eb="40">
      <t>チン</t>
    </rPh>
    <rPh sb="40" eb="41">
      <t>ホウ</t>
    </rPh>
    <rPh sb="46" eb="48">
      <t>カイスイ</t>
    </rPh>
    <phoneticPr fontId="1"/>
  </si>
  <si>
    <t>h24.2.14以降､K-40･I-131が検出･未検出に拘らず測定した検体は迅速法､／(未測定)の場合は共沈法(あらめと海水)</t>
    <rPh sb="7" eb="9">
      <t>イコウ</t>
    </rPh>
    <phoneticPr fontId="1"/>
  </si>
  <si>
    <t>Cs以外の対象核種(Mn-54､Co-58､Fe-59､Co-60)は原発事故直後以外､検出されなかったので作図しない｡</t>
    <rPh sb="34" eb="36">
      <t>ゲンパツ</t>
    </rPh>
    <rPh sb="36" eb="38">
      <t>ジコ</t>
    </rPh>
    <rPh sb="38" eb="40">
      <t>チョクゴ</t>
    </rPh>
    <rPh sb="40" eb="42">
      <t>イガイ</t>
    </rPh>
    <rPh sb="53" eb="55">
      <t>サクズ</t>
    </rPh>
    <phoneticPr fontId="1"/>
  </si>
  <si>
    <t>S62以前は1pCi/kg生=1/27Bq/kg生で換算｡チェルノブイリ事故(S61.4.26)によりS61.5～6はNb-95､Ru-103､Ru-106､Sb-125､Te-129m､Ce-141､Ce-144を検出｡</t>
    <phoneticPr fontId="1"/>
  </si>
  <si>
    <t>Be-7､K-40は天然核種､H-3は人工・天然核種､Cs-134､Cs-137､Sr-90は人工核種</t>
    <phoneticPr fontId="1"/>
  </si>
  <si>
    <r>
      <t>半減期はH-3/12.33年､Be-7/0.1459年､K-40/1.277x10</t>
    </r>
    <r>
      <rPr>
        <vertAlign val="superscript"/>
        <sz val="8.5"/>
        <color indexed="8"/>
        <rFont val="Meiryo UI"/>
        <family val="3"/>
        <charset val="128"/>
      </rPr>
      <t>9</t>
    </r>
    <r>
      <rPr>
        <sz val="8.5"/>
        <color indexed="8"/>
        <rFont val="Meiryo UI"/>
        <family val="3"/>
        <charset val="128"/>
      </rPr>
      <t>年､Sr-90/28.79年､I-131/0.02218年､Cs-134/2.062年､Cs-137/30.07年</t>
    </r>
    <rPh sb="26" eb="27">
      <t>ネン</t>
    </rPh>
    <rPh sb="70" eb="71">
      <t>ネン</t>
    </rPh>
    <phoneticPr fontId="1"/>
  </si>
  <si>
    <t>(　)は検出限界値未満だがスペクトルに光電ピークあり､NDは"(核種分析行ったが光電ピークなく)検出下限値未満"つまり"検出されず"､"不検出"を意味する｡</t>
    <rPh sb="32" eb="34">
      <t>カクシュ</t>
    </rPh>
    <rPh sb="34" eb="36">
      <t>ブンセキ</t>
    </rPh>
    <rPh sb="36" eb="37">
      <t>オコナ</t>
    </rPh>
    <rPh sb="48" eb="50">
      <t>ケンシュツ</t>
    </rPh>
    <rPh sb="50" eb="52">
      <t>カゲン</t>
    </rPh>
    <rPh sb="52" eb="53">
      <t>チ</t>
    </rPh>
    <rPh sb="53" eb="55">
      <t>ミマン</t>
    </rPh>
    <rPh sb="60" eb="62">
      <t>ケンシュツ</t>
    </rPh>
    <rPh sb="68" eb="69">
      <t>フ</t>
    </rPh>
    <rPh sb="69" eb="71">
      <t>ケンシュツ</t>
    </rPh>
    <rPh sb="73" eb="75">
      <t>イミ</t>
    </rPh>
    <phoneticPr fontId="1"/>
  </si>
  <si>
    <t>NDをグラフ表示する場合､"ND代替値"行に記入された当該列の数値に置き換える｡"ND代替値"の計算法は注6)参照｡</t>
    <rPh sb="6" eb="8">
      <t>ヒョウジ</t>
    </rPh>
    <rPh sb="10" eb="12">
      <t>バアイ</t>
    </rPh>
    <rPh sb="16" eb="18">
      <t>ダイガ</t>
    </rPh>
    <rPh sb="18" eb="19">
      <t>チ</t>
    </rPh>
    <rPh sb="20" eb="21">
      <t>ギョウ</t>
    </rPh>
    <rPh sb="22" eb="24">
      <t>キニュウ</t>
    </rPh>
    <rPh sb="27" eb="29">
      <t>トウガイ</t>
    </rPh>
    <rPh sb="29" eb="30">
      <t>レツ</t>
    </rPh>
    <rPh sb="31" eb="33">
      <t>スウチ</t>
    </rPh>
    <rPh sb="34" eb="35">
      <t>オ</t>
    </rPh>
    <rPh sb="36" eb="37">
      <t>カ</t>
    </rPh>
    <rPh sb="48" eb="51">
      <t>ケイサンホウ</t>
    </rPh>
    <rPh sb="52" eb="53">
      <t>チュウ</t>
    </rPh>
    <rPh sb="55" eb="57">
      <t>サンショウ</t>
    </rPh>
    <phoneticPr fontId="1"/>
  </si>
  <si>
    <t>注6-1)</t>
    <phoneticPr fontId="1"/>
  </si>
  <si>
    <t>注6-2)</t>
  </si>
  <si>
    <t>注6-3)</t>
  </si>
  <si>
    <t>注6-4)</t>
  </si>
  <si>
    <t>注6-5)</t>
  </si>
  <si>
    <t>注6-6)</t>
  </si>
  <si>
    <t>K-40は超長半減期､Be-7は常時生成供給により一定放射能濃度レベルが保持されるので､減衰させない</t>
    <rPh sb="5" eb="6">
      <t>チョウ</t>
    </rPh>
    <rPh sb="6" eb="7">
      <t>チョウ</t>
    </rPh>
    <rPh sb="7" eb="10">
      <t>ハンゲンキ</t>
    </rPh>
    <rPh sb="16" eb="18">
      <t>ジョウジ</t>
    </rPh>
    <rPh sb="18" eb="20">
      <t>セイセイ</t>
    </rPh>
    <rPh sb="20" eb="22">
      <t>キョウキュウ</t>
    </rPh>
    <rPh sb="25" eb="27">
      <t>イッテイ</t>
    </rPh>
    <rPh sb="27" eb="30">
      <t>ホウシャノウ</t>
    </rPh>
    <rPh sb="30" eb="32">
      <t>ノウド</t>
    </rPh>
    <rPh sb="36" eb="38">
      <t>ホジ</t>
    </rPh>
    <rPh sb="44" eb="46">
      <t>ゲンスイ</t>
    </rPh>
    <phoneticPr fontId="1"/>
  </si>
  <si>
    <t>Sr-90は核実験由来と見なし､調査開始日から一貫して減衰させる</t>
    <rPh sb="6" eb="7">
      <t>カク</t>
    </rPh>
    <rPh sb="7" eb="9">
      <t>ジッケン</t>
    </rPh>
    <rPh sb="9" eb="11">
      <t>ユライ</t>
    </rPh>
    <rPh sb="12" eb="13">
      <t>ミ</t>
    </rPh>
    <rPh sb="16" eb="18">
      <t>チョウサ</t>
    </rPh>
    <rPh sb="18" eb="20">
      <t>カイシ</t>
    </rPh>
    <rPh sb="20" eb="21">
      <t>ビ</t>
    </rPh>
    <rPh sb="23" eb="25">
      <t>イッカン</t>
    </rPh>
    <rPh sb="27" eb="29">
      <t>ゲンスイ</t>
    </rPh>
    <phoneticPr fontId="1"/>
  </si>
  <si>
    <t>　注）震災の影響により飯子浜･竹浦で入手ができないため尾浦で入手(H24~)</t>
    <rPh sb="10" eb="13">
      <t>イイコハマ</t>
    </rPh>
    <phoneticPr fontId="1"/>
  </si>
  <si>
    <t>　注）震災の影響により飯子浜で採取ができなかったため､野々浜で採取した。(H24~)</t>
    <phoneticPr fontId="1"/>
  </si>
  <si>
    <t>　注）震災の影響により小屋取で養殖が行われていないことから･､代替として､塚浜で採取した(H24~)</t>
    <phoneticPr fontId="1"/>
  </si>
  <si>
    <t>　注）飯子浜：h25から震災の影響により飯子浜で養殖が行われていないことから､代替として､野々浜で採取した。</t>
    <rPh sb="1" eb="4">
      <t>イイコハマ</t>
    </rPh>
    <rPh sb="22" eb="24">
      <t>ヨウショク</t>
    </rPh>
    <phoneticPr fontId="2"/>
  </si>
  <si>
    <t>　注）その他の検出核種：h26.10電力飯子浜Ag-110m:0.049±0.008</t>
    <rPh sb="4" eb="5">
      <t>タ</t>
    </rPh>
    <rPh sb="6" eb="8">
      <t>ケンシュツ</t>
    </rPh>
    <rPh sb="8" eb="10">
      <t>カクシュ</t>
    </rPh>
    <rPh sb="17" eb="19">
      <t>デンリョク</t>
    </rPh>
    <rPh sb="19" eb="22">
      <t>イイコハマ</t>
    </rPh>
    <phoneticPr fontId="1"/>
  </si>
  <si>
    <t>　注）その他の検出核種：h27.1電力飯子浜Ag-110m:0.042±0.011</t>
    <rPh sb="4" eb="5">
      <t>タ</t>
    </rPh>
    <rPh sb="6" eb="8">
      <t>ケンシュツ</t>
    </rPh>
    <rPh sb="8" eb="10">
      <t>カクシュ</t>
    </rPh>
    <rPh sb="16" eb="18">
      <t>デンリョク</t>
    </rPh>
    <rPh sb="18" eb="21">
      <t>イイコハマ</t>
    </rPh>
    <phoneticPr fontId="1"/>
  </si>
  <si>
    <t>　注）その他の検出核種：h26.10県､尾浦Ag-110m:0.047±0.011</t>
    <rPh sb="4" eb="5">
      <t>タ</t>
    </rPh>
    <rPh sb="6" eb="8">
      <t>ケンシュツ</t>
    </rPh>
    <rPh sb="8" eb="10">
      <t>カクシュ</t>
    </rPh>
    <rPh sb="17" eb="18">
      <t>ケン</t>
    </rPh>
    <rPh sb="19" eb="21">
      <t>オウラ</t>
    </rPh>
    <phoneticPr fontId="1"/>
  </si>
  <si>
    <t>　注）その他の検出核種：h26.10県､野々浜Ag-110m:0.083±0.012</t>
    <rPh sb="4" eb="5">
      <t>タ</t>
    </rPh>
    <rPh sb="6" eb="8">
      <t>ケンシュツ</t>
    </rPh>
    <rPh sb="8" eb="10">
      <t>カクシュ</t>
    </rPh>
    <rPh sb="17" eb="18">
      <t>ケン</t>
    </rPh>
    <rPh sb="19" eb="22">
      <t>ノノハマ</t>
    </rPh>
    <phoneticPr fontId="1"/>
  </si>
  <si>
    <t>ND代替値</t>
    <phoneticPr fontId="1"/>
  </si>
  <si>
    <t>ND代替値の個数</t>
    <rPh sb="6" eb="8">
      <t>コスウ</t>
    </rPh>
    <phoneticPr fontId="1"/>
  </si>
  <si>
    <t>NDのセルは表中で斜線記入し､グラフ表示の都合上､次のルールで作業した｡有意な数値だけの列､即ちNDと記入ない列は ｢ND代替値｣を／(スラッシュでなく斜線)とする</t>
    <rPh sb="6" eb="8">
      <t>ヒョウチュウ</t>
    </rPh>
    <rPh sb="18" eb="20">
      <t>ヒョウジ</t>
    </rPh>
    <rPh sb="21" eb="24">
      <t>ツゴウジョウ</t>
    </rPh>
    <phoneticPr fontId="1"/>
  </si>
  <si>
    <t>NDセル以外の最小値を目視で採取し､その1/2をND代替値と定義｡データ追加するたびに更新｡検出例数が稀なCs-134は､当面Cs-137のND代替値とする。</t>
    <rPh sb="0" eb="2">
      <t>イガイ</t>
    </rPh>
    <rPh sb="3" eb="6">
      <t>サイショウチ</t>
    </rPh>
    <rPh sb="7" eb="9">
      <t>モクシ</t>
    </rPh>
    <rPh sb="10" eb="12">
      <t>サイシュ</t>
    </rPh>
    <rPh sb="32" eb="34">
      <t>ツイカ</t>
    </rPh>
    <rPh sb="39" eb="41">
      <t>コウシン</t>
    </rPh>
    <phoneticPr fontId="1"/>
  </si>
  <si>
    <t>｢真の最小値｣とは､ND代替値を除いた最小値で計算式は=IF(R[-1]C&lt;&gt;"",SMALL(R[-45]C:R[-3]C,R[2]C+1),MIN(R[-45]C:R[-3]C))</t>
    <rPh sb="0" eb="2">
      <t>サイショウチ</t>
    </rPh>
    <rPh sb="15" eb="18">
      <t>サイショウチ</t>
    </rPh>
    <rPh sb="19" eb="21">
      <t>ケイサン</t>
    </rPh>
    <rPh sb="21" eb="22">
      <t>シキ</t>
    </rPh>
    <phoneticPr fontId="1"/>
  </si>
  <si>
    <t>人工核種Cs-134､Cs-137､H-3､I-131は地点ごとND代替値から物理減衰させ､事故後はリセットする(ND代替値に戻って減衰させる)｡</t>
    <rPh sb="0" eb="2">
      <t>ジンコウ</t>
    </rPh>
    <rPh sb="2" eb="4">
      <t>カクシュ</t>
    </rPh>
    <rPh sb="28" eb="30">
      <t>チテン</t>
    </rPh>
    <rPh sb="39" eb="41">
      <t>ブツリ</t>
    </rPh>
    <rPh sb="41" eb="43">
      <t>ゲンスイ</t>
    </rPh>
    <rPh sb="46" eb="49">
      <t>ジコゴ</t>
    </rPh>
    <rPh sb="63" eb="64">
      <t>モド</t>
    </rPh>
    <rPh sb="66" eb="68">
      <t>ゲンスイ</t>
    </rPh>
    <phoneticPr fontId="1"/>
  </si>
  <si>
    <t xml:space="preserve"> S38／大気･地下同数に､以降地下が主流に(仏･中は大気圏内を10年超継続)</t>
    <rPh sb="5" eb="7">
      <t>タイキ</t>
    </rPh>
    <rPh sb="8" eb="10">
      <t>チカ</t>
    </rPh>
    <rPh sb="10" eb="12">
      <t>ドウスウ</t>
    </rPh>
    <rPh sb="14" eb="16">
      <t>イコウ</t>
    </rPh>
    <rPh sb="16" eb="18">
      <t>チカ</t>
    </rPh>
    <rPh sb="19" eb="21">
      <t>シュリュウ</t>
    </rPh>
    <rPh sb="34" eb="35">
      <t>ネン</t>
    </rPh>
    <rPh sb="35" eb="36">
      <t>チョウ</t>
    </rPh>
    <phoneticPr fontId="1"/>
  </si>
  <si>
    <t xml:space="preserve"> S48.7.5／中国15回核実験6/28､全国最高値(蔵王町)</t>
    <phoneticPr fontId="1"/>
  </si>
  <si>
    <t>(注1) Be-7とK-40は天然､Cs-134とCs-137は主に原発事故､I-131は原発事故と医療､Sr-90は核実験 由来</t>
    <rPh sb="1" eb="2">
      <t>チュウ</t>
    </rPh>
    <rPh sb="15" eb="17">
      <t>テンネン</t>
    </rPh>
    <rPh sb="32" eb="33">
      <t>オモ</t>
    </rPh>
    <rPh sb="34" eb="36">
      <t>ゲンパツ</t>
    </rPh>
    <rPh sb="36" eb="38">
      <t>ジコ</t>
    </rPh>
    <rPh sb="50" eb="52">
      <t>イリョウ</t>
    </rPh>
    <rPh sb="59" eb="60">
      <t>カク</t>
    </rPh>
    <rPh sb="60" eb="62">
      <t>ジッケン</t>
    </rPh>
    <rPh sb="63" eb="65">
      <t>ユライ</t>
    </rPh>
    <phoneticPr fontId="1"/>
  </si>
  <si>
    <t>(注2) ND(検出されず)は､核種別･地点別の仮想値(過去最小値の1/2で求める"ND代替値")を設定｡Cs-137･Cs-134･H-3･I-131は次の重大事故まで物理減衰し､事故の都度リセットされ"ND代替値"に戻ると仮定</t>
    <rPh sb="1" eb="2">
      <t>チュウ</t>
    </rPh>
    <rPh sb="8" eb="10">
      <t>ケンシュツ</t>
    </rPh>
    <rPh sb="16" eb="18">
      <t>カクシュ</t>
    </rPh>
    <rPh sb="18" eb="19">
      <t>ベツ</t>
    </rPh>
    <rPh sb="20" eb="22">
      <t>チテン</t>
    </rPh>
    <rPh sb="22" eb="23">
      <t>ベツ</t>
    </rPh>
    <rPh sb="24" eb="26">
      <t>カソウ</t>
    </rPh>
    <rPh sb="26" eb="27">
      <t>チ</t>
    </rPh>
    <rPh sb="50" eb="52">
      <t>セッテイ</t>
    </rPh>
    <phoneticPr fontId="1"/>
  </si>
  <si>
    <t>(注3) K-40･Sr-90は全期間物理減衰し事故の都度リセットされない､Be-7は短半減期だが常時新生供給され全期間一定レベル保持</t>
    <rPh sb="1" eb="2">
      <t>チュウ</t>
    </rPh>
    <rPh sb="16" eb="19">
      <t>ゼンキカン</t>
    </rPh>
    <rPh sb="19" eb="21">
      <t>ブツリ</t>
    </rPh>
    <rPh sb="21" eb="23">
      <t>ゲンスイ</t>
    </rPh>
    <rPh sb="24" eb="26">
      <t>ジコ</t>
    </rPh>
    <rPh sb="27" eb="29">
      <t>ツド</t>
    </rPh>
    <rPh sb="43" eb="44">
      <t>タン</t>
    </rPh>
    <rPh sb="44" eb="47">
      <t>ハンゲンキ</t>
    </rPh>
    <rPh sb="49" eb="51">
      <t>ジョウジ</t>
    </rPh>
    <rPh sb="51" eb="53">
      <t>シンセイ</t>
    </rPh>
    <rPh sb="53" eb="55">
      <t>キョウキュウ</t>
    </rPh>
    <rPh sb="57" eb="60">
      <t>ゼンキカン</t>
    </rPh>
    <rPh sb="60" eb="62">
      <t>イッテイ</t>
    </rPh>
    <rPh sb="65" eb="67">
      <t>ホジ</t>
    </rPh>
    <phoneticPr fontId="1"/>
  </si>
  <si>
    <t>Cs-137･Cs-134･H-3･I-131は次の重大事故まで物理減衰し､事故の都度リセットされ"ND代替値"に戻ると仮定</t>
  </si>
  <si>
    <t>単位：Bq/kg生､Ca濃度はg/kg/生､Sr単位はBq/g･Ca</t>
    <rPh sb="0" eb="2">
      <t>タンイ</t>
    </rPh>
    <rPh sb="8" eb="9">
      <t>ナマ</t>
    </rPh>
    <rPh sb="12" eb="14">
      <t>ノウド</t>
    </rPh>
    <rPh sb="20" eb="21">
      <t>ナマ</t>
    </rPh>
    <rPh sb="24" eb="26">
      <t>タンイ</t>
    </rPh>
    <phoneticPr fontId="1"/>
  </si>
  <si>
    <t>：チェルノ事故日(事故日Cb)s61.4.26</t>
    <rPh sb="5" eb="7">
      <t>ジコ</t>
    </rPh>
    <rPh sb="7" eb="8">
      <t>ビ</t>
    </rPh>
    <rPh sb="9" eb="11">
      <t>ジコ</t>
    </rPh>
    <rPh sb="11" eb="12">
      <t>ビ</t>
    </rPh>
    <phoneticPr fontId="22"/>
  </si>
  <si>
    <t>：福一事故日(事故日Fk)h23.3.11</t>
    <rPh sb="1" eb="2">
      <t>フク</t>
    </rPh>
    <rPh sb="2" eb="3">
      <t>イチ</t>
    </rPh>
    <rPh sb="3" eb="5">
      <t>ジコ</t>
    </rPh>
    <rPh sb="5" eb="6">
      <t>ビ</t>
    </rPh>
    <phoneticPr fontId="22"/>
  </si>
  <si>
    <t>：調査開始日s56.12.2</t>
    <rPh sb="1" eb="3">
      <t>チョウサ</t>
    </rPh>
    <rPh sb="3" eb="5">
      <t>カイシ</t>
    </rPh>
    <rPh sb="5" eb="6">
      <t>ビ</t>
    </rPh>
    <phoneticPr fontId="22"/>
  </si>
</sst>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76" formatCode="0.0"/>
    <numFmt numFmtId="177" formatCode="yy/mm"/>
    <numFmt numFmtId="178" formatCode="[$-411]ge\.m"/>
    <numFmt numFmtId="179" formatCode=";;;"/>
    <numFmt numFmtId="180" formatCode="0.0_);[Red]\(0.0\)"/>
    <numFmt numFmtId="181" formatCode="0_);[Red]\(0\)"/>
    <numFmt numFmtId="182" formatCode="0.00_);[Red]\(0.00\)"/>
    <numFmt numFmtId="183" formatCode="0.000_);[Red]\(0.000\)"/>
    <numFmt numFmtId="184" formatCode="0.00_ "/>
    <numFmt numFmtId="185" formatCode="&quot;(&quot;0&quot;)&quot;"/>
    <numFmt numFmtId="186" formatCode="[$-411]ge"/>
    <numFmt numFmtId="187" formatCode="0.0_ "/>
    <numFmt numFmtId="188" formatCode="0.00;&quot;△ &quot;0.00"/>
    <numFmt numFmtId="189" formatCode="0.0;&quot;△ &quot;0.0"/>
    <numFmt numFmtId="190" formatCode="0.000_ "/>
    <numFmt numFmtId="191" formatCode="0.000"/>
    <numFmt numFmtId="192" formatCode=".000"/>
    <numFmt numFmtId="193" formatCode="&quot;(&quot;0.000&quot;)&quot;"/>
  </numFmts>
  <fonts count="23" x14ac:knownFonts="1">
    <font>
      <sz val="14"/>
      <name val="ＭＳ 明朝"/>
      <family val="1"/>
      <charset val="128"/>
    </font>
    <font>
      <sz val="7"/>
      <name val="ＭＳ 明朝"/>
      <family val="1"/>
      <charset val="128"/>
    </font>
    <font>
      <u/>
      <sz val="14"/>
      <color indexed="12"/>
      <name val="ＭＳ 明朝"/>
      <family val="1"/>
      <charset val="128"/>
    </font>
    <font>
      <b/>
      <sz val="11"/>
      <name val="Meiryo UI"/>
      <family val="3"/>
      <charset val="128"/>
    </font>
    <font>
      <sz val="9"/>
      <name val="Meiryo UI"/>
      <family val="3"/>
      <charset val="128"/>
    </font>
    <font>
      <sz val="14"/>
      <name val="Meiryo UI"/>
      <family val="3"/>
      <charset val="128"/>
    </font>
    <font>
      <sz val="9"/>
      <color indexed="8"/>
      <name val="Meiryo UI"/>
      <family val="3"/>
      <charset val="128"/>
    </font>
    <font>
      <sz val="10"/>
      <name val="Meiryo UI"/>
      <family val="3"/>
      <charset val="128"/>
    </font>
    <font>
      <sz val="7"/>
      <name val="Terminal"/>
      <charset val="128"/>
    </font>
    <font>
      <sz val="12"/>
      <name val="Meiryo UI"/>
      <family val="3"/>
      <charset val="128"/>
    </font>
    <font>
      <sz val="8"/>
      <name val="Meiryo UI"/>
      <family val="3"/>
      <charset val="128"/>
    </font>
    <font>
      <sz val="7"/>
      <name val="Meiryo UI"/>
      <family val="3"/>
      <charset val="128"/>
    </font>
    <font>
      <sz val="16"/>
      <name val="Meiryo UI"/>
      <family val="3"/>
      <charset val="128"/>
    </font>
    <font>
      <sz val="7"/>
      <name val="ＭＳ Ｐゴシック"/>
      <family val="3"/>
      <charset val="128"/>
    </font>
    <font>
      <sz val="8"/>
      <color indexed="8"/>
      <name val="Meiryo UI"/>
      <family val="3"/>
      <charset val="128"/>
    </font>
    <font>
      <sz val="8.5"/>
      <name val="Meiryo UI"/>
      <family val="3"/>
      <charset val="128"/>
    </font>
    <font>
      <b/>
      <sz val="9"/>
      <color rgb="FF0070C0"/>
      <name val="Meiryo UI"/>
      <family val="3"/>
      <charset val="128"/>
    </font>
    <font>
      <u/>
      <sz val="8"/>
      <color indexed="12"/>
      <name val="Meiryo UI"/>
      <family val="3"/>
      <charset val="128"/>
    </font>
    <font>
      <b/>
      <sz val="9"/>
      <name val="Meiryo UI"/>
      <family val="3"/>
      <charset val="128"/>
    </font>
    <font>
      <sz val="8.5"/>
      <color indexed="8"/>
      <name val="Meiryo UI"/>
      <family val="3"/>
      <charset val="128"/>
    </font>
    <font>
      <vertAlign val="superscript"/>
      <sz val="8.5"/>
      <color indexed="8"/>
      <name val="Meiryo UI"/>
      <family val="3"/>
      <charset val="128"/>
    </font>
    <font>
      <sz val="14"/>
      <color rgb="FF0070C0"/>
      <name val="ＭＳ 明朝"/>
      <family val="1"/>
      <charset val="128"/>
    </font>
    <font>
      <sz val="7"/>
      <name val="ＭＳ Ｐ明朝"/>
      <family val="1"/>
      <charset val="128"/>
    </font>
  </fonts>
  <fills count="14">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solid">
        <fgColor indexed="31"/>
        <bgColor indexed="64"/>
      </patternFill>
    </fill>
    <fill>
      <patternFill patternType="solid">
        <fgColor indexed="22"/>
        <bgColor indexed="64"/>
      </patternFill>
    </fill>
    <fill>
      <patternFill patternType="solid">
        <fgColor theme="7" tint="0.59999389629810485"/>
        <bgColor indexed="6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0" tint="-0.14996795556505021"/>
        <bgColor indexed="64"/>
      </patternFill>
    </fill>
    <fill>
      <patternFill patternType="solid">
        <fgColor rgb="FFCCFFCC"/>
        <bgColor indexed="64"/>
      </patternFill>
    </fill>
    <fill>
      <patternFill patternType="solid">
        <fgColor theme="0" tint="-0.14999847407452621"/>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right/>
      <top style="double">
        <color indexed="64"/>
      </top>
      <bottom/>
      <diagonal/>
    </border>
    <border>
      <left/>
      <right/>
      <top/>
      <bottom style="double">
        <color indexed="64"/>
      </bottom>
      <diagonal/>
    </border>
    <border>
      <left style="hair">
        <color indexed="64"/>
      </left>
      <right style="hair">
        <color indexed="64"/>
      </right>
      <top style="hair">
        <color indexed="64"/>
      </top>
      <bottom style="hair">
        <color indexed="64"/>
      </bottom>
      <diagonal/>
    </border>
    <border>
      <left/>
      <right style="thin">
        <color indexed="64"/>
      </right>
      <top style="double">
        <color indexed="64"/>
      </top>
      <bottom/>
      <diagonal/>
    </border>
    <border>
      <left/>
      <right style="thin">
        <color indexed="64"/>
      </right>
      <top/>
      <bottom/>
      <diagonal/>
    </border>
    <border>
      <left/>
      <right style="thin">
        <color indexed="64"/>
      </right>
      <top/>
      <bottom style="double">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right style="hair">
        <color indexed="64"/>
      </right>
      <top style="double">
        <color indexed="64"/>
      </top>
      <bottom/>
      <diagonal/>
    </border>
    <border>
      <left style="hair">
        <color indexed="64"/>
      </left>
      <right style="hair">
        <color indexed="64"/>
      </right>
      <top style="double">
        <color indexed="64"/>
      </top>
      <bottom/>
      <diagonal/>
    </border>
    <border>
      <left/>
      <right style="hair">
        <color indexed="64"/>
      </right>
      <top/>
      <bottom/>
      <diagonal/>
    </border>
    <border diagonalUp="1">
      <left style="hair">
        <color indexed="64"/>
      </left>
      <right style="hair">
        <color indexed="64"/>
      </right>
      <top/>
      <bottom/>
      <diagonal style="thin">
        <color indexed="64"/>
      </diagonal>
    </border>
    <border>
      <left style="hair">
        <color indexed="64"/>
      </left>
      <right style="hair">
        <color indexed="64"/>
      </right>
      <top/>
      <bottom/>
      <diagonal/>
    </border>
    <border>
      <left/>
      <right style="hair">
        <color indexed="64"/>
      </right>
      <top/>
      <bottom style="double">
        <color indexed="64"/>
      </bottom>
      <diagonal/>
    </border>
    <border>
      <left style="hair">
        <color indexed="64"/>
      </left>
      <right style="hair">
        <color indexed="64"/>
      </right>
      <top/>
      <bottom style="double">
        <color indexed="64"/>
      </bottom>
      <diagonal/>
    </border>
    <border>
      <left/>
      <right style="hair">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diagonalUp="1">
      <left style="hair">
        <color indexed="64"/>
      </left>
      <right style="hair">
        <color indexed="64"/>
      </right>
      <top style="thin">
        <color indexed="64"/>
      </top>
      <bottom style="hair">
        <color indexed="64"/>
      </bottom>
      <diagonal style="thin">
        <color indexed="64"/>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diagonalUp="1">
      <left style="hair">
        <color indexed="64"/>
      </left>
      <right style="hair">
        <color indexed="64"/>
      </right>
      <top style="hair">
        <color indexed="64"/>
      </top>
      <bottom style="hair">
        <color indexed="64"/>
      </bottom>
      <diagonal style="thin">
        <color indexed="64"/>
      </diagonal>
    </border>
    <border>
      <left/>
      <right style="thin">
        <color indexed="64"/>
      </right>
      <top style="hair">
        <color indexed="64"/>
      </top>
      <bottom style="hair">
        <color indexed="64"/>
      </bottom>
      <diagonal/>
    </border>
    <border>
      <left/>
      <right style="hair">
        <color indexed="64"/>
      </right>
      <top style="hair">
        <color indexed="64"/>
      </top>
      <bottom style="hair">
        <color indexed="64"/>
      </bottom>
      <diagonal/>
    </border>
    <border diagonalUp="1">
      <left style="hair">
        <color indexed="64"/>
      </left>
      <right style="hair">
        <color indexed="64"/>
      </right>
      <top style="thin">
        <color indexed="64"/>
      </top>
      <bottom style="hair">
        <color indexed="64"/>
      </bottom>
      <diagonal style="hair">
        <color indexed="64"/>
      </diagonal>
    </border>
    <border diagonalUp="1">
      <left style="hair">
        <color indexed="64"/>
      </left>
      <right style="hair">
        <color indexed="64"/>
      </right>
      <top style="hair">
        <color indexed="64"/>
      </top>
      <bottom style="hair">
        <color indexed="64"/>
      </bottom>
      <diagonal style="hair">
        <color indexed="64"/>
      </diagonal>
    </border>
    <border>
      <left style="thin">
        <color indexed="64"/>
      </left>
      <right/>
      <top style="double">
        <color indexed="64"/>
      </top>
      <bottom/>
      <diagonal/>
    </border>
    <border>
      <left style="thin">
        <color indexed="64"/>
      </left>
      <right/>
      <top/>
      <bottom/>
      <diagonal/>
    </border>
    <border>
      <left style="thin">
        <color indexed="64"/>
      </left>
      <right/>
      <top/>
      <bottom style="double">
        <color indexed="64"/>
      </bottom>
      <diagonal/>
    </border>
    <border diagonalUp="1">
      <left style="thin">
        <color indexed="64"/>
      </left>
      <right style="hair">
        <color indexed="64"/>
      </right>
      <top style="hair">
        <color indexed="64"/>
      </top>
      <bottom style="hair">
        <color indexed="64"/>
      </bottom>
      <diagonal style="thin">
        <color indexed="64"/>
      </diagonal>
    </border>
    <border diagonalUp="1">
      <left style="hair">
        <color indexed="64"/>
      </left>
      <right style="hair">
        <color indexed="64"/>
      </right>
      <top style="thin">
        <color indexed="64"/>
      </top>
      <bottom/>
      <diagonal style="thin">
        <color indexed="64"/>
      </diagonal>
    </border>
    <border>
      <left/>
      <right/>
      <top/>
      <bottom style="slantDashDot">
        <color auto="1"/>
      </bottom>
      <diagonal/>
    </border>
    <border>
      <left style="thin">
        <color indexed="64"/>
      </left>
      <right style="thin">
        <color indexed="64"/>
      </right>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slantDashDot">
        <color auto="1"/>
      </bottom>
      <diagonal/>
    </border>
    <border>
      <left style="thin">
        <color indexed="64"/>
      </left>
      <right style="hair">
        <color indexed="64"/>
      </right>
      <top style="hair">
        <color indexed="64"/>
      </top>
      <bottom style="slantDashDot">
        <color auto="1"/>
      </bottom>
      <diagonal/>
    </border>
    <border>
      <left style="hair">
        <color indexed="64"/>
      </left>
      <right style="hair">
        <color indexed="64"/>
      </right>
      <top style="hair">
        <color indexed="64"/>
      </top>
      <bottom style="slantDashDot">
        <color auto="1"/>
      </bottom>
      <diagonal/>
    </border>
    <border diagonalUp="1">
      <left style="hair">
        <color indexed="64"/>
      </left>
      <right style="hair">
        <color indexed="64"/>
      </right>
      <top style="hair">
        <color indexed="64"/>
      </top>
      <bottom style="slantDashDot">
        <color auto="1"/>
      </bottom>
      <diagonal style="thin">
        <color indexed="64"/>
      </diagonal>
    </border>
    <border diagonalUp="1">
      <left style="hair">
        <color indexed="64"/>
      </left>
      <right style="hair">
        <color indexed="64"/>
      </right>
      <top style="hair">
        <color indexed="64"/>
      </top>
      <bottom style="slantDashDot">
        <color auto="1"/>
      </bottom>
      <diagonal style="hair">
        <color indexed="64"/>
      </diagonal>
    </border>
    <border>
      <left/>
      <right style="thin">
        <color indexed="64"/>
      </right>
      <top style="hair">
        <color indexed="64"/>
      </top>
      <bottom style="slantDashDot">
        <color auto="1"/>
      </bottom>
      <diagonal/>
    </border>
    <border>
      <left/>
      <right style="hair">
        <color indexed="64"/>
      </right>
      <top/>
      <bottom style="hair">
        <color indexed="64"/>
      </bottom>
      <diagonal/>
    </border>
    <border>
      <left style="thin">
        <color indexed="64"/>
      </left>
      <right style="thin">
        <color indexed="64"/>
      </right>
      <top/>
      <bottom style="slantDashDot">
        <color auto="1"/>
      </bottom>
      <diagonal/>
    </border>
    <border>
      <left style="thin">
        <color indexed="64"/>
      </left>
      <right style="hair">
        <color indexed="64"/>
      </right>
      <top/>
      <bottom style="slantDashDot">
        <color auto="1"/>
      </bottom>
      <diagonal/>
    </border>
    <border>
      <left style="hair">
        <color indexed="64"/>
      </left>
      <right style="hair">
        <color indexed="64"/>
      </right>
      <top/>
      <bottom style="slantDashDot">
        <color auto="1"/>
      </bottom>
      <diagonal/>
    </border>
    <border diagonalUp="1">
      <left style="hair">
        <color indexed="64"/>
      </left>
      <right style="hair">
        <color indexed="64"/>
      </right>
      <top/>
      <bottom style="slantDashDot">
        <color auto="1"/>
      </bottom>
      <diagonal style="thin">
        <color indexed="64"/>
      </diagonal>
    </border>
    <border>
      <left/>
      <right style="thin">
        <color indexed="64"/>
      </right>
      <top/>
      <bottom style="slantDashDot">
        <color auto="1"/>
      </bottom>
      <diagonal/>
    </border>
    <border>
      <left style="hair">
        <color indexed="64"/>
      </left>
      <right style="hair">
        <color indexed="64"/>
      </right>
      <top style="hair">
        <color indexed="64"/>
      </top>
      <bottom/>
      <diagonal/>
    </border>
    <border diagonalUp="1">
      <left style="thin">
        <color indexed="64"/>
      </left>
      <right style="hair">
        <color indexed="64"/>
      </right>
      <top style="hair">
        <color indexed="64"/>
      </top>
      <bottom style="hair">
        <color indexed="64"/>
      </bottom>
      <diagonal style="hair">
        <color indexed="64"/>
      </diagonal>
    </border>
    <border diagonalUp="1">
      <left/>
      <right style="thin">
        <color indexed="64"/>
      </right>
      <top style="hair">
        <color indexed="64"/>
      </top>
      <bottom style="hair">
        <color indexed="64"/>
      </bottom>
      <diagonal style="hair">
        <color indexed="64"/>
      </diagonal>
    </border>
    <border diagonalUp="1">
      <left/>
      <right style="thin">
        <color indexed="64"/>
      </right>
      <top style="thin">
        <color indexed="64"/>
      </top>
      <bottom style="hair">
        <color indexed="64"/>
      </bottom>
      <diagonal style="hair">
        <color indexed="64"/>
      </diagonal>
    </border>
    <border>
      <left style="thin">
        <color indexed="64"/>
      </left>
      <right style="thin">
        <color indexed="64"/>
      </right>
      <top style="double">
        <color indexed="64"/>
      </top>
      <bottom style="hair">
        <color indexed="64"/>
      </bottom>
      <diagonal/>
    </border>
    <border>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right style="thin">
        <color indexed="64"/>
      </right>
      <top style="double">
        <color indexed="64"/>
      </top>
      <bottom style="hair">
        <color indexed="64"/>
      </bottom>
      <diagonal/>
    </border>
  </borders>
  <cellStyleXfs count="2">
    <xf numFmtId="0" fontId="0" fillId="0" borderId="0"/>
    <xf numFmtId="0" fontId="2" fillId="0" borderId="0" applyNumberFormat="0" applyFill="0" applyBorder="0" applyAlignment="0" applyProtection="0">
      <alignment vertical="top"/>
      <protection locked="0"/>
    </xf>
  </cellStyleXfs>
  <cellXfs count="489">
    <xf numFmtId="0" fontId="0" fillId="0" borderId="0" xfId="0"/>
    <xf numFmtId="0" fontId="3" fillId="0" borderId="0" xfId="0" quotePrefix="1" applyFont="1" applyAlignment="1" applyProtection="1">
      <alignment horizontal="left" vertical="center"/>
    </xf>
    <xf numFmtId="0" fontId="4" fillId="0" borderId="0" xfId="0" applyFont="1" applyAlignment="1" applyProtection="1">
      <alignment horizontal="left" vertical="center"/>
    </xf>
    <xf numFmtId="180" fontId="4" fillId="0" borderId="0" xfId="0" applyNumberFormat="1" applyFont="1" applyAlignment="1">
      <alignment vertical="center"/>
    </xf>
    <xf numFmtId="0" fontId="4" fillId="0" borderId="0" xfId="0" applyFont="1" applyAlignment="1">
      <alignment vertical="center"/>
    </xf>
    <xf numFmtId="57" fontId="4" fillId="0" borderId="0" xfId="0" applyNumberFormat="1" applyFont="1" applyAlignment="1" applyProtection="1">
      <alignment horizontal="left" vertical="center"/>
    </xf>
    <xf numFmtId="57" fontId="4" fillId="0" borderId="0" xfId="0" applyNumberFormat="1" applyFont="1" applyAlignment="1">
      <alignment horizontal="left" vertical="center"/>
    </xf>
    <xf numFmtId="0" fontId="4" fillId="0" borderId="0" xfId="0" applyFont="1"/>
    <xf numFmtId="0" fontId="5" fillId="0" borderId="0" xfId="0" applyFont="1"/>
    <xf numFmtId="57" fontId="4" fillId="2" borderId="1" xfId="0" quotePrefix="1" applyNumberFormat="1" applyFont="1" applyFill="1" applyBorder="1" applyAlignment="1" applyProtection="1">
      <alignment horizontal="left" vertical="center"/>
    </xf>
    <xf numFmtId="0" fontId="4" fillId="2" borderId="3" xfId="0" quotePrefix="1" applyFont="1" applyFill="1" applyBorder="1" applyAlignment="1" applyProtection="1">
      <alignment horizontal="left" vertical="center"/>
    </xf>
    <xf numFmtId="180" fontId="4" fillId="2" borderId="3" xfId="0" applyNumberFormat="1" applyFont="1" applyFill="1" applyBorder="1" applyAlignment="1" applyProtection="1">
      <alignment horizontal="left" vertical="center"/>
    </xf>
    <xf numFmtId="179" fontId="4" fillId="2" borderId="3" xfId="0" applyNumberFormat="1" applyFont="1" applyFill="1" applyBorder="1" applyAlignment="1" applyProtection="1">
      <alignment horizontal="left" vertical="center"/>
    </xf>
    <xf numFmtId="180" fontId="4" fillId="2" borderId="3" xfId="0" applyNumberFormat="1" applyFont="1" applyFill="1" applyBorder="1" applyAlignment="1" applyProtection="1">
      <alignment horizontal="center" vertical="center"/>
    </xf>
    <xf numFmtId="0" fontId="4" fillId="2" borderId="2" xfId="0" applyFont="1" applyFill="1" applyBorder="1" applyAlignment="1">
      <alignment vertical="center"/>
    </xf>
    <xf numFmtId="0" fontId="4" fillId="2" borderId="3" xfId="0" applyFont="1" applyFill="1" applyBorder="1" applyAlignment="1" applyProtection="1">
      <alignment horizontal="left" vertical="center"/>
    </xf>
    <xf numFmtId="0" fontId="4" fillId="0" borderId="0" xfId="0" applyFont="1" applyBorder="1" applyAlignment="1">
      <alignment vertical="center"/>
    </xf>
    <xf numFmtId="0" fontId="4" fillId="0" borderId="4" xfId="0" applyFont="1" applyBorder="1" applyAlignment="1" applyProtection="1">
      <alignment horizontal="left" vertical="center"/>
    </xf>
    <xf numFmtId="0" fontId="4" fillId="0" borderId="3" xfId="0" applyFont="1" applyBorder="1" applyAlignment="1">
      <alignment vertical="center"/>
    </xf>
    <xf numFmtId="0" fontId="4" fillId="0" borderId="2" xfId="0" applyFont="1" applyBorder="1" applyAlignment="1">
      <alignment vertical="center"/>
    </xf>
    <xf numFmtId="0" fontId="4" fillId="0" borderId="3" xfId="0" applyFont="1" applyBorder="1" applyAlignment="1" applyProtection="1">
      <alignment horizontal="left" vertical="center"/>
    </xf>
    <xf numFmtId="0" fontId="4" fillId="0" borderId="3" xfId="0" applyFont="1" applyFill="1" applyBorder="1" applyAlignment="1" applyProtection="1">
      <alignment horizontal="left" vertical="center"/>
    </xf>
    <xf numFmtId="180" fontId="4" fillId="0" borderId="3" xfId="0" applyNumberFormat="1" applyFont="1" applyFill="1" applyBorder="1" applyAlignment="1" applyProtection="1">
      <alignment horizontal="left" vertical="center"/>
    </xf>
    <xf numFmtId="57" fontId="4" fillId="2" borderId="1" xfId="0" applyNumberFormat="1" applyFont="1" applyFill="1" applyBorder="1" applyAlignment="1" applyProtection="1">
      <alignment horizontal="left" vertical="center"/>
    </xf>
    <xf numFmtId="0" fontId="4" fillId="2" borderId="1" xfId="0" applyFont="1" applyFill="1" applyBorder="1" applyAlignment="1" applyProtection="1">
      <alignment horizontal="left" vertical="center"/>
    </xf>
    <xf numFmtId="0" fontId="4" fillId="2" borderId="2" xfId="0" applyFont="1" applyFill="1" applyBorder="1" applyAlignment="1" applyProtection="1">
      <alignment horizontal="left" vertical="center"/>
    </xf>
    <xf numFmtId="0" fontId="4" fillId="0" borderId="6" xfId="0" applyFont="1" applyBorder="1" applyAlignment="1" applyProtection="1">
      <alignment horizontal="left" vertical="center"/>
    </xf>
    <xf numFmtId="0" fontId="4" fillId="0" borderId="0" xfId="0" applyFont="1" applyAlignment="1">
      <alignment horizontal="left" vertical="center"/>
    </xf>
    <xf numFmtId="57" fontId="4" fillId="2" borderId="5" xfId="0" applyNumberFormat="1" applyFont="1" applyFill="1" applyBorder="1" applyAlignment="1" applyProtection="1">
      <alignment horizontal="left" vertical="center" shrinkToFit="1"/>
    </xf>
    <xf numFmtId="0" fontId="4" fillId="0" borderId="6" xfId="0" applyNumberFormat="1" applyFont="1" applyBorder="1" applyAlignment="1" applyProtection="1">
      <alignment vertical="center" shrinkToFit="1"/>
    </xf>
    <xf numFmtId="0" fontId="4" fillId="0" borderId="6" xfId="0" applyNumberFormat="1" applyFont="1" applyBorder="1" applyAlignment="1" applyProtection="1">
      <alignment vertical="center"/>
    </xf>
    <xf numFmtId="57" fontId="4" fillId="2" borderId="6" xfId="0" applyNumberFormat="1" applyFont="1" applyFill="1" applyBorder="1" applyAlignment="1">
      <alignment horizontal="left" vertical="center" shrinkToFit="1"/>
    </xf>
    <xf numFmtId="0" fontId="4" fillId="0" borderId="0" xfId="0" applyFont="1" applyFill="1"/>
    <xf numFmtId="0" fontId="5" fillId="2" borderId="7" xfId="0" applyFont="1" applyFill="1" applyBorder="1"/>
    <xf numFmtId="0" fontId="4" fillId="2" borderId="2" xfId="0" applyFont="1" applyFill="1" applyBorder="1" applyAlignment="1" applyProtection="1">
      <alignment horizontal="center" vertical="center"/>
    </xf>
    <xf numFmtId="181" fontId="4" fillId="0" borderId="0" xfId="0" applyNumberFormat="1" applyFont="1" applyFill="1" applyAlignment="1">
      <alignment vertical="center"/>
    </xf>
    <xf numFmtId="57" fontId="4" fillId="2" borderId="5" xfId="0" applyNumberFormat="1" applyFont="1" applyFill="1" applyBorder="1" applyAlignment="1">
      <alignment horizontal="left" vertical="center" shrinkToFit="1"/>
    </xf>
    <xf numFmtId="57" fontId="4" fillId="2" borderId="5" xfId="0" applyNumberFormat="1" applyFont="1" applyFill="1" applyBorder="1" applyAlignment="1">
      <alignment vertical="center" shrinkToFit="1"/>
    </xf>
    <xf numFmtId="0" fontId="4" fillId="0" borderId="0" xfId="0" applyFont="1" applyFill="1" applyBorder="1" applyAlignment="1" applyProtection="1">
      <alignment horizontal="right" vertical="center"/>
    </xf>
    <xf numFmtId="181" fontId="4" fillId="0" borderId="0" xfId="0" quotePrefix="1" applyNumberFormat="1" applyFont="1" applyFill="1" applyBorder="1" applyAlignment="1">
      <alignment horizontal="left" vertical="center"/>
    </xf>
    <xf numFmtId="189" fontId="4" fillId="0" borderId="0" xfId="0" applyNumberFormat="1" applyFont="1" applyFill="1" applyBorder="1" applyAlignment="1">
      <alignment vertical="center"/>
    </xf>
    <xf numFmtId="189" fontId="4" fillId="3" borderId="8" xfId="0" applyNumberFormat="1" applyFont="1" applyFill="1" applyBorder="1" applyAlignment="1" applyProtection="1">
      <alignment horizontal="right" vertical="center" shrinkToFit="1"/>
    </xf>
    <xf numFmtId="0" fontId="4" fillId="3" borderId="9" xfId="0" applyNumberFormat="1" applyFont="1" applyFill="1" applyBorder="1" applyAlignment="1" applyProtection="1">
      <alignment horizontal="right" vertical="center" shrinkToFit="1"/>
    </xf>
    <xf numFmtId="1" fontId="4" fillId="0" borderId="0" xfId="0" applyNumberFormat="1" applyFont="1" applyAlignment="1" applyProtection="1">
      <alignment vertical="center"/>
    </xf>
    <xf numFmtId="0" fontId="4" fillId="2" borderId="1" xfId="0" quotePrefix="1" applyFont="1" applyFill="1" applyBorder="1" applyAlignment="1" applyProtection="1">
      <alignment horizontal="left" vertical="center"/>
    </xf>
    <xf numFmtId="57" fontId="4" fillId="2" borderId="3" xfId="0" applyNumberFormat="1" applyFont="1" applyFill="1" applyBorder="1" applyAlignment="1" applyProtection="1">
      <alignment horizontal="left" vertical="center"/>
    </xf>
    <xf numFmtId="179" fontId="4" fillId="2" borderId="2" xfId="0" applyNumberFormat="1" applyFont="1" applyFill="1" applyBorder="1" applyAlignment="1" applyProtection="1">
      <alignment horizontal="left" vertical="center"/>
    </xf>
    <xf numFmtId="0" fontId="4" fillId="2" borderId="5" xfId="0" quotePrefix="1" applyFont="1" applyFill="1" applyBorder="1" applyAlignment="1" applyProtection="1">
      <alignment horizontal="left" vertical="center"/>
    </xf>
    <xf numFmtId="0" fontId="4" fillId="2" borderId="6" xfId="0" applyFont="1" applyFill="1" applyBorder="1" applyAlignment="1">
      <alignment horizontal="left" vertical="center" shrinkToFit="1"/>
    </xf>
    <xf numFmtId="57" fontId="6" fillId="0" borderId="0" xfId="0" quotePrefix="1" applyNumberFormat="1" applyFont="1" applyAlignment="1" applyProtection="1">
      <alignment horizontal="left" vertical="center"/>
      <protection locked="0"/>
    </xf>
    <xf numFmtId="178" fontId="4" fillId="0" borderId="0" xfId="0" applyNumberFormat="1" applyFont="1" applyAlignment="1">
      <alignment vertical="center"/>
    </xf>
    <xf numFmtId="2" fontId="4" fillId="0" borderId="0" xfId="0" applyNumberFormat="1" applyFont="1" applyAlignment="1" applyProtection="1">
      <alignment vertical="center"/>
    </xf>
    <xf numFmtId="180" fontId="4" fillId="0" borderId="0" xfId="0" applyNumberFormat="1" applyFont="1" applyAlignment="1" applyProtection="1">
      <alignment vertical="center"/>
    </xf>
    <xf numFmtId="0" fontId="6" fillId="0" borderId="0" xfId="0" quotePrefix="1" applyFont="1" applyAlignment="1" applyProtection="1">
      <alignment horizontal="left"/>
      <protection locked="0"/>
    </xf>
    <xf numFmtId="57" fontId="6" fillId="0" borderId="0" xfId="0" quotePrefix="1" applyNumberFormat="1" applyFont="1" applyAlignment="1" applyProtection="1">
      <alignment horizontal="left"/>
      <protection locked="0"/>
    </xf>
    <xf numFmtId="182" fontId="4" fillId="0" borderId="0" xfId="0" applyNumberFormat="1" applyFont="1" applyAlignment="1" applyProtection="1">
      <alignment vertical="center"/>
    </xf>
    <xf numFmtId="183" fontId="4" fillId="0" borderId="0" xfId="0" applyNumberFormat="1" applyFont="1" applyAlignment="1" applyProtection="1">
      <alignment vertical="center"/>
    </xf>
    <xf numFmtId="0" fontId="6" fillId="0" borderId="0" xfId="0" quotePrefix="1" applyFont="1" applyAlignment="1" applyProtection="1">
      <alignment horizontal="left" vertical="center"/>
      <protection locked="0"/>
    </xf>
    <xf numFmtId="181" fontId="4" fillId="0" borderId="0" xfId="0" quotePrefix="1" applyNumberFormat="1" applyFont="1" applyFill="1" applyAlignment="1">
      <alignment horizontal="left" vertical="center"/>
    </xf>
    <xf numFmtId="0" fontId="4" fillId="0" borderId="0" xfId="0" applyNumberFormat="1" applyFont="1" applyAlignment="1">
      <alignment vertical="center"/>
    </xf>
    <xf numFmtId="176" fontId="4" fillId="0" borderId="0" xfId="0" applyNumberFormat="1" applyFont="1" applyAlignment="1" applyProtection="1">
      <alignment vertical="center"/>
    </xf>
    <xf numFmtId="0" fontId="4" fillId="0" borderId="0" xfId="0" applyFont="1" applyAlignment="1" applyProtection="1">
      <alignment vertical="center"/>
    </xf>
    <xf numFmtId="177" fontId="4" fillId="0" borderId="0" xfId="0" applyNumberFormat="1" applyFont="1" applyAlignment="1" applyProtection="1">
      <alignment vertical="center"/>
    </xf>
    <xf numFmtId="57" fontId="4" fillId="2" borderId="1" xfId="0" applyNumberFormat="1" applyFont="1" applyFill="1" applyBorder="1" applyAlignment="1" applyProtection="1">
      <alignment horizontal="left" vertical="center" shrinkToFit="1"/>
    </xf>
    <xf numFmtId="180" fontId="4" fillId="2" borderId="1" xfId="0" applyNumberFormat="1" applyFont="1" applyFill="1" applyBorder="1" applyAlignment="1" applyProtection="1">
      <alignment horizontal="left" vertical="center" shrinkToFit="1"/>
    </xf>
    <xf numFmtId="57" fontId="4" fillId="2" borderId="5" xfId="0" quotePrefix="1" applyNumberFormat="1" applyFont="1" applyFill="1" applyBorder="1" applyAlignment="1" applyProtection="1">
      <alignment horizontal="left" vertical="center" shrinkToFit="1"/>
    </xf>
    <xf numFmtId="0" fontId="4" fillId="0" borderId="6" xfId="0" applyFont="1" applyBorder="1" applyAlignment="1" applyProtection="1">
      <alignment vertical="center" shrinkToFit="1"/>
    </xf>
    <xf numFmtId="0" fontId="4" fillId="0" borderId="6" xfId="0" applyFont="1" applyBorder="1" applyAlignment="1">
      <alignment vertical="center" shrinkToFit="1"/>
    </xf>
    <xf numFmtId="0" fontId="4" fillId="4" borderId="6" xfId="0" applyFont="1" applyFill="1" applyBorder="1" applyAlignment="1" applyProtection="1">
      <alignment horizontal="right" vertical="center" shrinkToFit="1"/>
    </xf>
    <xf numFmtId="0" fontId="7" fillId="0" borderId="0" xfId="0" applyFont="1" applyBorder="1" applyAlignment="1">
      <alignment horizontal="left" vertical="center"/>
    </xf>
    <xf numFmtId="0" fontId="7" fillId="0" borderId="0" xfId="0" applyFont="1" applyAlignment="1">
      <alignment vertical="center"/>
    </xf>
    <xf numFmtId="189" fontId="4" fillId="0" borderId="6" xfId="0" applyNumberFormat="1" applyFont="1" applyFill="1" applyBorder="1" applyAlignment="1">
      <alignment vertical="center" shrinkToFit="1"/>
    </xf>
    <xf numFmtId="188" fontId="4" fillId="0" borderId="6" xfId="0" applyNumberFormat="1" applyFont="1" applyFill="1" applyBorder="1" applyAlignment="1">
      <alignment vertical="center" shrinkToFit="1"/>
    </xf>
    <xf numFmtId="0" fontId="4" fillId="0" borderId="0" xfId="0" applyFont="1" applyFill="1" applyAlignment="1">
      <alignment shrinkToFit="1"/>
    </xf>
    <xf numFmtId="182" fontId="4" fillId="0" borderId="10" xfId="0" applyNumberFormat="1" applyFont="1" applyBorder="1" applyAlignment="1">
      <alignment horizontal="right" vertical="center" shrinkToFit="1"/>
    </xf>
    <xf numFmtId="182" fontId="4" fillId="0" borderId="10" xfId="0" applyNumberFormat="1" applyFont="1" applyBorder="1" applyAlignment="1">
      <alignment vertical="center" shrinkToFit="1"/>
    </xf>
    <xf numFmtId="57" fontId="12" fillId="0" borderId="0" xfId="0" applyNumberFormat="1" applyFont="1" applyAlignment="1" applyProtection="1">
      <alignment horizontal="left" vertical="center"/>
    </xf>
    <xf numFmtId="57" fontId="9" fillId="0" borderId="0" xfId="0" applyNumberFormat="1" applyFont="1" applyAlignment="1" applyProtection="1">
      <alignment horizontal="left" vertical="center"/>
    </xf>
    <xf numFmtId="0" fontId="4" fillId="2" borderId="3" xfId="0" applyFont="1" applyFill="1" applyBorder="1" applyAlignment="1">
      <alignment vertical="center"/>
    </xf>
    <xf numFmtId="189" fontId="4" fillId="5" borderId="0" xfId="0" applyNumberFormat="1" applyFont="1" applyFill="1" applyBorder="1" applyAlignment="1" applyProtection="1">
      <alignment horizontal="right" vertical="center" shrinkToFit="1"/>
    </xf>
    <xf numFmtId="189" fontId="4" fillId="3" borderId="0" xfId="0" quotePrefix="1" applyNumberFormat="1" applyFont="1" applyFill="1" applyBorder="1" applyAlignment="1">
      <alignment horizontal="right" vertical="center" shrinkToFit="1"/>
    </xf>
    <xf numFmtId="0" fontId="4" fillId="3" borderId="0" xfId="0" quotePrefix="1" applyNumberFormat="1" applyFont="1" applyFill="1" applyBorder="1" applyAlignment="1">
      <alignment horizontal="right" vertical="center" shrinkToFit="1"/>
    </xf>
    <xf numFmtId="191" fontId="4" fillId="3" borderId="0" xfId="0" applyNumberFormat="1" applyFont="1" applyFill="1" applyBorder="1" applyAlignment="1" applyProtection="1">
      <alignment horizontal="right" vertical="center" shrinkToFit="1"/>
    </xf>
    <xf numFmtId="2" fontId="4" fillId="3" borderId="8" xfId="0" applyNumberFormat="1" applyFont="1" applyFill="1" applyBorder="1" applyAlignment="1" applyProtection="1">
      <alignment horizontal="right" vertical="center" shrinkToFit="1"/>
    </xf>
    <xf numFmtId="2" fontId="4" fillId="5" borderId="0" xfId="0" applyNumberFormat="1" applyFont="1" applyFill="1" applyBorder="1" applyAlignment="1" applyProtection="1">
      <alignment horizontal="right" vertical="center" shrinkToFit="1"/>
    </xf>
    <xf numFmtId="182" fontId="4" fillId="0" borderId="6" xfId="0" applyNumberFormat="1" applyFont="1" applyFill="1" applyBorder="1" applyAlignment="1" applyProtection="1">
      <alignment vertical="center" shrinkToFit="1"/>
    </xf>
    <xf numFmtId="179" fontId="4" fillId="0" borderId="2" xfId="0" applyNumberFormat="1" applyFont="1" applyFill="1" applyBorder="1" applyAlignment="1" applyProtection="1">
      <alignment horizontal="left" vertical="center"/>
    </xf>
    <xf numFmtId="1" fontId="4" fillId="0" borderId="10" xfId="0" applyNumberFormat="1" applyFont="1" applyBorder="1" applyAlignment="1">
      <alignment horizontal="right" vertical="center" shrinkToFit="1"/>
    </xf>
    <xf numFmtId="0" fontId="4" fillId="0" borderId="0" xfId="0" applyNumberFormat="1" applyFont="1" applyBorder="1" applyAlignment="1">
      <alignment vertical="center" shrinkToFit="1"/>
    </xf>
    <xf numFmtId="0" fontId="4" fillId="0" borderId="0" xfId="0" applyFont="1" applyFill="1" applyBorder="1" applyAlignment="1">
      <alignment vertical="center"/>
    </xf>
    <xf numFmtId="0" fontId="4" fillId="0" borderId="0" xfId="0" applyNumberFormat="1" applyFont="1" applyFill="1" applyBorder="1" applyAlignment="1" applyProtection="1">
      <alignment horizontal="right" vertical="center" shrinkToFit="1"/>
    </xf>
    <xf numFmtId="0" fontId="4" fillId="0" borderId="0" xfId="0" applyFont="1" applyFill="1" applyAlignment="1">
      <alignment vertical="center"/>
    </xf>
    <xf numFmtId="192" fontId="4" fillId="0" borderId="10" xfId="0" applyNumberFormat="1" applyFont="1" applyBorder="1" applyAlignment="1">
      <alignment horizontal="right" vertical="center" shrinkToFit="1"/>
    </xf>
    <xf numFmtId="2" fontId="4" fillId="0" borderId="6" xfId="0" applyNumberFormat="1" applyFont="1" applyBorder="1" applyAlignment="1" applyProtection="1">
      <alignment vertical="center" shrinkToFit="1"/>
    </xf>
    <xf numFmtId="0" fontId="5" fillId="0" borderId="0" xfId="0" applyFont="1" applyAlignment="1" applyProtection="1">
      <alignment horizontal="left" vertical="center"/>
    </xf>
    <xf numFmtId="182" fontId="10" fillId="0" borderId="0" xfId="0" applyNumberFormat="1" applyFont="1" applyAlignment="1"/>
    <xf numFmtId="57" fontId="14" fillId="0" borderId="0" xfId="0" quotePrefix="1" applyNumberFormat="1" applyFont="1" applyAlignment="1" applyProtection="1">
      <alignment horizontal="left" vertical="center"/>
      <protection locked="0"/>
    </xf>
    <xf numFmtId="181" fontId="10" fillId="0" borderId="0" xfId="0" quotePrefix="1" applyNumberFormat="1" applyFont="1" applyFill="1" applyAlignment="1">
      <alignment horizontal="left" vertical="center"/>
    </xf>
    <xf numFmtId="0" fontId="14" fillId="0" borderId="0" xfId="0" quotePrefix="1" applyFont="1" applyAlignment="1" applyProtection="1">
      <alignment horizontal="left" vertical="center"/>
      <protection locked="0"/>
    </xf>
    <xf numFmtId="57" fontId="10" fillId="0" borderId="0" xfId="0" quotePrefix="1" applyNumberFormat="1" applyFont="1" applyAlignment="1">
      <alignment horizontal="left" vertical="center"/>
    </xf>
    <xf numFmtId="57" fontId="10" fillId="0" borderId="0" xfId="0" applyNumberFormat="1" applyFont="1" applyAlignment="1">
      <alignment horizontal="left" vertical="center"/>
    </xf>
    <xf numFmtId="181" fontId="4" fillId="0" borderId="0" xfId="0" applyNumberFormat="1" applyFont="1" applyAlignment="1">
      <alignment vertical="center"/>
    </xf>
    <xf numFmtId="183" fontId="4" fillId="0" borderId="0" xfId="0" applyNumberFormat="1" applyFont="1" applyAlignment="1">
      <alignment vertical="center"/>
    </xf>
    <xf numFmtId="0" fontId="15" fillId="0" borderId="0" xfId="0" applyFont="1" applyAlignment="1">
      <alignment vertical="center"/>
    </xf>
    <xf numFmtId="0" fontId="4" fillId="0" borderId="0" xfId="0" applyNumberFormat="1" applyFont="1" applyAlignment="1"/>
    <xf numFmtId="191" fontId="4" fillId="0" borderId="10" xfId="0" applyNumberFormat="1" applyFont="1" applyBorder="1" applyAlignment="1">
      <alignment horizontal="right" vertical="center" shrinkToFit="1"/>
    </xf>
    <xf numFmtId="0" fontId="0" fillId="0" borderId="3" xfId="0" applyBorder="1" applyAlignment="1">
      <alignment horizontal="center" vertical="center"/>
    </xf>
    <xf numFmtId="0" fontId="0" fillId="0" borderId="2" xfId="0" applyBorder="1" applyAlignment="1">
      <alignment horizontal="center" vertical="center"/>
    </xf>
    <xf numFmtId="0" fontId="0" fillId="0" borderId="3" xfId="0" applyFont="1" applyBorder="1" applyAlignment="1">
      <alignment horizontal="center" vertical="center"/>
    </xf>
    <xf numFmtId="0" fontId="0" fillId="0" borderId="2" xfId="0" applyFont="1" applyBorder="1" applyAlignment="1">
      <alignment horizontal="center" vertical="center"/>
    </xf>
    <xf numFmtId="2" fontId="4" fillId="3" borderId="11" xfId="0" applyNumberFormat="1" applyFont="1" applyFill="1" applyBorder="1" applyAlignment="1" applyProtection="1">
      <alignment horizontal="right" vertical="center" shrinkToFit="1"/>
    </xf>
    <xf numFmtId="2" fontId="4" fillId="5" borderId="12" xfId="0" applyNumberFormat="1" applyFont="1" applyFill="1" applyBorder="1" applyAlignment="1" applyProtection="1">
      <alignment horizontal="right" vertical="center" shrinkToFit="1"/>
    </xf>
    <xf numFmtId="191" fontId="4" fillId="3" borderId="12" xfId="0" applyNumberFormat="1" applyFont="1" applyFill="1" applyBorder="1" applyAlignment="1" applyProtection="1">
      <alignment horizontal="right" vertical="center" shrinkToFit="1"/>
    </xf>
    <xf numFmtId="189" fontId="4" fillId="3" borderId="12" xfId="0" quotePrefix="1" applyNumberFormat="1" applyFont="1" applyFill="1" applyBorder="1" applyAlignment="1">
      <alignment horizontal="right" vertical="center" shrinkToFit="1"/>
    </xf>
    <xf numFmtId="0" fontId="4" fillId="3" borderId="12" xfId="0" quotePrefix="1" applyNumberFormat="1" applyFont="1" applyFill="1" applyBorder="1" applyAlignment="1">
      <alignment horizontal="right" vertical="center" shrinkToFit="1"/>
    </xf>
    <xf numFmtId="0" fontId="4" fillId="3" borderId="13" xfId="0" applyNumberFormat="1" applyFont="1" applyFill="1" applyBorder="1" applyAlignment="1" applyProtection="1">
      <alignment horizontal="right" vertical="center" shrinkToFit="1"/>
    </xf>
    <xf numFmtId="0" fontId="4" fillId="3" borderId="6" xfId="0" applyNumberFormat="1" applyFont="1" applyFill="1" applyBorder="1" applyAlignment="1" applyProtection="1">
      <alignment horizontal="right" vertical="center" shrinkToFit="1"/>
    </xf>
    <xf numFmtId="0" fontId="4" fillId="0" borderId="17" xfId="0" applyNumberFormat="1" applyFont="1" applyFill="1" applyBorder="1" applyAlignment="1" applyProtection="1">
      <alignment horizontal="center" vertical="center" shrinkToFit="1"/>
    </xf>
    <xf numFmtId="182" fontId="4" fillId="0" borderId="17" xfId="0" applyNumberFormat="1" applyFont="1" applyFill="1" applyBorder="1" applyAlignment="1" applyProtection="1">
      <alignment vertical="center" shrinkToFit="1"/>
    </xf>
    <xf numFmtId="189" fontId="4" fillId="0" borderId="16" xfId="0" applyNumberFormat="1" applyFont="1" applyFill="1" applyBorder="1" applyAlignment="1" applyProtection="1">
      <alignment vertical="center" shrinkToFit="1"/>
    </xf>
    <xf numFmtId="189" fontId="4" fillId="0" borderId="17" xfId="0" applyNumberFormat="1" applyFont="1" applyFill="1" applyBorder="1" applyAlignment="1" applyProtection="1">
      <alignment vertical="center" shrinkToFit="1"/>
    </xf>
    <xf numFmtId="188" fontId="4" fillId="0" borderId="16" xfId="0" applyNumberFormat="1" applyFont="1" applyBorder="1" applyAlignment="1" applyProtection="1">
      <alignment vertical="center" shrinkToFit="1"/>
    </xf>
    <xf numFmtId="187" fontId="4" fillId="0" borderId="17" xfId="0" applyNumberFormat="1" applyFont="1" applyBorder="1" applyAlignment="1" applyProtection="1">
      <alignment horizontal="right" vertical="center" shrinkToFit="1"/>
    </xf>
    <xf numFmtId="182" fontId="4" fillId="0" borderId="17" xfId="0" applyNumberFormat="1" applyFont="1" applyBorder="1" applyAlignment="1" applyProtection="1">
      <alignment vertical="center" shrinkToFit="1"/>
    </xf>
    <xf numFmtId="189" fontId="4" fillId="0" borderId="17" xfId="0" applyNumberFormat="1" applyFont="1" applyBorder="1" applyAlignment="1" applyProtection="1">
      <alignment horizontal="right" vertical="center" shrinkToFit="1"/>
    </xf>
    <xf numFmtId="0" fontId="4" fillId="0" borderId="17" xfId="0" applyNumberFormat="1" applyFont="1" applyBorder="1" applyAlignment="1" applyProtection="1">
      <alignment vertical="center" shrinkToFit="1"/>
    </xf>
    <xf numFmtId="189" fontId="4" fillId="3" borderId="18" xfId="0" applyNumberFormat="1" applyFont="1" applyFill="1" applyBorder="1" applyAlignment="1" applyProtection="1">
      <alignment horizontal="right" vertical="center" shrinkToFit="1"/>
    </xf>
    <xf numFmtId="189" fontId="4" fillId="3" borderId="19" xfId="0" applyNumberFormat="1" applyFont="1" applyFill="1" applyBorder="1" applyAlignment="1" applyProtection="1">
      <alignment horizontal="right" vertical="center" shrinkToFit="1"/>
    </xf>
    <xf numFmtId="2" fontId="4" fillId="3" borderId="19" xfId="0" applyNumberFormat="1" applyFont="1" applyFill="1" applyBorder="1" applyAlignment="1" applyProtection="1">
      <alignment horizontal="right" vertical="center" shrinkToFit="1"/>
    </xf>
    <xf numFmtId="2" fontId="4" fillId="5" borderId="20" xfId="0" applyNumberFormat="1" applyFont="1" applyFill="1" applyBorder="1" applyAlignment="1" applyProtection="1">
      <alignment horizontal="right" vertical="center" shrinkToFit="1"/>
    </xf>
    <xf numFmtId="189" fontId="4" fillId="5" borderId="21" xfId="0" applyNumberFormat="1" applyFont="1" applyFill="1" applyBorder="1" applyAlignment="1" applyProtection="1">
      <alignment horizontal="right" vertical="center" shrinkToFit="1"/>
    </xf>
    <xf numFmtId="189" fontId="4" fillId="5" borderId="22" xfId="0" applyNumberFormat="1" applyFont="1" applyFill="1" applyBorder="1" applyAlignment="1" applyProtection="1">
      <alignment horizontal="right" vertical="center" shrinkToFit="1"/>
    </xf>
    <xf numFmtId="192" fontId="4" fillId="5" borderId="22" xfId="0" applyNumberFormat="1" applyFont="1" applyFill="1" applyBorder="1" applyAlignment="1" applyProtection="1">
      <alignment horizontal="right" vertical="center" shrinkToFit="1"/>
    </xf>
    <xf numFmtId="2" fontId="4" fillId="5" borderId="22" xfId="0" applyNumberFormat="1" applyFont="1" applyFill="1" applyBorder="1" applyAlignment="1" applyProtection="1">
      <alignment horizontal="right" vertical="center" shrinkToFit="1"/>
    </xf>
    <xf numFmtId="191" fontId="4" fillId="3" borderId="20" xfId="0" applyNumberFormat="1" applyFont="1" applyFill="1" applyBorder="1" applyAlignment="1" applyProtection="1">
      <alignment horizontal="right" vertical="center" shrinkToFit="1"/>
    </xf>
    <xf numFmtId="191" fontId="4" fillId="3" borderId="22" xfId="0" applyNumberFormat="1" applyFont="1" applyFill="1" applyBorder="1" applyAlignment="1" applyProtection="1">
      <alignment horizontal="right" vertical="center" shrinkToFit="1"/>
    </xf>
    <xf numFmtId="189" fontId="4" fillId="3" borderId="20" xfId="0" quotePrefix="1" applyNumberFormat="1" applyFont="1" applyFill="1" applyBorder="1" applyAlignment="1">
      <alignment horizontal="right" vertical="center" shrinkToFit="1"/>
    </xf>
    <xf numFmtId="189" fontId="4" fillId="3" borderId="22" xfId="0" quotePrefix="1" applyNumberFormat="1" applyFont="1" applyFill="1" applyBorder="1" applyAlignment="1">
      <alignment horizontal="right" vertical="center" shrinkToFit="1"/>
    </xf>
    <xf numFmtId="0" fontId="4" fillId="3" borderId="20" xfId="0" quotePrefix="1" applyNumberFormat="1" applyFont="1" applyFill="1" applyBorder="1" applyAlignment="1">
      <alignment horizontal="right" vertical="center" shrinkToFit="1"/>
    </xf>
    <xf numFmtId="0" fontId="4" fillId="3" borderId="22" xfId="0" quotePrefix="1" applyNumberFormat="1" applyFont="1" applyFill="1" applyBorder="1" applyAlignment="1">
      <alignment horizontal="right" vertical="center" shrinkToFit="1"/>
    </xf>
    <xf numFmtId="0" fontId="4" fillId="3" borderId="23" xfId="0" applyNumberFormat="1" applyFont="1" applyFill="1" applyBorder="1" applyAlignment="1" applyProtection="1">
      <alignment horizontal="right" vertical="center" shrinkToFit="1"/>
    </xf>
    <xf numFmtId="0" fontId="4" fillId="3" borderId="24" xfId="0" applyNumberFormat="1" applyFont="1" applyFill="1" applyBorder="1" applyAlignment="1" applyProtection="1">
      <alignment horizontal="right" vertical="center" shrinkToFit="1"/>
    </xf>
    <xf numFmtId="0" fontId="6" fillId="0" borderId="17" xfId="0" applyNumberFormat="1" applyFont="1" applyFill="1" applyBorder="1" applyAlignment="1" applyProtection="1">
      <alignment horizontal="center" vertical="center" shrinkToFit="1"/>
    </xf>
    <xf numFmtId="2" fontId="4" fillId="3" borderId="18" xfId="0" applyNumberFormat="1" applyFont="1" applyFill="1" applyBorder="1" applyAlignment="1" applyProtection="1">
      <alignment horizontal="right" vertical="center" shrinkToFit="1"/>
    </xf>
    <xf numFmtId="191" fontId="4" fillId="5" borderId="22" xfId="0" applyNumberFormat="1" applyFont="1" applyFill="1" applyBorder="1" applyAlignment="1" applyProtection="1">
      <alignment horizontal="right" vertical="center" shrinkToFit="1"/>
    </xf>
    <xf numFmtId="0" fontId="4" fillId="3" borderId="25" xfId="0" applyNumberFormat="1" applyFont="1" applyFill="1" applyBorder="1" applyAlignment="1" applyProtection="1">
      <alignment horizontal="right" vertical="center" shrinkToFit="1"/>
    </xf>
    <xf numFmtId="0" fontId="4" fillId="3" borderId="17" xfId="0" applyNumberFormat="1" applyFont="1" applyFill="1" applyBorder="1" applyAlignment="1" applyProtection="1">
      <alignment horizontal="right" vertical="center" shrinkToFit="1"/>
    </xf>
    <xf numFmtId="189" fontId="4" fillId="0" borderId="17" xfId="0" applyNumberFormat="1" applyFont="1" applyFill="1" applyBorder="1" applyAlignment="1" applyProtection="1">
      <alignment horizontal="right" vertical="center" shrinkToFit="1"/>
    </xf>
    <xf numFmtId="0" fontId="4" fillId="0" borderId="16" xfId="0" applyNumberFormat="1" applyFont="1" applyBorder="1" applyAlignment="1" applyProtection="1">
      <alignment vertical="center" shrinkToFit="1"/>
    </xf>
    <xf numFmtId="187" fontId="4" fillId="0" borderId="17" xfId="0" applyNumberFormat="1" applyFont="1" applyBorder="1" applyAlignment="1" applyProtection="1">
      <alignment vertical="center" shrinkToFit="1"/>
    </xf>
    <xf numFmtId="0" fontId="4" fillId="0" borderId="17" xfId="0" applyNumberFormat="1" applyFont="1" applyBorder="1" applyAlignment="1" applyProtection="1">
      <alignment vertical="center"/>
    </xf>
    <xf numFmtId="189" fontId="4" fillId="0" borderId="16" xfId="0" applyNumberFormat="1" applyFont="1" applyBorder="1" applyAlignment="1" applyProtection="1">
      <alignment horizontal="right" vertical="center" shrinkToFit="1"/>
    </xf>
    <xf numFmtId="0" fontId="6" fillId="0" borderId="17" xfId="0" applyNumberFormat="1" applyFont="1" applyBorder="1" applyAlignment="1" applyProtection="1">
      <alignment vertical="center" shrinkToFit="1"/>
    </xf>
    <xf numFmtId="0" fontId="16" fillId="0" borderId="0" xfId="0" applyNumberFormat="1" applyFont="1" applyAlignment="1">
      <alignment horizontal="center" vertical="center" shrinkToFit="1"/>
    </xf>
    <xf numFmtId="57" fontId="4" fillId="2" borderId="26" xfId="0" applyNumberFormat="1" applyFont="1" applyFill="1" applyBorder="1" applyAlignment="1" applyProtection="1">
      <alignment horizontal="left" vertical="center" shrinkToFit="1"/>
    </xf>
    <xf numFmtId="188" fontId="4" fillId="0" borderId="27" xfId="0" applyNumberFormat="1" applyFont="1" applyFill="1" applyBorder="1" applyAlignment="1" applyProtection="1">
      <alignment vertical="center" shrinkToFit="1"/>
    </xf>
    <xf numFmtId="187" fontId="4" fillId="0" borderId="28" xfId="0" applyNumberFormat="1" applyFont="1" applyFill="1" applyBorder="1" applyAlignment="1" applyProtection="1">
      <alignment horizontal="right" vertical="center" shrinkToFit="1"/>
    </xf>
    <xf numFmtId="191" fontId="4" fillId="0" borderId="28" xfId="0" applyNumberFormat="1" applyFont="1" applyFill="1" applyBorder="1" applyAlignment="1" applyProtection="1">
      <alignment horizontal="right" vertical="center" shrinkToFit="1"/>
    </xf>
    <xf numFmtId="182" fontId="4" fillId="0" borderId="28" xfId="0" applyNumberFormat="1" applyFont="1" applyFill="1" applyBorder="1" applyAlignment="1" applyProtection="1">
      <alignment vertical="center" shrinkToFit="1"/>
    </xf>
    <xf numFmtId="57" fontId="4" fillId="2" borderId="30" xfId="0" applyNumberFormat="1" applyFont="1" applyFill="1" applyBorder="1" applyAlignment="1" applyProtection="1">
      <alignment vertical="center" shrinkToFit="1"/>
    </xf>
    <xf numFmtId="189" fontId="4" fillId="0" borderId="28" xfId="0" applyNumberFormat="1" applyFont="1" applyFill="1" applyBorder="1" applyAlignment="1" applyProtection="1">
      <alignment horizontal="right" vertical="center" shrinkToFit="1"/>
    </xf>
    <xf numFmtId="0" fontId="4" fillId="0" borderId="28" xfId="0" applyNumberFormat="1" applyFont="1" applyBorder="1" applyAlignment="1" applyProtection="1">
      <alignment vertical="center" shrinkToFit="1"/>
    </xf>
    <xf numFmtId="57" fontId="4" fillId="2" borderId="30" xfId="0" applyNumberFormat="1" applyFont="1" applyFill="1" applyBorder="1" applyAlignment="1" applyProtection="1">
      <alignment horizontal="left" vertical="center" shrinkToFit="1"/>
    </xf>
    <xf numFmtId="0" fontId="4" fillId="0" borderId="30" xfId="0" applyNumberFormat="1" applyFont="1" applyFill="1" applyBorder="1" applyAlignment="1" applyProtection="1">
      <alignment vertical="center"/>
    </xf>
    <xf numFmtId="57" fontId="4" fillId="2" borderId="31" xfId="0" applyNumberFormat="1" applyFont="1" applyFill="1" applyBorder="1" applyAlignment="1" applyProtection="1">
      <alignment horizontal="left" vertical="center" shrinkToFit="1"/>
    </xf>
    <xf numFmtId="188" fontId="4" fillId="0" borderId="32" xfId="0" applyNumberFormat="1" applyFont="1" applyFill="1" applyBorder="1" applyAlignment="1" applyProtection="1">
      <alignment vertical="center" shrinkToFit="1"/>
    </xf>
    <xf numFmtId="187" fontId="4" fillId="0" borderId="10" xfId="0" applyNumberFormat="1" applyFont="1" applyFill="1" applyBorder="1" applyAlignment="1" applyProtection="1">
      <alignment horizontal="right" vertical="center" shrinkToFit="1"/>
    </xf>
    <xf numFmtId="191" fontId="4" fillId="0" borderId="10" xfId="0" applyNumberFormat="1" applyFont="1" applyFill="1" applyBorder="1" applyAlignment="1" applyProtection="1">
      <alignment horizontal="right" vertical="center" shrinkToFit="1"/>
    </xf>
    <xf numFmtId="182" fontId="4" fillId="0" borderId="10" xfId="0" applyNumberFormat="1" applyFont="1" applyFill="1" applyBorder="1" applyAlignment="1" applyProtection="1">
      <alignment vertical="center" shrinkToFit="1"/>
    </xf>
    <xf numFmtId="2" fontId="4" fillId="0" borderId="34" xfId="0" applyNumberFormat="1" applyFont="1" applyFill="1" applyBorder="1" applyAlignment="1" applyProtection="1">
      <alignment horizontal="center" vertical="center" shrinkToFit="1"/>
    </xf>
    <xf numFmtId="57" fontId="4" fillId="2" borderId="34" xfId="0" applyNumberFormat="1" applyFont="1" applyFill="1" applyBorder="1" applyAlignment="1" applyProtection="1">
      <alignment vertical="center" shrinkToFit="1"/>
    </xf>
    <xf numFmtId="189" fontId="4" fillId="0" borderId="10" xfId="0" applyNumberFormat="1" applyFont="1" applyFill="1" applyBorder="1" applyAlignment="1" applyProtection="1">
      <alignment horizontal="right" vertical="center" shrinkToFit="1"/>
    </xf>
    <xf numFmtId="0" fontId="4" fillId="0" borderId="10" xfId="0" applyNumberFormat="1" applyFont="1" applyFill="1" applyBorder="1" applyAlignment="1" applyProtection="1">
      <alignment vertical="center" shrinkToFit="1"/>
    </xf>
    <xf numFmtId="0" fontId="4" fillId="0" borderId="10" xfId="0" applyNumberFormat="1" applyFont="1" applyBorder="1" applyAlignment="1" applyProtection="1">
      <alignment vertical="center" shrinkToFit="1"/>
    </xf>
    <xf numFmtId="2" fontId="4" fillId="0" borderId="34" xfId="0" applyNumberFormat="1" applyFont="1" applyFill="1" applyBorder="1" applyAlignment="1" applyProtection="1">
      <alignment vertical="center" shrinkToFit="1"/>
    </xf>
    <xf numFmtId="57" fontId="4" fillId="2" borderId="34" xfId="0" applyNumberFormat="1" applyFont="1" applyFill="1" applyBorder="1" applyAlignment="1" applyProtection="1">
      <alignment horizontal="left" vertical="center" shrinkToFit="1"/>
    </xf>
    <xf numFmtId="0" fontId="4" fillId="0" borderId="10" xfId="0" applyNumberFormat="1" applyFont="1" applyFill="1" applyBorder="1" applyAlignment="1" applyProtection="1">
      <alignment vertical="center"/>
    </xf>
    <xf numFmtId="0" fontId="4" fillId="0" borderId="34" xfId="0" applyNumberFormat="1" applyFont="1" applyFill="1" applyBorder="1" applyAlignment="1" applyProtection="1">
      <alignment vertical="center"/>
    </xf>
    <xf numFmtId="190" fontId="4" fillId="0" borderId="10" xfId="0" applyNumberFormat="1" applyFont="1" applyFill="1" applyBorder="1" applyAlignment="1" applyProtection="1">
      <alignment vertical="center" shrinkToFit="1"/>
    </xf>
    <xf numFmtId="57" fontId="4" fillId="2" borderId="34" xfId="0" applyNumberFormat="1" applyFont="1" applyFill="1" applyBorder="1" applyAlignment="1">
      <alignment horizontal="left" vertical="center" shrinkToFit="1"/>
    </xf>
    <xf numFmtId="57" fontId="4" fillId="2" borderId="34" xfId="0" applyNumberFormat="1" applyFont="1" applyFill="1" applyBorder="1" applyAlignment="1">
      <alignment vertical="center" shrinkToFit="1"/>
    </xf>
    <xf numFmtId="0" fontId="4" fillId="0" borderId="10" xfId="0" applyNumberFormat="1" applyFont="1" applyFill="1" applyBorder="1" applyAlignment="1" applyProtection="1">
      <alignment horizontal="center" vertical="center" shrinkToFit="1"/>
    </xf>
    <xf numFmtId="191" fontId="4" fillId="6" borderId="10" xfId="0" applyNumberFormat="1" applyFont="1" applyFill="1" applyBorder="1" applyAlignment="1" applyProtection="1">
      <alignment horizontal="center" vertical="center" shrinkToFit="1"/>
    </xf>
    <xf numFmtId="182" fontId="4" fillId="0" borderId="10" xfId="0" applyNumberFormat="1" applyFont="1" applyBorder="1" applyAlignment="1" applyProtection="1">
      <alignment vertical="center" shrinkToFit="1"/>
    </xf>
    <xf numFmtId="2" fontId="4" fillId="0" borderId="34" xfId="0" applyNumberFormat="1" applyFont="1" applyBorder="1" applyAlignment="1" applyProtection="1">
      <alignment vertical="center" shrinkToFit="1"/>
    </xf>
    <xf numFmtId="191" fontId="4" fillId="0" borderId="10" xfId="0" applyNumberFormat="1" applyFont="1" applyFill="1" applyBorder="1" applyAlignment="1" applyProtection="1">
      <alignment horizontal="center" vertical="center" shrinkToFit="1"/>
    </xf>
    <xf numFmtId="57" fontId="4" fillId="2" borderId="31" xfId="0" applyNumberFormat="1" applyFont="1" applyFill="1" applyBorder="1" applyAlignment="1">
      <alignment horizontal="left" vertical="center" shrinkToFit="1"/>
    </xf>
    <xf numFmtId="57" fontId="4" fillId="2" borderId="31" xfId="0" applyNumberFormat="1" applyFont="1" applyFill="1" applyBorder="1" applyAlignment="1">
      <alignment vertical="center" shrinkToFit="1"/>
    </xf>
    <xf numFmtId="191" fontId="4" fillId="0" borderId="10" xfId="0" applyNumberFormat="1" applyFont="1" applyFill="1" applyBorder="1" applyAlignment="1" applyProtection="1">
      <alignment vertical="center" shrinkToFit="1"/>
    </xf>
    <xf numFmtId="189" fontId="4" fillId="0" borderId="32" xfId="0" applyNumberFormat="1" applyFont="1" applyFill="1" applyBorder="1" applyAlignment="1" applyProtection="1">
      <alignment vertical="center" shrinkToFit="1"/>
    </xf>
    <xf numFmtId="189" fontId="4" fillId="0" borderId="10" xfId="0" applyNumberFormat="1" applyFont="1" applyFill="1" applyBorder="1" applyAlignment="1" applyProtection="1">
      <alignment vertical="center" shrinkToFit="1"/>
    </xf>
    <xf numFmtId="187" fontId="4" fillId="0" borderId="10" xfId="0" applyNumberFormat="1" applyFont="1" applyFill="1" applyBorder="1" applyAlignment="1" applyProtection="1">
      <alignment vertical="center" shrinkToFit="1"/>
    </xf>
    <xf numFmtId="0" fontId="4" fillId="0" borderId="35" xfId="0" applyNumberFormat="1" applyFont="1" applyFill="1" applyBorder="1" applyAlignment="1" applyProtection="1">
      <alignment horizontal="center" vertical="center" shrinkToFit="1"/>
    </xf>
    <xf numFmtId="1" fontId="4" fillId="0" borderId="10" xfId="0" applyNumberFormat="1" applyFont="1" applyFill="1" applyBorder="1" applyAlignment="1" applyProtection="1">
      <alignment vertical="center" shrinkToFit="1"/>
    </xf>
    <xf numFmtId="185" fontId="4" fillId="0" borderId="10" xfId="0" applyNumberFormat="1" applyFont="1" applyFill="1" applyBorder="1" applyAlignment="1" applyProtection="1">
      <alignment horizontal="center" vertical="center" shrinkToFit="1"/>
    </xf>
    <xf numFmtId="1" fontId="4" fillId="0" borderId="10" xfId="0" applyNumberFormat="1" applyFont="1" applyFill="1" applyBorder="1" applyAlignment="1" applyProtection="1">
      <alignment horizontal="center" vertical="center" shrinkToFit="1"/>
    </xf>
    <xf numFmtId="189" fontId="4" fillId="0" borderId="10" xfId="0" applyNumberFormat="1" applyFont="1" applyFill="1" applyBorder="1" applyAlignment="1" applyProtection="1">
      <alignment horizontal="center" vertical="center" shrinkToFit="1"/>
    </xf>
    <xf numFmtId="187" fontId="4" fillId="0" borderId="10" xfId="0" applyNumberFormat="1" applyFont="1" applyFill="1" applyBorder="1" applyAlignment="1" applyProtection="1">
      <alignment horizontal="center" vertical="center" shrinkToFit="1"/>
    </xf>
    <xf numFmtId="188" fontId="4" fillId="0" borderId="32" xfId="0" applyNumberFormat="1" applyFont="1" applyBorder="1" applyAlignment="1" applyProtection="1">
      <alignment vertical="center" shrinkToFit="1"/>
    </xf>
    <xf numFmtId="189" fontId="4" fillId="0" borderId="10" xfId="0" applyNumberFormat="1" applyFont="1" applyBorder="1" applyAlignment="1" applyProtection="1">
      <alignment horizontal="right" vertical="center" shrinkToFit="1"/>
    </xf>
    <xf numFmtId="187" fontId="4" fillId="0" borderId="10" xfId="0" applyNumberFormat="1" applyFont="1" applyBorder="1" applyAlignment="1" applyProtection="1">
      <alignment vertical="center" shrinkToFit="1"/>
    </xf>
    <xf numFmtId="0" fontId="4" fillId="0" borderId="10" xfId="0" applyNumberFormat="1" applyFont="1" applyBorder="1" applyAlignment="1" applyProtection="1">
      <alignment vertical="center"/>
    </xf>
    <xf numFmtId="0" fontId="4" fillId="0" borderId="34" xfId="0" applyNumberFormat="1" applyFont="1" applyBorder="1" applyAlignment="1" applyProtection="1">
      <alignment vertical="center"/>
    </xf>
    <xf numFmtId="187" fontId="4" fillId="0" borderId="10" xfId="0" applyNumberFormat="1" applyFont="1" applyBorder="1" applyAlignment="1" applyProtection="1">
      <alignment horizontal="right" vertical="center" shrinkToFit="1"/>
    </xf>
    <xf numFmtId="189" fontId="4" fillId="0" borderId="10" xfId="0" applyNumberFormat="1" applyFont="1" applyBorder="1" applyAlignment="1" applyProtection="1">
      <alignment horizontal="center" vertical="center" shrinkToFit="1"/>
    </xf>
    <xf numFmtId="0" fontId="4" fillId="0" borderId="10" xfId="0" applyNumberFormat="1" applyFont="1" applyBorder="1" applyAlignment="1" applyProtection="1">
      <alignment horizontal="center" vertical="center" shrinkToFit="1"/>
    </xf>
    <xf numFmtId="187" fontId="4" fillId="0" borderId="10" xfId="0" applyNumberFormat="1" applyFont="1" applyBorder="1" applyAlignment="1" applyProtection="1">
      <alignment horizontal="center" vertical="center" shrinkToFit="1"/>
    </xf>
    <xf numFmtId="0" fontId="4" fillId="0" borderId="30" xfId="0" applyFont="1" applyBorder="1" applyAlignment="1" applyProtection="1">
      <alignment vertical="center" shrinkToFit="1"/>
    </xf>
    <xf numFmtId="0" fontId="4" fillId="0" borderId="34" xfId="0" applyFont="1" applyBorder="1" applyAlignment="1" applyProtection="1">
      <alignment vertical="center" shrinkToFit="1"/>
    </xf>
    <xf numFmtId="0" fontId="4" fillId="0" borderId="34" xfId="0" applyFont="1" applyBorder="1" applyAlignment="1">
      <alignment vertical="center" shrinkToFit="1"/>
    </xf>
    <xf numFmtId="0" fontId="4" fillId="0" borderId="14" xfId="0" applyFont="1" applyBorder="1" applyAlignment="1" applyProtection="1">
      <alignment horizontal="left" vertical="center"/>
    </xf>
    <xf numFmtId="0" fontId="4" fillId="0" borderId="15" xfId="0" applyFont="1" applyBorder="1" applyAlignment="1" applyProtection="1">
      <alignment horizontal="left" vertical="center"/>
    </xf>
    <xf numFmtId="0" fontId="4" fillId="0" borderId="16" xfId="0" applyFont="1" applyBorder="1" applyAlignment="1" applyProtection="1">
      <alignment horizontal="left" vertical="center"/>
    </xf>
    <xf numFmtId="0" fontId="4" fillId="0" borderId="17" xfId="0" applyFont="1" applyBorder="1" applyAlignment="1" applyProtection="1">
      <alignment horizontal="left" vertical="center"/>
    </xf>
    <xf numFmtId="0" fontId="4" fillId="0" borderId="27" xfId="0" applyFont="1" applyBorder="1" applyAlignment="1" applyProtection="1">
      <alignment vertical="center" shrinkToFit="1"/>
    </xf>
    <xf numFmtId="0" fontId="4" fillId="0" borderId="28" xfId="0" applyFont="1" applyBorder="1" applyAlignment="1" applyProtection="1">
      <alignment vertical="center" shrinkToFit="1"/>
    </xf>
    <xf numFmtId="0" fontId="4" fillId="0" borderId="32" xfId="0" applyFont="1" applyBorder="1" applyAlignment="1" applyProtection="1">
      <alignment vertical="center" shrinkToFit="1"/>
    </xf>
    <xf numFmtId="0" fontId="4" fillId="0" borderId="10" xfId="0" applyFont="1" applyBorder="1" applyAlignment="1" applyProtection="1">
      <alignment vertical="center" shrinkToFit="1"/>
    </xf>
    <xf numFmtId="0" fontId="4" fillId="0" borderId="16" xfId="0" applyFont="1" applyBorder="1" applyAlignment="1" applyProtection="1">
      <alignment vertical="center" shrinkToFit="1"/>
    </xf>
    <xf numFmtId="0" fontId="4" fillId="0" borderId="17" xfId="0" applyFont="1" applyBorder="1" applyAlignment="1" applyProtection="1">
      <alignment vertical="center" shrinkToFit="1"/>
    </xf>
    <xf numFmtId="0" fontId="4" fillId="0" borderId="32" xfId="0" applyFont="1" applyBorder="1" applyAlignment="1">
      <alignment vertical="center" shrinkToFit="1"/>
    </xf>
    <xf numFmtId="0" fontId="4" fillId="0" borderId="10" xfId="0" applyFont="1" applyBorder="1" applyAlignment="1">
      <alignment vertical="center" shrinkToFit="1"/>
    </xf>
    <xf numFmtId="186" fontId="4" fillId="3" borderId="38" xfId="0" applyNumberFormat="1" applyFont="1" applyFill="1" applyBorder="1" applyAlignment="1">
      <alignment horizontal="right" vertical="center"/>
    </xf>
    <xf numFmtId="186" fontId="4" fillId="5" borderId="39" xfId="0" applyNumberFormat="1" applyFont="1" applyFill="1" applyBorder="1" applyAlignment="1">
      <alignment horizontal="right" vertical="center"/>
    </xf>
    <xf numFmtId="186" fontId="4" fillId="3" borderId="39" xfId="0" applyNumberFormat="1" applyFont="1" applyFill="1" applyBorder="1" applyAlignment="1">
      <alignment horizontal="right" vertical="center"/>
    </xf>
    <xf numFmtId="186" fontId="4" fillId="3" borderId="40" xfId="0" applyNumberFormat="1" applyFont="1" applyFill="1" applyBorder="1" applyAlignment="1">
      <alignment horizontal="right" vertical="center"/>
    </xf>
    <xf numFmtId="189" fontId="4" fillId="0" borderId="27" xfId="0" applyNumberFormat="1" applyFont="1" applyFill="1" applyBorder="1" applyAlignment="1">
      <alignment vertical="center" shrinkToFit="1"/>
    </xf>
    <xf numFmtId="189" fontId="4" fillId="0" borderId="28" xfId="0" applyNumberFormat="1" applyFont="1" applyFill="1" applyBorder="1" applyAlignment="1">
      <alignment vertical="center" shrinkToFit="1"/>
    </xf>
    <xf numFmtId="0" fontId="4" fillId="0" borderId="28" xfId="0" applyNumberFormat="1" applyFont="1" applyFill="1" applyBorder="1" applyAlignment="1" applyProtection="1">
      <alignment vertical="center" shrinkToFit="1"/>
    </xf>
    <xf numFmtId="0" fontId="4" fillId="0" borderId="30" xfId="0" applyNumberFormat="1" applyFont="1" applyFill="1" applyBorder="1" applyAlignment="1" applyProtection="1">
      <alignment vertical="center" shrinkToFit="1"/>
    </xf>
    <xf numFmtId="57" fontId="4" fillId="2" borderId="30" xfId="0" applyNumberFormat="1" applyFont="1" applyFill="1" applyBorder="1" applyAlignment="1">
      <alignment horizontal="left" vertical="center" shrinkToFit="1"/>
    </xf>
    <xf numFmtId="184" fontId="4" fillId="0" borderId="27" xfId="0" applyNumberFormat="1" applyFont="1" applyBorder="1" applyAlignment="1">
      <alignment vertical="center" shrinkToFit="1"/>
    </xf>
    <xf numFmtId="189" fontId="4" fillId="0" borderId="28" xfId="0" applyNumberFormat="1" applyFont="1" applyBorder="1" applyAlignment="1">
      <alignment horizontal="right" vertical="center" shrinkToFit="1"/>
    </xf>
    <xf numFmtId="189" fontId="4" fillId="0" borderId="27" xfId="0" applyNumberFormat="1" applyFont="1" applyFill="1" applyBorder="1" applyAlignment="1">
      <alignment horizontal="right" vertical="center" shrinkToFit="1"/>
    </xf>
    <xf numFmtId="184" fontId="4" fillId="0" borderId="28" xfId="0" applyNumberFormat="1" applyFont="1" applyFill="1" applyBorder="1" applyAlignment="1">
      <alignment vertical="center" shrinkToFit="1"/>
    </xf>
    <xf numFmtId="0" fontId="4" fillId="0" borderId="28" xfId="0" applyNumberFormat="1" applyFont="1" applyFill="1" applyBorder="1" applyAlignment="1">
      <alignment vertical="center" shrinkToFit="1"/>
    </xf>
    <xf numFmtId="0" fontId="4" fillId="0" borderId="30" xfId="0" applyNumberFormat="1" applyFont="1" applyBorder="1" applyAlignment="1" applyProtection="1">
      <alignment vertical="center" shrinkToFit="1"/>
    </xf>
    <xf numFmtId="184" fontId="4" fillId="0" borderId="28" xfId="0" applyNumberFormat="1" applyFont="1" applyBorder="1" applyAlignment="1">
      <alignment vertical="center" shrinkToFit="1"/>
    </xf>
    <xf numFmtId="187" fontId="4" fillId="0" borderId="28" xfId="0" applyNumberFormat="1" applyFont="1" applyBorder="1" applyAlignment="1">
      <alignment vertical="center" shrinkToFit="1"/>
    </xf>
    <xf numFmtId="0" fontId="4" fillId="0" borderId="34" xfId="0" applyNumberFormat="1" applyFont="1" applyFill="1" applyBorder="1" applyAlignment="1" applyProtection="1">
      <alignment vertical="center" shrinkToFit="1"/>
    </xf>
    <xf numFmtId="184" fontId="4" fillId="0" borderId="32" xfId="0" applyNumberFormat="1" applyFont="1" applyBorder="1" applyAlignment="1">
      <alignment vertical="center" shrinkToFit="1"/>
    </xf>
    <xf numFmtId="189" fontId="4" fillId="0" borderId="10" xfId="0" applyNumberFormat="1" applyFont="1" applyBorder="1" applyAlignment="1">
      <alignment horizontal="right" vertical="center" shrinkToFit="1"/>
    </xf>
    <xf numFmtId="189" fontId="4" fillId="0" borderId="32" xfId="0" applyNumberFormat="1" applyFont="1" applyFill="1" applyBorder="1" applyAlignment="1" applyProtection="1">
      <alignment horizontal="right" vertical="center" shrinkToFit="1"/>
    </xf>
    <xf numFmtId="180" fontId="4" fillId="0" borderId="10" xfId="0" applyNumberFormat="1" applyFont="1" applyFill="1" applyBorder="1" applyAlignment="1" applyProtection="1">
      <alignment vertical="center" shrinkToFit="1"/>
    </xf>
    <xf numFmtId="0" fontId="4" fillId="0" borderId="34" xfId="0" applyNumberFormat="1" applyFont="1" applyBorder="1" applyAlignment="1" applyProtection="1">
      <alignment vertical="center" shrinkToFit="1"/>
    </xf>
    <xf numFmtId="184" fontId="4" fillId="0" borderId="32" xfId="0" applyNumberFormat="1" applyFont="1" applyBorder="1" applyAlignment="1" applyProtection="1">
      <alignment vertical="center" shrinkToFit="1"/>
    </xf>
    <xf numFmtId="180" fontId="4" fillId="0" borderId="10" xfId="0" applyNumberFormat="1" applyFont="1" applyBorder="1" applyAlignment="1" applyProtection="1">
      <alignment vertical="center" shrinkToFit="1"/>
    </xf>
    <xf numFmtId="191" fontId="4" fillId="0" borderId="10" xfId="0" applyNumberFormat="1" applyFont="1" applyBorder="1" applyAlignment="1" applyProtection="1">
      <alignment vertical="center" shrinkToFit="1"/>
    </xf>
    <xf numFmtId="0" fontId="4" fillId="0" borderId="34" xfId="0" applyNumberFormat="1" applyFont="1" applyFill="1" applyBorder="1" applyAlignment="1" applyProtection="1">
      <alignment horizontal="center" vertical="center" shrinkToFit="1"/>
    </xf>
    <xf numFmtId="191" fontId="4" fillId="0" borderId="35" xfId="0" applyNumberFormat="1" applyFont="1" applyFill="1" applyBorder="1" applyAlignment="1" applyProtection="1">
      <alignment horizontal="center" vertical="center" shrinkToFit="1"/>
    </xf>
    <xf numFmtId="191" fontId="4" fillId="0" borderId="10" xfId="0" applyNumberFormat="1" applyFont="1" applyFill="1" applyBorder="1" applyAlignment="1">
      <alignment horizontal="right" vertical="center" shrinkToFit="1"/>
    </xf>
    <xf numFmtId="0" fontId="4" fillId="0" borderId="32" xfId="0" applyNumberFormat="1" applyFont="1" applyBorder="1" applyAlignment="1" applyProtection="1">
      <alignment vertical="center" shrinkToFit="1"/>
    </xf>
    <xf numFmtId="57" fontId="4" fillId="2" borderId="34" xfId="0" applyNumberFormat="1" applyFont="1" applyFill="1" applyBorder="1" applyAlignment="1" applyProtection="1">
      <alignment horizontal="center" vertical="center" shrinkToFit="1"/>
    </xf>
    <xf numFmtId="0" fontId="4" fillId="2" borderId="34" xfId="0" applyFont="1" applyFill="1" applyBorder="1" applyAlignment="1">
      <alignment horizontal="left" vertical="center" shrinkToFit="1"/>
    </xf>
    <xf numFmtId="189" fontId="4" fillId="0" borderId="32" xfId="0" applyNumberFormat="1" applyFont="1" applyBorder="1" applyAlignment="1" applyProtection="1">
      <alignment horizontal="right" vertical="center" shrinkToFit="1"/>
    </xf>
    <xf numFmtId="184" fontId="4" fillId="0" borderId="10" xfId="0" applyNumberFormat="1" applyFont="1" applyFill="1" applyBorder="1" applyAlignment="1" applyProtection="1">
      <alignment vertical="center" shrinkToFit="1"/>
    </xf>
    <xf numFmtId="193" fontId="4" fillId="6" borderId="10" xfId="0" applyNumberFormat="1" applyFont="1" applyFill="1" applyBorder="1" applyAlignment="1" applyProtection="1">
      <alignment vertical="center" shrinkToFit="1"/>
    </xf>
    <xf numFmtId="182" fontId="4" fillId="0" borderId="34" xfId="0" applyNumberFormat="1" applyFont="1" applyFill="1" applyBorder="1" applyAlignment="1" applyProtection="1">
      <alignment vertical="center" shrinkToFit="1"/>
    </xf>
    <xf numFmtId="189" fontId="4" fillId="0" borderId="35" xfId="0" applyNumberFormat="1" applyFont="1" applyFill="1" applyBorder="1" applyAlignment="1" applyProtection="1">
      <alignment vertical="center" shrinkToFit="1"/>
    </xf>
    <xf numFmtId="185" fontId="4" fillId="0" borderId="10" xfId="0" applyNumberFormat="1" applyFont="1" applyFill="1" applyBorder="1" applyAlignment="1" applyProtection="1">
      <alignment vertical="center" shrinkToFit="1"/>
    </xf>
    <xf numFmtId="2" fontId="4" fillId="0" borderId="41" xfId="0" applyNumberFormat="1" applyFont="1" applyFill="1" applyBorder="1" applyAlignment="1" applyProtection="1">
      <alignment horizontal="center" vertical="center" shrinkToFit="1"/>
    </xf>
    <xf numFmtId="0" fontId="4" fillId="0" borderId="10" xfId="0" applyFont="1" applyBorder="1" applyAlignment="1">
      <alignment vertical="center"/>
    </xf>
    <xf numFmtId="0" fontId="4" fillId="0" borderId="10" xfId="0" applyFont="1" applyFill="1" applyBorder="1" applyAlignment="1">
      <alignment vertical="center"/>
    </xf>
    <xf numFmtId="0" fontId="17" fillId="0" borderId="0" xfId="1" applyFont="1" applyAlignment="1" applyProtection="1">
      <alignment horizontal="left" vertical="center"/>
    </xf>
    <xf numFmtId="180" fontId="10" fillId="0" borderId="0" xfId="0" applyNumberFormat="1" applyFont="1" applyAlignment="1" applyProtection="1">
      <alignment vertical="center"/>
    </xf>
    <xf numFmtId="0" fontId="17" fillId="0" borderId="0" xfId="1" applyFont="1" applyAlignment="1" applyProtection="1">
      <alignment vertical="center"/>
    </xf>
    <xf numFmtId="180" fontId="17" fillId="0" borderId="0" xfId="1" applyNumberFormat="1" applyFont="1" applyAlignment="1" applyProtection="1">
      <alignment vertical="center"/>
    </xf>
    <xf numFmtId="0" fontId="17" fillId="0" borderId="0" xfId="1" applyFont="1" applyBorder="1" applyAlignment="1" applyProtection="1">
      <alignment horizontal="left" vertical="center"/>
    </xf>
    <xf numFmtId="0" fontId="10" fillId="0" borderId="0" xfId="0" applyFont="1" applyAlignment="1">
      <alignment vertical="center"/>
    </xf>
    <xf numFmtId="0" fontId="17" fillId="0" borderId="0" xfId="1" applyFont="1" applyFill="1" applyAlignment="1" applyProtection="1">
      <alignment vertical="center"/>
    </xf>
    <xf numFmtId="0" fontId="4" fillId="2" borderId="4" xfId="0" applyFont="1" applyFill="1" applyBorder="1" applyAlignment="1" applyProtection="1">
      <alignment vertical="center"/>
    </xf>
    <xf numFmtId="57" fontId="4" fillId="2" borderId="4" xfId="0" applyNumberFormat="1" applyFont="1" applyFill="1" applyBorder="1" applyAlignment="1" applyProtection="1">
      <alignment vertical="center"/>
    </xf>
    <xf numFmtId="0" fontId="4" fillId="2" borderId="4" xfId="0" quotePrefix="1" applyFont="1" applyFill="1" applyBorder="1" applyAlignment="1" applyProtection="1">
      <alignment vertical="center"/>
    </xf>
    <xf numFmtId="0" fontId="11" fillId="2" borderId="10" xfId="0" applyFont="1" applyFill="1" applyBorder="1" applyAlignment="1" applyProtection="1">
      <alignment horizontal="right" vertical="center"/>
    </xf>
    <xf numFmtId="57" fontId="18" fillId="2" borderId="26" xfId="0" applyNumberFormat="1" applyFont="1" applyFill="1" applyBorder="1" applyAlignment="1" applyProtection="1">
      <alignment horizontal="left" vertical="center" shrinkToFit="1"/>
    </xf>
    <xf numFmtId="57" fontId="18" fillId="2" borderId="44" xfId="0" applyNumberFormat="1" applyFont="1" applyFill="1" applyBorder="1" applyAlignment="1" applyProtection="1">
      <alignment horizontal="left" vertical="center" shrinkToFit="1"/>
    </xf>
    <xf numFmtId="188" fontId="4" fillId="0" borderId="45" xfId="0" applyNumberFormat="1" applyFont="1" applyFill="1" applyBorder="1" applyAlignment="1" applyProtection="1">
      <alignment vertical="center" shrinkToFit="1"/>
    </xf>
    <xf numFmtId="187" fontId="4" fillId="0" borderId="46" xfId="0" applyNumberFormat="1" applyFont="1" applyFill="1" applyBorder="1" applyAlignment="1" applyProtection="1">
      <alignment horizontal="right" vertical="center" shrinkToFit="1"/>
    </xf>
    <xf numFmtId="2" fontId="4" fillId="0" borderId="47" xfId="0" applyNumberFormat="1" applyFont="1" applyFill="1" applyBorder="1" applyAlignment="1" applyProtection="1">
      <alignment horizontal="center" vertical="center" shrinkToFit="1"/>
    </xf>
    <xf numFmtId="57" fontId="4" fillId="2" borderId="47" xfId="0" applyNumberFormat="1" applyFont="1" applyFill="1" applyBorder="1" applyAlignment="1" applyProtection="1">
      <alignment vertical="center" shrinkToFit="1"/>
    </xf>
    <xf numFmtId="189" fontId="4" fillId="0" borderId="46" xfId="0" applyNumberFormat="1" applyFont="1" applyFill="1" applyBorder="1" applyAlignment="1" applyProtection="1">
      <alignment horizontal="right" vertical="center" shrinkToFit="1"/>
    </xf>
    <xf numFmtId="191" fontId="4" fillId="0" borderId="46" xfId="0" applyNumberFormat="1" applyFont="1" applyFill="1" applyBorder="1" applyAlignment="1" applyProtection="1">
      <alignment horizontal="right" vertical="center" shrinkToFit="1"/>
    </xf>
    <xf numFmtId="0" fontId="4" fillId="0" borderId="46" xfId="0" applyNumberFormat="1" applyFont="1" applyFill="1" applyBorder="1" applyAlignment="1" applyProtection="1">
      <alignment horizontal="center" vertical="center" shrinkToFit="1"/>
    </xf>
    <xf numFmtId="0" fontId="4" fillId="0" borderId="46" xfId="0" applyNumberFormat="1" applyFont="1" applyBorder="1" applyAlignment="1" applyProtection="1">
      <alignment vertical="center" shrinkToFit="1"/>
    </xf>
    <xf numFmtId="57" fontId="4" fillId="2" borderId="47" xfId="0" applyNumberFormat="1" applyFont="1" applyFill="1" applyBorder="1" applyAlignment="1" applyProtection="1">
      <alignment horizontal="left" vertical="center" shrinkToFit="1"/>
    </xf>
    <xf numFmtId="0" fontId="4" fillId="0" borderId="47" xfId="0" applyNumberFormat="1" applyFont="1" applyFill="1" applyBorder="1" applyAlignment="1" applyProtection="1">
      <alignment vertical="center"/>
    </xf>
    <xf numFmtId="191" fontId="4" fillId="0" borderId="46" xfId="0" applyNumberFormat="1" applyFont="1" applyBorder="1" applyAlignment="1">
      <alignment horizontal="right" vertical="center" shrinkToFit="1"/>
    </xf>
    <xf numFmtId="192" fontId="4" fillId="0" borderId="46" xfId="0" applyNumberFormat="1" applyFont="1" applyBorder="1" applyAlignment="1">
      <alignment horizontal="right" vertical="center" shrinkToFit="1"/>
    </xf>
    <xf numFmtId="1" fontId="4" fillId="0" borderId="46" xfId="0" applyNumberFormat="1" applyFont="1" applyBorder="1" applyAlignment="1">
      <alignment horizontal="right" vertical="center" shrinkToFit="1"/>
    </xf>
    <xf numFmtId="57" fontId="18" fillId="2" borderId="44" xfId="0" applyNumberFormat="1" applyFont="1" applyFill="1" applyBorder="1" applyAlignment="1">
      <alignment horizontal="left" vertical="center" shrinkToFit="1"/>
    </xf>
    <xf numFmtId="191" fontId="4" fillId="0" borderId="46" xfId="0" applyNumberFormat="1" applyFont="1" applyFill="1" applyBorder="1" applyAlignment="1" applyProtection="1">
      <alignment horizontal="center" vertical="center" shrinkToFit="1"/>
    </xf>
    <xf numFmtId="182" fontId="4" fillId="0" borderId="46" xfId="0" applyNumberFormat="1" applyFont="1" applyFill="1" applyBorder="1" applyAlignment="1" applyProtection="1">
      <alignment vertical="center" shrinkToFit="1"/>
    </xf>
    <xf numFmtId="0" fontId="4" fillId="0" borderId="46" xfId="0" applyNumberFormat="1" applyFont="1" applyFill="1" applyBorder="1" applyAlignment="1" applyProtection="1">
      <alignment vertical="center" shrinkToFit="1"/>
    </xf>
    <xf numFmtId="182" fontId="4" fillId="0" borderId="46" xfId="0" applyNumberFormat="1" applyFont="1" applyBorder="1" applyAlignment="1" applyProtection="1">
      <alignment vertical="center" shrinkToFit="1"/>
    </xf>
    <xf numFmtId="2" fontId="4" fillId="0" borderId="47" xfId="0" applyNumberFormat="1" applyFont="1" applyBorder="1" applyAlignment="1" applyProtection="1">
      <alignment vertical="center" shrinkToFit="1"/>
    </xf>
    <xf numFmtId="191" fontId="4" fillId="0" borderId="46" xfId="0" applyNumberFormat="1" applyFont="1" applyFill="1" applyBorder="1" applyAlignment="1" applyProtection="1">
      <alignment vertical="center" shrinkToFit="1"/>
    </xf>
    <xf numFmtId="0" fontId="4" fillId="0" borderId="46" xfId="0" applyNumberFormat="1" applyFont="1" applyFill="1" applyBorder="1" applyAlignment="1" applyProtection="1">
      <alignment vertical="center"/>
    </xf>
    <xf numFmtId="0" fontId="4" fillId="0" borderId="43" xfId="0" applyFont="1" applyBorder="1" applyAlignment="1">
      <alignment vertical="center"/>
    </xf>
    <xf numFmtId="57" fontId="4" fillId="2" borderId="48" xfId="0" applyNumberFormat="1" applyFont="1" applyFill="1" applyBorder="1" applyAlignment="1" applyProtection="1">
      <alignment horizontal="left" vertical="center" shrinkToFit="1"/>
    </xf>
    <xf numFmtId="188" fontId="4" fillId="0" borderId="49" xfId="0" applyNumberFormat="1" applyFont="1" applyFill="1" applyBorder="1" applyAlignment="1" applyProtection="1">
      <alignment vertical="center" shrinkToFit="1"/>
    </xf>
    <xf numFmtId="187" fontId="4" fillId="0" borderId="50" xfId="0" applyNumberFormat="1" applyFont="1" applyFill="1" applyBorder="1" applyAlignment="1" applyProtection="1">
      <alignment horizontal="right" vertical="center" shrinkToFit="1"/>
    </xf>
    <xf numFmtId="191" fontId="4" fillId="0" borderId="50" xfId="0" applyNumberFormat="1" applyFont="1" applyFill="1" applyBorder="1" applyAlignment="1" applyProtection="1">
      <alignment horizontal="right" vertical="center" shrinkToFit="1"/>
    </xf>
    <xf numFmtId="182" fontId="4" fillId="0" borderId="50" xfId="0" applyNumberFormat="1" applyFont="1" applyFill="1" applyBorder="1" applyAlignment="1" applyProtection="1">
      <alignment vertical="center" shrinkToFit="1"/>
    </xf>
    <xf numFmtId="57" fontId="4" fillId="2" borderId="53" xfId="0" applyNumberFormat="1" applyFont="1" applyFill="1" applyBorder="1" applyAlignment="1" applyProtection="1">
      <alignment vertical="center" shrinkToFit="1"/>
    </xf>
    <xf numFmtId="189" fontId="4" fillId="0" borderId="50" xfId="0" applyNumberFormat="1" applyFont="1" applyFill="1" applyBorder="1" applyAlignment="1" applyProtection="1">
      <alignment horizontal="right" vertical="center" shrinkToFit="1"/>
    </xf>
    <xf numFmtId="0" fontId="4" fillId="0" borderId="50" xfId="0" applyNumberFormat="1" applyFont="1" applyBorder="1" applyAlignment="1" applyProtection="1">
      <alignment vertical="center" shrinkToFit="1"/>
    </xf>
    <xf numFmtId="57" fontId="4" fillId="2" borderId="53" xfId="0" applyNumberFormat="1" applyFont="1" applyFill="1" applyBorder="1" applyAlignment="1" applyProtection="1">
      <alignment horizontal="left" vertical="center" shrinkToFit="1"/>
    </xf>
    <xf numFmtId="0" fontId="4" fillId="0" borderId="53" xfId="0" applyNumberFormat="1" applyFont="1" applyFill="1" applyBorder="1" applyAlignment="1" applyProtection="1">
      <alignment vertical="center"/>
    </xf>
    <xf numFmtId="0" fontId="4" fillId="0" borderId="43" xfId="0" applyFont="1" applyBorder="1"/>
    <xf numFmtId="191" fontId="4" fillId="0" borderId="50" xfId="0" applyNumberFormat="1" applyFont="1" applyBorder="1" applyAlignment="1">
      <alignment horizontal="right" vertical="center" shrinkToFit="1"/>
    </xf>
    <xf numFmtId="192" fontId="4" fillId="0" borderId="50" xfId="0" applyNumberFormat="1" applyFont="1" applyBorder="1" applyAlignment="1">
      <alignment horizontal="right" vertical="center" shrinkToFit="1"/>
    </xf>
    <xf numFmtId="1" fontId="4" fillId="0" borderId="50" xfId="0" applyNumberFormat="1" applyFont="1" applyBorder="1" applyAlignment="1">
      <alignment horizontal="right" vertical="center" shrinkToFit="1"/>
    </xf>
    <xf numFmtId="57" fontId="4" fillId="2" borderId="48" xfId="0" applyNumberFormat="1" applyFont="1" applyFill="1" applyBorder="1" applyAlignment="1">
      <alignment horizontal="left" vertical="center" shrinkToFit="1"/>
    </xf>
    <xf numFmtId="57" fontId="4" fillId="2" borderId="48" xfId="0" applyNumberFormat="1" applyFont="1" applyFill="1" applyBorder="1" applyAlignment="1">
      <alignment vertical="center" shrinkToFit="1"/>
    </xf>
    <xf numFmtId="0" fontId="4" fillId="0" borderId="50" xfId="0" applyNumberFormat="1" applyFont="1" applyFill="1" applyBorder="1" applyAlignment="1" applyProtection="1">
      <alignment vertical="center" shrinkToFit="1"/>
    </xf>
    <xf numFmtId="182" fontId="4" fillId="0" borderId="50" xfId="0" applyNumberFormat="1" applyFont="1" applyBorder="1" applyAlignment="1" applyProtection="1">
      <alignment vertical="center" shrinkToFit="1"/>
    </xf>
    <xf numFmtId="2" fontId="4" fillId="0" borderId="53" xfId="0" applyNumberFormat="1" applyFont="1" applyBorder="1" applyAlignment="1" applyProtection="1">
      <alignment vertical="center" shrinkToFit="1"/>
    </xf>
    <xf numFmtId="191" fontId="4" fillId="0" borderId="50" xfId="0" applyNumberFormat="1" applyFont="1" applyFill="1" applyBorder="1" applyAlignment="1" applyProtection="1">
      <alignment vertical="center" shrinkToFit="1"/>
    </xf>
    <xf numFmtId="0" fontId="4" fillId="0" borderId="50" xfId="0" applyNumberFormat="1" applyFont="1" applyFill="1" applyBorder="1" applyAlignment="1" applyProtection="1">
      <alignment vertical="center"/>
    </xf>
    <xf numFmtId="189" fontId="4" fillId="0" borderId="43" xfId="0" applyNumberFormat="1" applyFont="1" applyFill="1" applyBorder="1" applyAlignment="1">
      <alignment vertical="center"/>
    </xf>
    <xf numFmtId="0" fontId="5" fillId="0" borderId="43" xfId="0" applyFont="1" applyBorder="1"/>
    <xf numFmtId="57" fontId="18" fillId="2" borderId="26" xfId="0" applyNumberFormat="1" applyFont="1" applyFill="1" applyBorder="1" applyAlignment="1">
      <alignment horizontal="left" vertical="center" shrinkToFit="1"/>
    </xf>
    <xf numFmtId="189" fontId="4" fillId="0" borderId="45" xfId="0" applyNumberFormat="1" applyFont="1" applyFill="1" applyBorder="1" applyAlignment="1" applyProtection="1">
      <alignment vertical="center" shrinkToFit="1"/>
    </xf>
    <xf numFmtId="189" fontId="4" fillId="0" borderId="46" xfId="0" applyNumberFormat="1" applyFont="1" applyFill="1" applyBorder="1" applyAlignment="1" applyProtection="1">
      <alignment vertical="center" shrinkToFit="1"/>
    </xf>
    <xf numFmtId="0" fontId="4" fillId="0" borderId="47" xfId="0" applyNumberFormat="1" applyFont="1" applyFill="1" applyBorder="1" applyAlignment="1" applyProtection="1">
      <alignment vertical="center" shrinkToFit="1"/>
    </xf>
    <xf numFmtId="184" fontId="4" fillId="0" borderId="45" xfId="0" applyNumberFormat="1" applyFont="1" applyBorder="1" applyAlignment="1">
      <alignment vertical="center" shrinkToFit="1"/>
    </xf>
    <xf numFmtId="189" fontId="4" fillId="0" borderId="46" xfId="0" applyNumberFormat="1" applyFont="1" applyBorder="1" applyAlignment="1">
      <alignment horizontal="right" vertical="center" shrinkToFit="1"/>
    </xf>
    <xf numFmtId="191" fontId="4" fillId="0" borderId="46" xfId="0" applyNumberFormat="1" applyFont="1" applyFill="1" applyBorder="1" applyAlignment="1">
      <alignment horizontal="right" vertical="center" shrinkToFit="1"/>
    </xf>
    <xf numFmtId="0" fontId="4" fillId="0" borderId="47" xfId="0" applyNumberFormat="1" applyFont="1" applyFill="1" applyBorder="1" applyAlignment="1" applyProtection="1">
      <alignment horizontal="center" vertical="center" shrinkToFit="1"/>
    </xf>
    <xf numFmtId="189" fontId="4" fillId="0" borderId="45" xfId="0" applyNumberFormat="1" applyFont="1" applyFill="1" applyBorder="1" applyAlignment="1" applyProtection="1">
      <alignment horizontal="right" vertical="center" shrinkToFit="1"/>
    </xf>
    <xf numFmtId="180" fontId="4" fillId="0" borderId="46" xfId="0" applyNumberFormat="1" applyFont="1" applyFill="1" applyBorder="1" applyAlignment="1" applyProtection="1">
      <alignment vertical="center" shrinkToFit="1"/>
    </xf>
    <xf numFmtId="0" fontId="4" fillId="0" borderId="47" xfId="0" applyNumberFormat="1" applyFont="1" applyBorder="1" applyAlignment="1" applyProtection="1">
      <alignment vertical="center" shrinkToFit="1"/>
    </xf>
    <xf numFmtId="184" fontId="4" fillId="0" borderId="45" xfId="0" applyNumberFormat="1" applyFont="1" applyBorder="1" applyAlignment="1" applyProtection="1">
      <alignment vertical="center" shrinkToFit="1"/>
    </xf>
    <xf numFmtId="180" fontId="4" fillId="0" borderId="46" xfId="0" applyNumberFormat="1" applyFont="1" applyBorder="1" applyAlignment="1" applyProtection="1">
      <alignment vertical="center" shrinkToFit="1"/>
    </xf>
    <xf numFmtId="187" fontId="4" fillId="0" borderId="46" xfId="0" applyNumberFormat="1" applyFont="1" applyFill="1" applyBorder="1" applyAlignment="1" applyProtection="1">
      <alignment vertical="center" shrinkToFit="1"/>
    </xf>
    <xf numFmtId="189" fontId="4" fillId="0" borderId="54" xfId="0" applyNumberFormat="1" applyFont="1" applyFill="1" applyBorder="1" applyAlignment="1" applyProtection="1">
      <alignment vertical="center" shrinkToFit="1"/>
    </xf>
    <xf numFmtId="182" fontId="4" fillId="0" borderId="47" xfId="0" applyNumberFormat="1" applyFont="1" applyFill="1" applyBorder="1" applyAlignment="1" applyProtection="1">
      <alignment vertical="center" shrinkToFit="1"/>
    </xf>
    <xf numFmtId="0" fontId="4" fillId="0" borderId="45" xfId="0" applyNumberFormat="1" applyFont="1" applyBorder="1" applyAlignment="1" applyProtection="1">
      <alignment vertical="center" shrinkToFit="1"/>
    </xf>
    <xf numFmtId="189" fontId="4" fillId="0" borderId="46" xfId="0" applyNumberFormat="1" applyFont="1" applyBorder="1" applyAlignment="1" applyProtection="1">
      <alignment horizontal="right" vertical="center" shrinkToFit="1"/>
    </xf>
    <xf numFmtId="0" fontId="4" fillId="2" borderId="47" xfId="0" applyFont="1" applyFill="1" applyBorder="1" applyAlignment="1">
      <alignment horizontal="left" vertical="center" shrinkToFit="1"/>
    </xf>
    <xf numFmtId="189" fontId="4" fillId="0" borderId="45" xfId="0" applyNumberFormat="1" applyFont="1" applyBorder="1" applyAlignment="1" applyProtection="1">
      <alignment horizontal="right" vertical="center" shrinkToFit="1"/>
    </xf>
    <xf numFmtId="187" fontId="4" fillId="0" borderId="46" xfId="0" applyNumberFormat="1" applyFont="1" applyBorder="1" applyAlignment="1" applyProtection="1">
      <alignment vertical="center" shrinkToFit="1"/>
    </xf>
    <xf numFmtId="1" fontId="4" fillId="0" borderId="43" xfId="0" applyNumberFormat="1" applyFont="1" applyBorder="1" applyAlignment="1" applyProtection="1">
      <alignment vertical="center"/>
    </xf>
    <xf numFmtId="57" fontId="19" fillId="0" borderId="0" xfId="0" quotePrefix="1" applyNumberFormat="1" applyFont="1" applyAlignment="1" applyProtection="1">
      <alignment horizontal="center" vertical="center"/>
      <protection locked="0"/>
    </xf>
    <xf numFmtId="57" fontId="19" fillId="0" borderId="0" xfId="0" quotePrefix="1" applyNumberFormat="1" applyFont="1" applyAlignment="1" applyProtection="1">
      <alignment vertical="center"/>
      <protection locked="0"/>
    </xf>
    <xf numFmtId="2" fontId="15" fillId="0" borderId="0" xfId="0" applyNumberFormat="1" applyFont="1" applyAlignment="1" applyProtection="1">
      <alignment vertical="center"/>
    </xf>
    <xf numFmtId="57" fontId="19" fillId="0" borderId="0" xfId="0" applyNumberFormat="1" applyFont="1" applyAlignment="1" applyProtection="1">
      <alignment vertical="center"/>
      <protection locked="0"/>
    </xf>
    <xf numFmtId="0" fontId="19" fillId="0" borderId="0" xfId="0" quotePrefix="1" applyFont="1" applyAlignment="1" applyProtection="1">
      <alignment vertical="center"/>
      <protection locked="0"/>
    </xf>
    <xf numFmtId="176" fontId="15" fillId="0" borderId="0" xfId="0" applyNumberFormat="1" applyFont="1" applyAlignment="1" applyProtection="1">
      <alignment vertical="center"/>
    </xf>
    <xf numFmtId="0" fontId="15" fillId="0" borderId="0" xfId="0" quotePrefix="1" applyFont="1" applyAlignment="1">
      <alignment vertical="center"/>
    </xf>
    <xf numFmtId="177" fontId="15" fillId="0" borderId="0" xfId="0" applyNumberFormat="1" applyFont="1" applyAlignment="1" applyProtection="1">
      <alignment vertical="center"/>
    </xf>
    <xf numFmtId="57" fontId="4" fillId="2" borderId="26" xfId="0" applyNumberFormat="1" applyFont="1" applyFill="1" applyBorder="1" applyAlignment="1">
      <alignment horizontal="left" vertical="center" shrinkToFit="1"/>
    </xf>
    <xf numFmtId="0" fontId="4" fillId="0" borderId="30" xfId="0" applyFont="1" applyBorder="1" applyAlignment="1">
      <alignment vertical="center" shrinkToFit="1"/>
    </xf>
    <xf numFmtId="0" fontId="4" fillId="0" borderId="34" xfId="0" applyFont="1" applyBorder="1" applyAlignment="1" applyProtection="1">
      <alignment horizontal="right" vertical="center" shrinkToFit="1"/>
    </xf>
    <xf numFmtId="0" fontId="4" fillId="4" borderId="34" xfId="0" applyFont="1" applyFill="1" applyBorder="1" applyAlignment="1" applyProtection="1">
      <alignment horizontal="right" vertical="center" shrinkToFit="1"/>
    </xf>
    <xf numFmtId="57" fontId="4" fillId="2" borderId="55" xfId="0" applyNumberFormat="1" applyFont="1" applyFill="1" applyBorder="1" applyAlignment="1" applyProtection="1">
      <alignment horizontal="left" vertical="center" shrinkToFit="1"/>
    </xf>
    <xf numFmtId="189" fontId="4" fillId="0" borderId="56" xfId="0" applyNumberFormat="1" applyFont="1" applyFill="1" applyBorder="1" applyAlignment="1" applyProtection="1">
      <alignment vertical="center" shrinkToFit="1"/>
    </xf>
    <xf numFmtId="189" fontId="4" fillId="0" borderId="57" xfId="0" applyNumberFormat="1" applyFont="1" applyFill="1" applyBorder="1" applyAlignment="1" applyProtection="1">
      <alignment vertical="center" shrinkToFit="1"/>
    </xf>
    <xf numFmtId="191" fontId="4" fillId="0" borderId="57" xfId="0" applyNumberFormat="1" applyFont="1" applyFill="1" applyBorder="1" applyAlignment="1" applyProtection="1">
      <alignment vertical="center" shrinkToFit="1"/>
    </xf>
    <xf numFmtId="0" fontId="4" fillId="0" borderId="57" xfId="0" applyNumberFormat="1" applyFont="1" applyFill="1" applyBorder="1" applyAlignment="1" applyProtection="1">
      <alignment vertical="center" shrinkToFit="1"/>
    </xf>
    <xf numFmtId="0" fontId="4" fillId="0" borderId="59" xfId="0" applyNumberFormat="1" applyFont="1" applyFill="1" applyBorder="1" applyAlignment="1" applyProtection="1">
      <alignment vertical="center" shrinkToFit="1"/>
    </xf>
    <xf numFmtId="57" fontId="4" fillId="2" borderId="59" xfId="0" applyNumberFormat="1" applyFont="1" applyFill="1" applyBorder="1" applyAlignment="1">
      <alignment horizontal="left" vertical="center" shrinkToFit="1"/>
    </xf>
    <xf numFmtId="184" fontId="4" fillId="0" borderId="56" xfId="0" applyNumberFormat="1" applyFont="1" applyBorder="1" applyAlignment="1">
      <alignment vertical="center" shrinkToFit="1"/>
    </xf>
    <xf numFmtId="189" fontId="4" fillId="0" borderId="57" xfId="0" applyNumberFormat="1" applyFont="1" applyBorder="1" applyAlignment="1">
      <alignment horizontal="right" vertical="center" shrinkToFit="1"/>
    </xf>
    <xf numFmtId="191" fontId="4" fillId="0" borderId="57" xfId="0" applyNumberFormat="1" applyFont="1" applyFill="1" applyBorder="1" applyAlignment="1">
      <alignment horizontal="right" vertical="center" shrinkToFit="1"/>
    </xf>
    <xf numFmtId="57" fontId="4" fillId="2" borderId="59" xfId="0" applyNumberFormat="1" applyFont="1" applyFill="1" applyBorder="1" applyAlignment="1" applyProtection="1">
      <alignment horizontal="left" vertical="center" shrinkToFit="1"/>
    </xf>
    <xf numFmtId="189" fontId="4" fillId="0" borderId="56" xfId="0" applyNumberFormat="1" applyFont="1" applyFill="1" applyBorder="1" applyAlignment="1" applyProtection="1">
      <alignment horizontal="right" vertical="center" shrinkToFit="1"/>
    </xf>
    <xf numFmtId="180" fontId="4" fillId="0" borderId="57" xfId="0" applyNumberFormat="1" applyFont="1" applyFill="1" applyBorder="1" applyAlignment="1" applyProtection="1">
      <alignment vertical="center" shrinkToFit="1"/>
    </xf>
    <xf numFmtId="0" fontId="4" fillId="0" borderId="57" xfId="0" applyNumberFormat="1" applyFont="1" applyFill="1" applyBorder="1" applyAlignment="1" applyProtection="1">
      <alignment horizontal="center" vertical="center" shrinkToFit="1"/>
    </xf>
    <xf numFmtId="0" fontId="4" fillId="0" borderId="59" xfId="0" applyNumberFormat="1" applyFont="1" applyBorder="1" applyAlignment="1" applyProtection="1">
      <alignment vertical="center" shrinkToFit="1"/>
    </xf>
    <xf numFmtId="184" fontId="4" fillId="0" borderId="56" xfId="0" applyNumberFormat="1" applyFont="1" applyBorder="1" applyAlignment="1" applyProtection="1">
      <alignment vertical="center" shrinkToFit="1"/>
    </xf>
    <xf numFmtId="180" fontId="4" fillId="0" borderId="57" xfId="0" applyNumberFormat="1" applyFont="1" applyBorder="1" applyAlignment="1" applyProtection="1">
      <alignment vertical="center" shrinkToFit="1"/>
    </xf>
    <xf numFmtId="187" fontId="4" fillId="0" borderId="57" xfId="0" applyNumberFormat="1" applyFont="1" applyFill="1" applyBorder="1" applyAlignment="1" applyProtection="1">
      <alignment vertical="center" shrinkToFit="1"/>
    </xf>
    <xf numFmtId="57" fontId="4" fillId="2" borderId="55" xfId="0" applyNumberFormat="1" applyFont="1" applyFill="1" applyBorder="1" applyAlignment="1">
      <alignment horizontal="left" vertical="center" shrinkToFit="1"/>
    </xf>
    <xf numFmtId="182" fontId="4" fillId="0" borderId="57" xfId="0" applyNumberFormat="1" applyFont="1" applyFill="1" applyBorder="1" applyAlignment="1" applyProtection="1">
      <alignment vertical="center" shrinkToFit="1"/>
    </xf>
    <xf numFmtId="182" fontId="4" fillId="0" borderId="59" xfId="0" applyNumberFormat="1" applyFont="1" applyFill="1" applyBorder="1" applyAlignment="1" applyProtection="1">
      <alignment vertical="center" shrinkToFit="1"/>
    </xf>
    <xf numFmtId="0" fontId="4" fillId="0" borderId="56" xfId="0" applyNumberFormat="1" applyFont="1" applyBorder="1" applyAlignment="1" applyProtection="1">
      <alignment vertical="center" shrinkToFit="1"/>
    </xf>
    <xf numFmtId="189" fontId="4" fillId="0" borderId="57" xfId="0" applyNumberFormat="1" applyFont="1" applyBorder="1" applyAlignment="1" applyProtection="1">
      <alignment horizontal="right" vertical="center" shrinkToFit="1"/>
    </xf>
    <xf numFmtId="0" fontId="4" fillId="2" borderId="59" xfId="0" applyFont="1" applyFill="1" applyBorder="1" applyAlignment="1">
      <alignment horizontal="left" vertical="center" shrinkToFit="1"/>
    </xf>
    <xf numFmtId="189" fontId="4" fillId="0" borderId="56" xfId="0" applyNumberFormat="1" applyFont="1" applyBorder="1" applyAlignment="1" applyProtection="1">
      <alignment horizontal="right" vertical="center" shrinkToFit="1"/>
    </xf>
    <xf numFmtId="0" fontId="4" fillId="0" borderId="57" xfId="0" applyNumberFormat="1" applyFont="1" applyBorder="1" applyAlignment="1" applyProtection="1">
      <alignment vertical="center" shrinkToFit="1"/>
    </xf>
    <xf numFmtId="187" fontId="4" fillId="0" borderId="57" xfId="0" applyNumberFormat="1" applyFont="1" applyBorder="1" applyAlignment="1" applyProtection="1">
      <alignment vertical="center" shrinkToFit="1"/>
    </xf>
    <xf numFmtId="189" fontId="4" fillId="0" borderId="28" xfId="0" applyNumberFormat="1" applyFont="1" applyFill="1" applyBorder="1" applyAlignment="1" applyProtection="1">
      <alignment vertical="center" shrinkToFit="1"/>
    </xf>
    <xf numFmtId="0" fontId="4" fillId="0" borderId="34" xfId="0" applyFont="1" applyBorder="1" applyAlignment="1">
      <alignment vertical="center"/>
    </xf>
    <xf numFmtId="191" fontId="10" fillId="0" borderId="33" xfId="0" applyNumberFormat="1" applyFont="1" applyFill="1" applyBorder="1" applyAlignment="1" applyProtection="1">
      <alignment horizontal="center" vertical="center" shrinkToFit="1"/>
    </xf>
    <xf numFmtId="0" fontId="4" fillId="2" borderId="5" xfId="0" applyFont="1" applyFill="1" applyBorder="1" applyAlignment="1" applyProtection="1">
      <alignment horizontal="right" vertical="center"/>
    </xf>
    <xf numFmtId="0" fontId="4" fillId="2" borderId="26" xfId="0" quotePrefix="1" applyFont="1" applyFill="1" applyBorder="1" applyAlignment="1" applyProtection="1">
      <alignment horizontal="right" vertical="center"/>
    </xf>
    <xf numFmtId="189" fontId="4" fillId="0" borderId="30" xfId="0" applyNumberFormat="1" applyFont="1" applyFill="1" applyBorder="1" applyAlignment="1">
      <alignment vertical="center" shrinkToFit="1"/>
    </xf>
    <xf numFmtId="188" fontId="4" fillId="0" borderId="30" xfId="0" applyNumberFormat="1" applyFont="1" applyFill="1" applyBorder="1" applyAlignment="1">
      <alignment vertical="center" shrinkToFit="1"/>
    </xf>
    <xf numFmtId="0" fontId="4" fillId="2" borderId="31" xfId="0" applyFont="1" applyFill="1" applyBorder="1" applyAlignment="1" applyProtection="1">
      <alignment horizontal="right" vertical="center"/>
    </xf>
    <xf numFmtId="189" fontId="4" fillId="0" borderId="34" xfId="0" applyNumberFormat="1" applyFont="1" applyFill="1" applyBorder="1" applyAlignment="1">
      <alignment vertical="center" shrinkToFit="1"/>
    </xf>
    <xf numFmtId="2" fontId="4" fillId="0" borderId="34" xfId="0" applyNumberFormat="1" applyFont="1" applyFill="1" applyBorder="1" applyAlignment="1">
      <alignment vertical="center" shrinkToFit="1"/>
    </xf>
    <xf numFmtId="188" fontId="4" fillId="0" borderId="34" xfId="0" applyNumberFormat="1" applyFont="1" applyFill="1" applyBorder="1" applyAlignment="1">
      <alignment vertical="center" shrinkToFit="1"/>
    </xf>
    <xf numFmtId="57" fontId="4" fillId="2" borderId="31" xfId="0" applyNumberFormat="1" applyFont="1" applyFill="1" applyBorder="1" applyAlignment="1" applyProtection="1">
      <alignment horizontal="right" vertical="center"/>
    </xf>
    <xf numFmtId="0" fontId="4" fillId="2" borderId="14" xfId="0" applyFont="1" applyFill="1" applyBorder="1" applyAlignment="1" applyProtection="1">
      <alignment horizontal="right" vertical="center"/>
    </xf>
    <xf numFmtId="180" fontId="4" fillId="2" borderId="15" xfId="0" applyNumberFormat="1" applyFont="1" applyFill="1" applyBorder="1" applyAlignment="1" applyProtection="1">
      <alignment horizontal="right" vertical="center"/>
    </xf>
    <xf numFmtId="0" fontId="4" fillId="2" borderId="15" xfId="0" applyFont="1" applyFill="1" applyBorder="1" applyAlignment="1" applyProtection="1">
      <alignment horizontal="right" vertical="center"/>
    </xf>
    <xf numFmtId="0" fontId="4" fillId="2" borderId="15" xfId="0" quotePrefix="1" applyFont="1" applyFill="1" applyBorder="1" applyAlignment="1" applyProtection="1">
      <alignment horizontal="right" vertical="center"/>
    </xf>
    <xf numFmtId="0" fontId="4" fillId="2" borderId="2" xfId="0" quotePrefix="1" applyFont="1" applyFill="1" applyBorder="1" applyAlignment="1" applyProtection="1">
      <alignment horizontal="right" vertical="center"/>
    </xf>
    <xf numFmtId="0" fontId="4" fillId="2" borderId="2" xfId="0" applyFont="1" applyFill="1" applyBorder="1" applyAlignment="1" applyProtection="1">
      <alignment horizontal="right" vertical="center"/>
    </xf>
    <xf numFmtId="57" fontId="4" fillId="2" borderId="14" xfId="0" applyNumberFormat="1" applyFont="1" applyFill="1" applyBorder="1" applyAlignment="1" applyProtection="1">
      <alignment horizontal="right" vertical="center"/>
    </xf>
    <xf numFmtId="57" fontId="4" fillId="2" borderId="15" xfId="0" applyNumberFormat="1" applyFont="1" applyFill="1" applyBorder="1" applyAlignment="1" applyProtection="1">
      <alignment horizontal="right" vertical="center"/>
    </xf>
    <xf numFmtId="191" fontId="4" fillId="7" borderId="37" xfId="0" applyNumberFormat="1" applyFont="1" applyFill="1" applyBorder="1" applyAlignment="1" applyProtection="1">
      <alignment horizontal="center" vertical="center" shrinkToFit="1"/>
    </xf>
    <xf numFmtId="191" fontId="4" fillId="8" borderId="29" xfId="0" applyNumberFormat="1" applyFont="1" applyFill="1" applyBorder="1" applyAlignment="1" applyProtection="1">
      <alignment horizontal="center" vertical="center" shrinkToFit="1"/>
    </xf>
    <xf numFmtId="191" fontId="4" fillId="8" borderId="33" xfId="0" applyNumberFormat="1" applyFont="1" applyFill="1" applyBorder="1" applyAlignment="1" applyProtection="1">
      <alignment horizontal="center" vertical="center" shrinkToFit="1"/>
    </xf>
    <xf numFmtId="191" fontId="4" fillId="8" borderId="51" xfId="0" applyNumberFormat="1" applyFont="1" applyFill="1" applyBorder="1" applyAlignment="1" applyProtection="1">
      <alignment horizontal="center" vertical="center" shrinkToFit="1"/>
    </xf>
    <xf numFmtId="187" fontId="4" fillId="8" borderId="46" xfId="0" applyNumberFormat="1" applyFont="1" applyFill="1" applyBorder="1" applyAlignment="1" applyProtection="1">
      <alignment horizontal="right" vertical="center" shrinkToFit="1"/>
    </xf>
    <xf numFmtId="191" fontId="4" fillId="8" borderId="42" xfId="0" applyNumberFormat="1" applyFont="1" applyFill="1" applyBorder="1" applyAlignment="1" applyProtection="1">
      <alignment horizontal="center" vertical="center" shrinkToFit="1"/>
    </xf>
    <xf numFmtId="191" fontId="4" fillId="7" borderId="52" xfId="0" applyNumberFormat="1" applyFont="1" applyFill="1" applyBorder="1" applyAlignment="1" applyProtection="1">
      <alignment horizontal="center" vertical="center" shrinkToFit="1"/>
    </xf>
    <xf numFmtId="193" fontId="4" fillId="11" borderId="10" xfId="0" applyNumberFormat="1" applyFont="1" applyFill="1" applyBorder="1" applyAlignment="1" applyProtection="1">
      <alignment horizontal="center" vertical="center" shrinkToFit="1"/>
    </xf>
    <xf numFmtId="193" fontId="4" fillId="11" borderId="50" xfId="0" applyNumberFormat="1" applyFont="1" applyFill="1" applyBorder="1" applyAlignment="1" applyProtection="1">
      <alignment horizontal="center" vertical="center" shrinkToFit="1"/>
    </xf>
    <xf numFmtId="192" fontId="4" fillId="10" borderId="36" xfId="0" applyNumberFormat="1" applyFont="1" applyFill="1" applyBorder="1" applyAlignment="1" applyProtection="1">
      <alignment horizontal="center" vertical="center" shrinkToFit="1"/>
    </xf>
    <xf numFmtId="0" fontId="4" fillId="0" borderId="60" xfId="0" applyNumberFormat="1" applyFont="1" applyFill="1" applyBorder="1" applyAlignment="1" applyProtection="1">
      <alignment vertical="center" shrinkToFit="1"/>
    </xf>
    <xf numFmtId="187" fontId="4" fillId="0" borderId="22" xfId="0" applyNumberFormat="1" applyFont="1" applyFill="1" applyBorder="1" applyAlignment="1" applyProtection="1">
      <alignment horizontal="right" vertical="center" shrinkToFit="1"/>
    </xf>
    <xf numFmtId="0" fontId="4" fillId="0" borderId="22" xfId="0" applyNumberFormat="1" applyFont="1" applyFill="1" applyBorder="1" applyAlignment="1" applyProtection="1">
      <alignment horizontal="center" vertical="center" shrinkToFit="1"/>
    </xf>
    <xf numFmtId="0" fontId="4" fillId="0" borderId="60" xfId="0" applyNumberFormat="1" applyFont="1" applyFill="1" applyBorder="1" applyAlignment="1" applyProtection="1">
      <alignment horizontal="center" vertical="center" shrinkToFit="1"/>
    </xf>
    <xf numFmtId="192" fontId="4" fillId="10" borderId="37" xfId="0" applyNumberFormat="1" applyFont="1" applyFill="1" applyBorder="1" applyAlignment="1" applyProtection="1">
      <alignment horizontal="center" vertical="center" shrinkToFit="1"/>
    </xf>
    <xf numFmtId="192" fontId="4" fillId="10" borderId="52" xfId="0" applyNumberFormat="1" applyFont="1" applyFill="1" applyBorder="1" applyAlignment="1" applyProtection="1">
      <alignment horizontal="center" vertical="center" shrinkToFit="1"/>
    </xf>
    <xf numFmtId="192" fontId="4" fillId="12" borderId="30" xfId="0" applyNumberFormat="1" applyFont="1" applyFill="1" applyBorder="1" applyAlignment="1" applyProtection="1">
      <alignment horizontal="center" vertical="center" shrinkToFit="1"/>
    </xf>
    <xf numFmtId="192" fontId="4" fillId="12" borderId="34" xfId="0" applyNumberFormat="1" applyFont="1" applyFill="1" applyBorder="1" applyAlignment="1" applyProtection="1">
      <alignment vertical="center" shrinkToFit="1"/>
    </xf>
    <xf numFmtId="192" fontId="4" fillId="12" borderId="34" xfId="0" applyNumberFormat="1" applyFont="1" applyFill="1" applyBorder="1" applyAlignment="1" applyProtection="1">
      <alignment horizontal="center" vertical="center" shrinkToFit="1"/>
    </xf>
    <xf numFmtId="192" fontId="4" fillId="12" borderId="53" xfId="0" applyNumberFormat="1" applyFont="1" applyFill="1" applyBorder="1" applyAlignment="1" applyProtection="1">
      <alignment horizontal="center" vertical="center" shrinkToFit="1"/>
    </xf>
    <xf numFmtId="2" fontId="4" fillId="9" borderId="35" xfId="0" applyNumberFormat="1" applyFont="1" applyFill="1" applyBorder="1" applyAlignment="1" applyProtection="1">
      <alignment horizontal="center" vertical="center" shrinkToFit="1"/>
    </xf>
    <xf numFmtId="191" fontId="4" fillId="7" borderId="33" xfId="0" applyNumberFormat="1" applyFont="1" applyFill="1" applyBorder="1" applyAlignment="1" applyProtection="1">
      <alignment horizontal="center" vertical="center" shrinkToFit="1"/>
    </xf>
    <xf numFmtId="191" fontId="4" fillId="8" borderId="58" xfId="0" applyNumberFormat="1" applyFont="1" applyFill="1" applyBorder="1" applyAlignment="1" applyProtection="1">
      <alignment horizontal="center" vertical="center" shrinkToFit="1"/>
    </xf>
    <xf numFmtId="193" fontId="4" fillId="13" borderId="10" xfId="0" applyNumberFormat="1" applyFont="1" applyFill="1" applyBorder="1" applyAlignment="1" applyProtection="1">
      <alignment vertical="center" shrinkToFit="1"/>
    </xf>
    <xf numFmtId="191" fontId="4" fillId="7" borderId="29" xfId="0" applyNumberFormat="1" applyFont="1" applyFill="1" applyBorder="1" applyAlignment="1" applyProtection="1">
      <alignment horizontal="center" vertical="center" shrinkToFit="1"/>
    </xf>
    <xf numFmtId="191" fontId="4" fillId="7" borderId="51" xfId="0" applyNumberFormat="1" applyFont="1" applyFill="1" applyBorder="1" applyAlignment="1" applyProtection="1">
      <alignment horizontal="center" vertical="center" shrinkToFit="1"/>
    </xf>
    <xf numFmtId="0" fontId="4" fillId="0" borderId="6" xfId="0" applyFont="1" applyFill="1" applyBorder="1" applyAlignment="1" applyProtection="1">
      <alignment horizontal="left" vertical="center"/>
    </xf>
    <xf numFmtId="0" fontId="4" fillId="0" borderId="27" xfId="0" applyFont="1" applyBorder="1" applyAlignment="1">
      <alignment vertical="center" shrinkToFit="1"/>
    </xf>
    <xf numFmtId="0" fontId="4" fillId="0" borderId="28" xfId="0" applyFont="1" applyBorder="1" applyAlignment="1">
      <alignment vertical="center" shrinkToFit="1"/>
    </xf>
    <xf numFmtId="0" fontId="4" fillId="0" borderId="16" xfId="0" applyFont="1" applyBorder="1" applyAlignment="1">
      <alignment vertical="center" shrinkToFit="1"/>
    </xf>
    <xf numFmtId="0" fontId="4" fillId="0" borderId="17" xfId="0" applyFont="1" applyBorder="1" applyAlignment="1">
      <alignment vertical="center" shrinkToFit="1"/>
    </xf>
    <xf numFmtId="0" fontId="4" fillId="0" borderId="14" xfId="0" applyFont="1" applyFill="1" applyBorder="1" applyAlignment="1" applyProtection="1">
      <alignment horizontal="left" vertical="center"/>
    </xf>
    <xf numFmtId="180" fontId="4" fillId="0" borderId="15" xfId="0" applyNumberFormat="1" applyFont="1" applyFill="1" applyBorder="1" applyAlignment="1" applyProtection="1">
      <alignment horizontal="left" vertical="center"/>
    </xf>
    <xf numFmtId="0" fontId="4" fillId="0" borderId="16" xfId="0" applyFont="1" applyFill="1" applyBorder="1" applyAlignment="1" applyProtection="1">
      <alignment horizontal="left" vertical="center"/>
    </xf>
    <xf numFmtId="180" fontId="4" fillId="0" borderId="17" xfId="0" applyNumberFormat="1" applyFont="1" applyFill="1" applyBorder="1" applyAlignment="1" applyProtection="1">
      <alignment horizontal="left" vertical="center"/>
    </xf>
    <xf numFmtId="181" fontId="4" fillId="0" borderId="28" xfId="0" applyNumberFormat="1" applyFont="1" applyBorder="1" applyAlignment="1">
      <alignment vertical="center" shrinkToFit="1"/>
    </xf>
    <xf numFmtId="176" fontId="4" fillId="0" borderId="32" xfId="0" applyNumberFormat="1" applyFont="1" applyBorder="1" applyAlignment="1" applyProtection="1">
      <alignment vertical="center" shrinkToFit="1"/>
    </xf>
    <xf numFmtId="181" fontId="4" fillId="0" borderId="10" xfId="0" applyNumberFormat="1" applyFont="1" applyBorder="1" applyAlignment="1" applyProtection="1">
      <alignment vertical="center" shrinkToFit="1"/>
    </xf>
    <xf numFmtId="176" fontId="4" fillId="0" borderId="16" xfId="0" applyNumberFormat="1" applyFont="1" applyBorder="1" applyAlignment="1" applyProtection="1">
      <alignment vertical="center" shrinkToFit="1"/>
    </xf>
    <xf numFmtId="181" fontId="4" fillId="0" borderId="17" xfId="0" applyNumberFormat="1" applyFont="1" applyBorder="1" applyAlignment="1" applyProtection="1">
      <alignment vertical="center" shrinkToFit="1"/>
    </xf>
    <xf numFmtId="0" fontId="4" fillId="0" borderId="61" xfId="0" applyFont="1" applyBorder="1" applyAlignment="1" applyProtection="1">
      <alignment horizontal="right" vertical="center" shrinkToFit="1"/>
    </xf>
    <xf numFmtId="0" fontId="4" fillId="0" borderId="61" xfId="0" applyFont="1" applyBorder="1" applyAlignment="1" applyProtection="1">
      <alignment horizontal="center" vertical="center" shrinkToFit="1"/>
    </xf>
    <xf numFmtId="0" fontId="4" fillId="0" borderId="62" xfId="0" applyFont="1" applyBorder="1" applyAlignment="1" applyProtection="1">
      <alignment horizontal="center" vertical="center" shrinkToFit="1"/>
    </xf>
    <xf numFmtId="0" fontId="4" fillId="0" borderId="63" xfId="0" applyFont="1" applyBorder="1" applyAlignment="1" applyProtection="1">
      <alignment horizontal="center" vertical="center" shrinkToFit="1"/>
    </xf>
    <xf numFmtId="0" fontId="18" fillId="0" borderId="0" xfId="0" applyFont="1" applyFill="1" applyAlignment="1">
      <alignment vertical="center"/>
    </xf>
    <xf numFmtId="0" fontId="18" fillId="0" borderId="0" xfId="0" applyFont="1" applyAlignment="1">
      <alignment vertical="center"/>
    </xf>
    <xf numFmtId="0" fontId="10" fillId="0" borderId="0" xfId="0" applyFont="1" applyBorder="1" applyAlignment="1">
      <alignment horizontal="left" vertical="center"/>
    </xf>
    <xf numFmtId="186" fontId="4" fillId="3" borderId="5" xfId="0" applyNumberFormat="1" applyFont="1" applyFill="1" applyBorder="1" applyAlignment="1">
      <alignment horizontal="right" vertical="center"/>
    </xf>
    <xf numFmtId="0" fontId="4" fillId="3" borderId="5" xfId="0" applyNumberFormat="1" applyFont="1" applyFill="1" applyBorder="1" applyAlignment="1" applyProtection="1">
      <alignment horizontal="right" vertical="center" shrinkToFit="1"/>
    </xf>
    <xf numFmtId="186" fontId="4" fillId="3" borderId="64" xfId="0" applyNumberFormat="1" applyFont="1" applyFill="1" applyBorder="1" applyAlignment="1">
      <alignment horizontal="right" vertical="center"/>
    </xf>
    <xf numFmtId="2" fontId="4" fillId="3" borderId="65" xfId="0" applyNumberFormat="1" applyFont="1" applyFill="1" applyBorder="1" applyAlignment="1" applyProtection="1">
      <alignment horizontal="right" vertical="center" shrinkToFit="1"/>
    </xf>
    <xf numFmtId="189" fontId="4" fillId="3" borderId="66" xfId="0" applyNumberFormat="1" applyFont="1" applyFill="1" applyBorder="1" applyAlignment="1" applyProtection="1">
      <alignment horizontal="right" vertical="center" shrinkToFit="1"/>
    </xf>
    <xf numFmtId="2" fontId="4" fillId="3" borderId="66" xfId="0" applyNumberFormat="1" applyFont="1" applyFill="1" applyBorder="1" applyAlignment="1" applyProtection="1">
      <alignment horizontal="right" vertical="center" shrinkToFit="1"/>
    </xf>
    <xf numFmtId="2" fontId="4" fillId="3" borderId="67" xfId="0" applyNumberFormat="1" applyFont="1" applyFill="1" applyBorder="1" applyAlignment="1" applyProtection="1">
      <alignment horizontal="right" vertical="center" shrinkToFit="1"/>
    </xf>
    <xf numFmtId="189" fontId="4" fillId="3" borderId="64" xfId="0" applyNumberFormat="1" applyFont="1" applyFill="1" applyBorder="1" applyAlignment="1" applyProtection="1">
      <alignment horizontal="right" vertical="center" shrinkToFit="1"/>
    </xf>
    <xf numFmtId="189" fontId="4" fillId="3" borderId="67" xfId="0" applyNumberFormat="1" applyFont="1" applyFill="1" applyBorder="1" applyAlignment="1" applyProtection="1">
      <alignment horizontal="right" vertical="center" shrinkToFit="1"/>
    </xf>
    <xf numFmtId="186" fontId="4" fillId="5" borderId="31" xfId="0" applyNumberFormat="1" applyFont="1" applyFill="1" applyBorder="1" applyAlignment="1">
      <alignment horizontal="right" vertical="center"/>
    </xf>
    <xf numFmtId="189" fontId="4" fillId="5" borderId="35" xfId="0" applyNumberFormat="1" applyFont="1" applyFill="1" applyBorder="1" applyAlignment="1" applyProtection="1">
      <alignment horizontal="right" vertical="center" shrinkToFit="1"/>
    </xf>
    <xf numFmtId="189" fontId="4" fillId="5" borderId="33" xfId="0" applyNumberFormat="1" applyFont="1" applyFill="1" applyBorder="1" applyAlignment="1" applyProtection="1">
      <alignment horizontal="right" vertical="center" shrinkToFit="1"/>
    </xf>
    <xf numFmtId="191" fontId="4" fillId="5" borderId="10" xfId="0" applyNumberFormat="1" applyFont="1" applyFill="1" applyBorder="1" applyAlignment="1" applyProtection="1">
      <alignment horizontal="right" vertical="center" shrinkToFit="1"/>
    </xf>
    <xf numFmtId="192" fontId="4" fillId="5" borderId="10" xfId="0" applyNumberFormat="1" applyFont="1" applyFill="1" applyBorder="1" applyAlignment="1" applyProtection="1">
      <alignment horizontal="right" vertical="center" shrinkToFit="1"/>
    </xf>
    <xf numFmtId="2" fontId="4" fillId="5" borderId="10" xfId="0" applyNumberFormat="1" applyFont="1" applyFill="1" applyBorder="1" applyAlignment="1" applyProtection="1">
      <alignment horizontal="right" vertical="center" shrinkToFit="1"/>
    </xf>
    <xf numFmtId="2" fontId="4" fillId="5" borderId="34" xfId="0" applyNumberFormat="1" applyFont="1" applyFill="1" applyBorder="1" applyAlignment="1" applyProtection="1">
      <alignment horizontal="right" vertical="center" shrinkToFit="1"/>
    </xf>
    <xf numFmtId="189" fontId="4" fillId="5" borderId="31" xfId="0" applyNumberFormat="1" applyFont="1" applyFill="1" applyBorder="1" applyAlignment="1" applyProtection="1">
      <alignment horizontal="right" vertical="center" shrinkToFit="1"/>
    </xf>
    <xf numFmtId="2" fontId="4" fillId="5" borderId="35" xfId="0" applyNumberFormat="1" applyFont="1" applyFill="1" applyBorder="1" applyAlignment="1" applyProtection="1">
      <alignment horizontal="right" vertical="center" shrinkToFit="1"/>
    </xf>
    <xf numFmtId="189" fontId="4" fillId="5" borderId="10" xfId="0" applyNumberFormat="1" applyFont="1" applyFill="1" applyBorder="1" applyAlignment="1" applyProtection="1">
      <alignment horizontal="right" vertical="center" shrinkToFit="1"/>
    </xf>
    <xf numFmtId="189" fontId="4" fillId="5" borderId="34" xfId="0" applyNumberFormat="1" applyFont="1" applyFill="1" applyBorder="1" applyAlignment="1" applyProtection="1">
      <alignment horizontal="right" vertical="center" shrinkToFit="1"/>
    </xf>
    <xf numFmtId="186" fontId="4" fillId="3" borderId="31" xfId="0" applyNumberFormat="1" applyFont="1" applyFill="1" applyBorder="1" applyAlignment="1">
      <alignment horizontal="right" vertical="center"/>
    </xf>
    <xf numFmtId="191" fontId="4" fillId="3" borderId="35" xfId="0" applyNumberFormat="1" applyFont="1" applyFill="1" applyBorder="1" applyAlignment="1" applyProtection="1">
      <alignment horizontal="right" vertical="center" shrinkToFit="1"/>
    </xf>
    <xf numFmtId="1" fontId="4" fillId="3" borderId="10" xfId="0" applyNumberFormat="1" applyFont="1" applyFill="1" applyBorder="1" applyAlignment="1" applyProtection="1">
      <alignment horizontal="right" vertical="center" shrinkToFit="1"/>
    </xf>
    <xf numFmtId="189" fontId="4" fillId="3" borderId="10" xfId="0" applyNumberFormat="1" applyFont="1" applyFill="1" applyBorder="1" applyAlignment="1" applyProtection="1">
      <alignment horizontal="right" vertical="center" shrinkToFit="1"/>
    </xf>
    <xf numFmtId="191" fontId="4" fillId="3" borderId="10" xfId="0" applyNumberFormat="1" applyFont="1" applyFill="1" applyBorder="1" applyAlignment="1" applyProtection="1">
      <alignment horizontal="right" vertical="center" shrinkToFit="1"/>
    </xf>
    <xf numFmtId="191" fontId="4" fillId="3" borderId="34" xfId="0" applyNumberFormat="1" applyFont="1" applyFill="1" applyBorder="1" applyAlignment="1" applyProtection="1">
      <alignment horizontal="right" vertical="center" shrinkToFit="1"/>
    </xf>
    <xf numFmtId="189" fontId="4" fillId="3" borderId="31" xfId="0" applyNumberFormat="1" applyFont="1" applyFill="1" applyBorder="1" applyAlignment="1" applyProtection="1">
      <alignment horizontal="right" vertical="center" shrinkToFit="1"/>
    </xf>
    <xf numFmtId="189" fontId="4" fillId="3" borderId="35" xfId="0" quotePrefix="1" applyNumberFormat="1" applyFont="1" applyFill="1" applyBorder="1" applyAlignment="1">
      <alignment horizontal="right" vertical="center" shrinkToFit="1"/>
    </xf>
    <xf numFmtId="189" fontId="4" fillId="3" borderId="10" xfId="0" quotePrefix="1" applyNumberFormat="1" applyFont="1" applyFill="1" applyBorder="1" applyAlignment="1">
      <alignment horizontal="right" vertical="center" shrinkToFit="1"/>
    </xf>
    <xf numFmtId="189" fontId="4" fillId="3" borderId="34" xfId="0" quotePrefix="1" applyNumberFormat="1" applyFont="1" applyFill="1" applyBorder="1" applyAlignment="1">
      <alignment horizontal="right" vertical="center" shrinkToFit="1"/>
    </xf>
    <xf numFmtId="189" fontId="4" fillId="3" borderId="31" xfId="0" quotePrefix="1" applyNumberFormat="1" applyFont="1" applyFill="1" applyBorder="1" applyAlignment="1">
      <alignment horizontal="right" vertical="center" shrinkToFit="1"/>
    </xf>
    <xf numFmtId="0" fontId="4" fillId="3" borderId="35" xfId="0" quotePrefix="1" applyNumberFormat="1" applyFont="1" applyFill="1" applyBorder="1" applyAlignment="1">
      <alignment horizontal="right" vertical="center" shrinkToFit="1"/>
    </xf>
    <xf numFmtId="0" fontId="4" fillId="3" borderId="10" xfId="0" quotePrefix="1" applyNumberFormat="1" applyFont="1" applyFill="1" applyBorder="1" applyAlignment="1">
      <alignment horizontal="right" vertical="center" shrinkToFit="1"/>
    </xf>
    <xf numFmtId="0" fontId="4" fillId="3" borderId="34" xfId="0" quotePrefix="1" applyNumberFormat="1" applyFont="1" applyFill="1" applyBorder="1" applyAlignment="1">
      <alignment horizontal="right" vertical="center" shrinkToFit="1"/>
    </xf>
    <xf numFmtId="0" fontId="4" fillId="3" borderId="31" xfId="0" quotePrefix="1" applyNumberFormat="1" applyFont="1" applyFill="1" applyBorder="1" applyAlignment="1">
      <alignment horizontal="right" vertical="center" shrinkToFit="1"/>
    </xf>
    <xf numFmtId="0" fontId="4" fillId="0" borderId="0" xfId="0" applyFont="1" applyAlignment="1">
      <alignment vertical="top" wrapText="1"/>
    </xf>
    <xf numFmtId="0" fontId="0" fillId="0" borderId="0" xfId="0" applyAlignment="1">
      <alignment vertical="top" wrapText="1"/>
    </xf>
    <xf numFmtId="0" fontId="16" fillId="0" borderId="0" xfId="0" applyNumberFormat="1" applyFont="1" applyAlignment="1">
      <alignment horizontal="center" vertical="center" shrinkToFit="1"/>
    </xf>
    <xf numFmtId="0" fontId="21" fillId="0" borderId="0" xfId="0" applyFont="1" applyAlignment="1">
      <alignment horizontal="center" vertical="center" shrinkToFit="1"/>
    </xf>
    <xf numFmtId="182" fontId="4" fillId="0" borderId="0" xfId="0" applyNumberFormat="1" applyFont="1" applyAlignment="1">
      <alignment vertical="center"/>
    </xf>
  </cellXfs>
  <cellStyles count="2">
    <cellStyle name="ハイパーリンク" xfId="1" builtinId="8"/>
    <cellStyle name="標準" xfId="0" builtinId="0"/>
  </cellStyles>
  <dxfs count="0"/>
  <tableStyles count="0" defaultTableStyle="TableStyleMedium2" defaultPivotStyle="PivotStyleLight16"/>
  <colors>
    <mruColors>
      <color rgb="FFCCFFCC"/>
      <color rgb="FFCC6600"/>
      <color rgb="FF0066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かき </a:t>
            </a:r>
            <a:r>
              <a:rPr lang="en-US" altLang="ja-JP"/>
              <a:t>(</a:t>
            </a:r>
            <a:r>
              <a:rPr lang="ja-JP" altLang="en-US"/>
              <a:t>竹の浦</a:t>
            </a:r>
            <a:r>
              <a:rPr lang="en-US" altLang="ja-JP"/>
              <a:t>)</a:t>
            </a:r>
            <a:endParaRPr lang="ja-JP" altLang="en-US"/>
          </a:p>
        </c:rich>
      </c:tx>
      <c:layout>
        <c:manualLayout>
          <c:xMode val="edge"/>
          <c:yMode val="edge"/>
          <c:x val="0.32165699077457693"/>
          <c:y val="0.45197554029150611"/>
        </c:manualLayout>
      </c:layout>
      <c:overlay val="0"/>
      <c:spPr>
        <a:solidFill>
          <a:srgbClr val="FFFFFF"/>
        </a:solidFill>
        <a:ln w="25400">
          <a:noFill/>
        </a:ln>
      </c:spPr>
    </c:title>
    <c:autoTitleDeleted val="0"/>
    <c:plotArea>
      <c:layout>
        <c:manualLayout>
          <c:layoutTarget val="inner"/>
          <c:xMode val="edge"/>
          <c:yMode val="edge"/>
          <c:x val="8.65187473282127E-2"/>
          <c:y val="9.4501256491874672E-2"/>
          <c:w val="0.88786537409618893"/>
          <c:h val="0.80060646674484837"/>
        </c:manualLayout>
      </c:layout>
      <c:lineChart>
        <c:grouping val="standard"/>
        <c:varyColors val="0"/>
        <c:ser>
          <c:idx val="1"/>
          <c:order val="0"/>
          <c:tx>
            <c:strRef>
              <c:f>かき!$L$119</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かき!$L$120:$L$180</c:f>
              <c:numCache>
                <c:formatCode>0.0;"△ "0.0</c:formatCode>
                <c:ptCount val="61"/>
                <c:pt idx="0">
                  <c:v>79.259259259259252</c:v>
                </c:pt>
                <c:pt idx="1">
                  <c:v>72.962962962962962</c:v>
                </c:pt>
                <c:pt idx="2">
                  <c:v>68.888888888888886</c:v>
                </c:pt>
                <c:pt idx="5">
                  <c:v>75.18518518518519</c:v>
                </c:pt>
                <c:pt idx="8">
                  <c:v>77.777777777777771</c:v>
                </c:pt>
                <c:pt idx="9">
                  <c:v>81.481481481481481</c:v>
                </c:pt>
                <c:pt idx="10">
                  <c:v>82.962962962962962</c:v>
                </c:pt>
                <c:pt idx="12">
                  <c:v>83.333333333333329</c:v>
                </c:pt>
                <c:pt idx="13">
                  <c:v>86.666666666666671</c:v>
                </c:pt>
                <c:pt idx="14">
                  <c:v>77.5</c:v>
                </c:pt>
                <c:pt idx="15">
                  <c:v>63.2</c:v>
                </c:pt>
                <c:pt idx="16">
                  <c:v>58.8</c:v>
                </c:pt>
                <c:pt idx="17">
                  <c:v>65.400000000000006</c:v>
                </c:pt>
                <c:pt idx="18">
                  <c:v>68.3</c:v>
                </c:pt>
                <c:pt idx="19">
                  <c:v>68</c:v>
                </c:pt>
                <c:pt idx="20">
                  <c:v>64</c:v>
                </c:pt>
                <c:pt idx="21">
                  <c:v>70.099999999999994</c:v>
                </c:pt>
                <c:pt idx="22">
                  <c:v>65.400000000000006</c:v>
                </c:pt>
                <c:pt idx="23">
                  <c:v>75.099999999999994</c:v>
                </c:pt>
                <c:pt idx="24">
                  <c:v>69.2</c:v>
                </c:pt>
                <c:pt idx="25">
                  <c:v>67.400000000000006</c:v>
                </c:pt>
                <c:pt idx="26">
                  <c:v>68.7</c:v>
                </c:pt>
                <c:pt idx="27">
                  <c:v>79.900000000000006</c:v>
                </c:pt>
                <c:pt idx="28">
                  <c:v>67</c:v>
                </c:pt>
                <c:pt idx="29">
                  <c:v>79.5</c:v>
                </c:pt>
                <c:pt idx="30">
                  <c:v>71.900000000000006</c:v>
                </c:pt>
                <c:pt idx="31">
                  <c:v>75.599999999999994</c:v>
                </c:pt>
                <c:pt idx="32">
                  <c:v>67.3</c:v>
                </c:pt>
                <c:pt idx="33">
                  <c:v>78.099999999999994</c:v>
                </c:pt>
                <c:pt idx="34">
                  <c:v>71.599999999999994</c:v>
                </c:pt>
                <c:pt idx="35">
                  <c:v>68.3</c:v>
                </c:pt>
                <c:pt idx="36">
                  <c:v>71.8</c:v>
                </c:pt>
                <c:pt idx="38">
                  <c:v>74</c:v>
                </c:pt>
                <c:pt idx="39">
                  <c:v>74.900000000000006</c:v>
                </c:pt>
                <c:pt idx="40">
                  <c:v>54.3</c:v>
                </c:pt>
                <c:pt idx="41">
                  <c:v>60.4</c:v>
                </c:pt>
                <c:pt idx="42">
                  <c:v>60.5</c:v>
                </c:pt>
                <c:pt idx="43">
                  <c:v>60.8</c:v>
                </c:pt>
                <c:pt idx="44">
                  <c:v>61.9</c:v>
                </c:pt>
              </c:numCache>
            </c:numRef>
          </c:val>
          <c:smooth val="0"/>
        </c:ser>
        <c:ser>
          <c:idx val="0"/>
          <c:order val="1"/>
          <c:tx>
            <c:strRef>
              <c:f>かき!$K$119</c:f>
              <c:strCache>
                <c:ptCount val="1"/>
                <c:pt idx="0">
                  <c:v>Be-7</c:v>
                </c:pt>
              </c:strCache>
            </c:strRef>
          </c:tx>
          <c:spPr>
            <a:ln w="12700">
              <a:solidFill>
                <a:srgbClr val="0066FF"/>
              </a:solidFill>
              <a:prstDash val="sysDash"/>
            </a:ln>
          </c:spPr>
          <c:marker>
            <c:symbol val="circle"/>
            <c:size val="5"/>
            <c:spPr>
              <a:solidFill>
                <a:srgbClr val="FFFFFF"/>
              </a:solidFill>
              <a:ln>
                <a:solidFill>
                  <a:srgbClr val="0066FF"/>
                </a:solidFill>
                <a:prstDash val="solid"/>
              </a:ln>
            </c:spPr>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かき!$K$120:$K$180</c:f>
              <c:numCache>
                <c:formatCode>0.00;"△ "0.00</c:formatCode>
                <c:ptCount val="61"/>
                <c:pt idx="0">
                  <c:v>1.4074074074074074</c:v>
                </c:pt>
                <c:pt idx="1">
                  <c:v>2.3333333333333335</c:v>
                </c:pt>
                <c:pt idx="2">
                  <c:v>1.2222222222222223</c:v>
                </c:pt>
                <c:pt idx="5">
                  <c:v>2.4444444444444446</c:v>
                </c:pt>
                <c:pt idx="8">
                  <c:v>1.5555555555555556</c:v>
                </c:pt>
                <c:pt idx="9">
                  <c:v>1.2222222222222223</c:v>
                </c:pt>
                <c:pt idx="10">
                  <c:v>2.7407407407407409</c:v>
                </c:pt>
                <c:pt idx="12">
                  <c:v>2.2962962962962963</c:v>
                </c:pt>
                <c:pt idx="13">
                  <c:v>2.8888888888888888</c:v>
                </c:pt>
                <c:pt idx="14">
                  <c:v>2.9</c:v>
                </c:pt>
                <c:pt idx="15">
                  <c:v>1.7</c:v>
                </c:pt>
                <c:pt idx="16">
                  <c:v>1.1000000000000001</c:v>
                </c:pt>
                <c:pt idx="17">
                  <c:v>2.5</c:v>
                </c:pt>
                <c:pt idx="18">
                  <c:v>1.7</c:v>
                </c:pt>
                <c:pt idx="19">
                  <c:v>2.8</c:v>
                </c:pt>
                <c:pt idx="20">
                  <c:v>3</c:v>
                </c:pt>
                <c:pt idx="21">
                  <c:v>4.0999999999999996</c:v>
                </c:pt>
                <c:pt idx="22">
                  <c:v>3.2</c:v>
                </c:pt>
                <c:pt idx="23">
                  <c:v>3.8</c:v>
                </c:pt>
                <c:pt idx="24">
                  <c:v>3.3</c:v>
                </c:pt>
                <c:pt idx="25">
                  <c:v>3</c:v>
                </c:pt>
                <c:pt idx="26">
                  <c:v>1.8</c:v>
                </c:pt>
                <c:pt idx="27">
                  <c:v>1.7</c:v>
                </c:pt>
                <c:pt idx="28">
                  <c:v>2.2000000000000002</c:v>
                </c:pt>
                <c:pt idx="29">
                  <c:v>1.9</c:v>
                </c:pt>
                <c:pt idx="30">
                  <c:v>3.92</c:v>
                </c:pt>
                <c:pt idx="31">
                  <c:v>2.48</c:v>
                </c:pt>
                <c:pt idx="32">
                  <c:v>2.62</c:v>
                </c:pt>
                <c:pt idx="33">
                  <c:v>3.5</c:v>
                </c:pt>
                <c:pt idx="34">
                  <c:v>2.67</c:v>
                </c:pt>
                <c:pt idx="35">
                  <c:v>2.19</c:v>
                </c:pt>
                <c:pt idx="36">
                  <c:v>2.8</c:v>
                </c:pt>
                <c:pt idx="38">
                  <c:v>1.3</c:v>
                </c:pt>
                <c:pt idx="39" formatCode="0.00">
                  <c:v>0.46</c:v>
                </c:pt>
                <c:pt idx="40">
                  <c:v>1.6</c:v>
                </c:pt>
                <c:pt idx="41">
                  <c:v>3.6</c:v>
                </c:pt>
                <c:pt idx="42">
                  <c:v>1.8</c:v>
                </c:pt>
                <c:pt idx="43">
                  <c:v>1.1399999999999999</c:v>
                </c:pt>
                <c:pt idx="44">
                  <c:v>3.7</c:v>
                </c:pt>
              </c:numCache>
            </c:numRef>
          </c:val>
          <c:smooth val="0"/>
        </c:ser>
        <c:ser>
          <c:idx val="2"/>
          <c:order val="2"/>
          <c:tx>
            <c:strRef>
              <c:f>かき!$N$119</c:f>
              <c:strCache>
                <c:ptCount val="1"/>
                <c:pt idx="0">
                  <c:v>Cs-137</c:v>
                </c:pt>
              </c:strCache>
            </c:strRef>
          </c:tx>
          <c:spPr>
            <a:ln w="12700">
              <a:solidFill>
                <a:srgbClr val="FF0000"/>
              </a:solidFill>
              <a:prstDash val="sysDash"/>
            </a:ln>
          </c:spPr>
          <c:marker>
            <c:symbol val="triangle"/>
            <c:size val="5"/>
            <c:spPr>
              <a:solidFill>
                <a:srgbClr val="FF0000"/>
              </a:solidFill>
              <a:ln>
                <a:solidFill>
                  <a:srgbClr val="FF0000"/>
                </a:solidFill>
                <a:prstDash val="solid"/>
              </a:ln>
            </c:spPr>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かき!$N$120:$N$180</c:f>
              <c:numCache>
                <c:formatCode>0.000</c:formatCode>
                <c:ptCount val="61"/>
                <c:pt idx="0">
                  <c:v>6.2962962962962957E-2</c:v>
                </c:pt>
                <c:pt idx="1">
                  <c:v>3.7037037037037035E-2</c:v>
                </c:pt>
                <c:pt idx="2">
                  <c:v>5.9259259259259262E-2</c:v>
                </c:pt>
                <c:pt idx="5">
                  <c:v>6.2962962962962957E-2</c:v>
                </c:pt>
                <c:pt idx="8">
                  <c:v>4.8148148148148148E-2</c:v>
                </c:pt>
                <c:pt idx="9">
                  <c:v>4.4444444444444446E-2</c:v>
                </c:pt>
                <c:pt idx="10">
                  <c:v>5.185185185185185E-2</c:v>
                </c:pt>
                <c:pt idx="12">
                  <c:v>0.1111111111111111</c:v>
                </c:pt>
                <c:pt idx="13">
                  <c:v>9.6296296296296297E-2</c:v>
                </c:pt>
                <c:pt idx="14">
                  <c:v>4.1000000000000002E-2</c:v>
                </c:pt>
                <c:pt idx="15">
                  <c:v>2.9000000000000001E-2</c:v>
                </c:pt>
                <c:pt idx="16">
                  <c:v>0.02</c:v>
                </c:pt>
                <c:pt idx="17">
                  <c:v>1.9E-2</c:v>
                </c:pt>
                <c:pt idx="18">
                  <c:v>2.5000000000000001E-2</c:v>
                </c:pt>
                <c:pt idx="19">
                  <c:v>0.02</c:v>
                </c:pt>
                <c:pt idx="20">
                  <c:v>2.1000000000000001E-2</c:v>
                </c:pt>
                <c:pt idx="21">
                  <c:v>0.03</c:v>
                </c:pt>
                <c:pt idx="22">
                  <c:v>2.7E-2</c:v>
                </c:pt>
                <c:pt idx="23">
                  <c:v>2.3E-2</c:v>
                </c:pt>
                <c:pt idx="24">
                  <c:v>3.7524548787695954E-3</c:v>
                </c:pt>
                <c:pt idx="25">
                  <c:v>2.4E-2</c:v>
                </c:pt>
                <c:pt idx="26" formatCode="&quot;(&quot;0.000&quot;)&quot;">
                  <c:v>2.1999999999999999E-2</c:v>
                </c:pt>
                <c:pt idx="27">
                  <c:v>3.5014521299699033E-3</c:v>
                </c:pt>
                <c:pt idx="28">
                  <c:v>3.418478930448015E-3</c:v>
                </c:pt>
                <c:pt idx="29">
                  <c:v>3.3336827367215615E-3</c:v>
                </c:pt>
                <c:pt idx="30" formatCode="&quot;(&quot;0.000&quot;)&quot;">
                  <c:v>2.1000000000000001E-2</c:v>
                </c:pt>
                <c:pt idx="31" formatCode="&quot;(&quot;0.000&quot;)&quot;">
                  <c:v>2.7E-2</c:v>
                </c:pt>
                <c:pt idx="32">
                  <c:v>3.11580023249464E-3</c:v>
                </c:pt>
                <c:pt idx="33">
                  <c:v>3.0461922567575563E-3</c:v>
                </c:pt>
                <c:pt idx="34" formatCode="&quot;(&quot;0.000&quot;)&quot;">
                  <c:v>2.7E-2</c:v>
                </c:pt>
                <c:pt idx="35">
                  <c:v>2.9066496338876055E-3</c:v>
                </c:pt>
                <c:pt idx="36">
                  <c:v>2.8383086806608037E-3</c:v>
                </c:pt>
                <c:pt idx="38" formatCode="&quot;(&quot;0.000&quot;)&quot;">
                  <c:v>9.2999999999999999E-2</c:v>
                </c:pt>
                <c:pt idx="39">
                  <c:v>0.16</c:v>
                </c:pt>
                <c:pt idx="40">
                  <c:v>0.04</c:v>
                </c:pt>
                <c:pt idx="41">
                  <c:v>8.8999999999999996E-2</c:v>
                </c:pt>
                <c:pt idx="42" formatCode="&quot;(&quot;0.000&quot;)&quot;">
                  <c:v>3.3000000000000002E-2</c:v>
                </c:pt>
                <c:pt idx="43" formatCode="&quot;(&quot;0.000&quot;)&quot;">
                  <c:v>3.3000000000000002E-2</c:v>
                </c:pt>
                <c:pt idx="44">
                  <c:v>0.03</c:v>
                </c:pt>
              </c:numCache>
            </c:numRef>
          </c:val>
          <c:smooth val="0"/>
        </c:ser>
        <c:ser>
          <c:idx val="4"/>
          <c:order val="3"/>
          <c:tx>
            <c:strRef>
              <c:f>かき!$M$119</c:f>
              <c:strCache>
                <c:ptCount val="1"/>
                <c:pt idx="0">
                  <c:v>Cs-134</c:v>
                </c:pt>
              </c:strCache>
            </c:strRef>
          </c:tx>
          <c:spPr>
            <a:ln w="12700">
              <a:solidFill>
                <a:srgbClr val="FF0000"/>
              </a:solidFill>
              <a:prstDash val="sysDot"/>
            </a:ln>
          </c:spPr>
          <c:marker>
            <c:symbol val="triangle"/>
            <c:size val="6"/>
            <c:spPr>
              <a:solidFill>
                <a:srgbClr val="FFFFFF"/>
              </a:solidFill>
              <a:ln>
                <a:solidFill>
                  <a:srgbClr val="FF0000"/>
                </a:solidFill>
                <a:prstDash val="solid"/>
              </a:ln>
            </c:spPr>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かき!$M$120:$M$180</c:f>
              <c:numCache>
                <c:formatCode>0.000</c:formatCode>
                <c:ptCount val="61"/>
                <c:pt idx="0">
                  <c:v>4.9587557735577843E-3</c:v>
                </c:pt>
                <c:pt idx="1">
                  <c:v>3.7936782769321582E-3</c:v>
                </c:pt>
                <c:pt idx="2">
                  <c:v>3.6971659428963826E-3</c:v>
                </c:pt>
                <c:pt idx="5">
                  <c:v>2.696326052230883E-3</c:v>
                </c:pt>
                <c:pt idx="8">
                  <c:v>1.902333830300408E-3</c:v>
                </c:pt>
                <c:pt idx="9">
                  <c:v>1.7591884746911682E-3</c:v>
                </c:pt>
                <c:pt idx="10">
                  <c:v>1.3721254358236019E-3</c:v>
                </c:pt>
                <c:pt idx="12">
                  <c:v>4.2210986978902685E-3</c:v>
                </c:pt>
                <c:pt idx="13">
                  <c:v>3.0084064575283415E-3</c:v>
                </c:pt>
                <c:pt idx="14">
                  <c:v>2.1030705991802985E-3</c:v>
                </c:pt>
                <c:pt idx="15">
                  <c:v>1.5044011290462971E-3</c:v>
                </c:pt>
                <c:pt idx="16">
                  <c:v>1.11753486689657E-3</c:v>
                </c:pt>
                <c:pt idx="17">
                  <c:v>7.8917824305373466E-4</c:v>
                </c:pt>
                <c:pt idx="18">
                  <c:v>5.6090203260998172E-4</c:v>
                </c:pt>
                <c:pt idx="19">
                  <c:v>4.0123315473656023E-4</c:v>
                </c:pt>
                <c:pt idx="20">
                  <c:v>2.9047093975494349E-4</c:v>
                </c:pt>
                <c:pt idx="21">
                  <c:v>2.093196863483152E-4</c:v>
                </c:pt>
                <c:pt idx="22">
                  <c:v>1.4904636275159591E-4</c:v>
                </c:pt>
                <c:pt idx="23">
                  <c:v>1.0642209011872523E-4</c:v>
                </c:pt>
                <c:pt idx="24">
                  <c:v>7.6057471696231113E-5</c:v>
                </c:pt>
                <c:pt idx="25">
                  <c:v>5.4156824492570891E-5</c:v>
                </c:pt>
                <c:pt idx="26">
                  <c:v>3.8740300940891522E-5</c:v>
                </c:pt>
                <c:pt idx="27">
                  <c:v>2.7712313841383344E-5</c:v>
                </c:pt>
                <c:pt idx="28">
                  <c:v>1.9533830446761214E-5</c:v>
                </c:pt>
                <c:pt idx="29">
                  <c:v>1.3542768924921865E-5</c:v>
                </c:pt>
                <c:pt idx="30">
                  <c:v>9.8222897724972114E-6</c:v>
                </c:pt>
                <c:pt idx="31">
                  <c:v>7.1897700384247931E-6</c:v>
                </c:pt>
                <c:pt idx="32">
                  <c:v>5.05394521474927E-6</c:v>
                </c:pt>
                <c:pt idx="33">
                  <c:v>3.6352854533792635E-6</c:v>
                </c:pt>
                <c:pt idx="34">
                  <c:v>2.5671576539384767E-6</c:v>
                </c:pt>
                <c:pt idx="35">
                  <c:v>1.834689775274707E-6</c:v>
                </c:pt>
                <c:pt idx="36">
                  <c:v>1.2968100295720565E-6</c:v>
                </c:pt>
                <c:pt idx="38">
                  <c:v>2.8000129535826483E-3</c:v>
                </c:pt>
                <c:pt idx="39" formatCode="&quot;(&quot;0.000&quot;)&quot;">
                  <c:v>6.9000000000000006E-2</c:v>
                </c:pt>
                <c:pt idx="40">
                  <c:v>2.0571269389089912E-3</c:v>
                </c:pt>
                <c:pt idx="41" formatCode="&quot;(&quot;0.000&quot;)&quot;">
                  <c:v>3.3000000000000002E-2</c:v>
                </c:pt>
                <c:pt idx="42">
                  <c:v>1.0584707934540687E-3</c:v>
                </c:pt>
                <c:pt idx="43">
                  <c:v>7.5437951065297456E-4</c:v>
                </c:pt>
                <c:pt idx="44">
                  <c:v>5.4212342655465882E-4</c:v>
                </c:pt>
              </c:numCache>
            </c:numRef>
          </c:val>
          <c:smooth val="0"/>
        </c:ser>
        <c:ser>
          <c:idx val="3"/>
          <c:order val="4"/>
          <c:tx>
            <c:strRef>
              <c:f>かき!$O$119</c:f>
              <c:strCache>
                <c:ptCount val="1"/>
                <c:pt idx="0">
                  <c:v>Sr-90</c:v>
                </c:pt>
              </c:strCache>
            </c:strRef>
          </c:tx>
          <c:spPr>
            <a:ln>
              <a:solidFill>
                <a:srgbClr val="7030A0"/>
              </a:solidFill>
              <a:prstDash val="sysDot"/>
            </a:ln>
          </c:spPr>
          <c:marker>
            <c:symbol val="circle"/>
            <c:size val="5"/>
            <c:spPr>
              <a:ln w="0">
                <a:solidFill>
                  <a:srgbClr val="7030A0"/>
                </a:solidFill>
              </a:ln>
            </c:spPr>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かき!$O$120:$O$180</c:f>
              <c:numCache>
                <c:formatCode>General</c:formatCode>
                <c:ptCount val="61"/>
                <c:pt idx="0" formatCode=".000">
                  <c:v>1.6989920895269697E-2</c:v>
                </c:pt>
                <c:pt idx="2" formatCode="0.000_ ">
                  <c:v>8.1481481481481488E-2</c:v>
                </c:pt>
                <c:pt idx="5" formatCode=".000">
                  <c:v>1.6264699794370039E-2</c:v>
                </c:pt>
                <c:pt idx="8" formatCode=".000">
                  <c:v>1.5863525879775745E-2</c:v>
                </c:pt>
                <c:pt idx="10" formatCode=".000">
                  <c:v>1.5496735839583078E-2</c:v>
                </c:pt>
              </c:numCache>
            </c:numRef>
          </c:val>
          <c:smooth val="0"/>
        </c:ser>
        <c:ser>
          <c:idx val="6"/>
          <c:order val="5"/>
          <c:tx>
            <c:strRef>
              <c:f>かき!$AE$119</c:f>
              <c:strCache>
                <c:ptCount val="1"/>
                <c:pt idx="0">
                  <c:v>K40崩壊</c:v>
                </c:pt>
              </c:strCache>
            </c:strRef>
          </c:tx>
          <c:spPr>
            <a:ln>
              <a:solidFill>
                <a:srgbClr val="00B050"/>
              </a:solidFill>
              <a:prstDash val="sysDash"/>
            </a:ln>
          </c:spPr>
          <c:marker>
            <c:symbol val="none"/>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かき!$AE$120:$AE$180</c:f>
              <c:numCache>
                <c:formatCode>0</c:formatCode>
                <c:ptCount val="61"/>
                <c:pt idx="0">
                  <c:v>30</c:v>
                </c:pt>
                <c:pt idx="1">
                  <c:v>29.999999986625166</c:v>
                </c:pt>
                <c:pt idx="2">
                  <c:v>29.999999985421436</c:v>
                </c:pt>
                <c:pt idx="3">
                  <c:v>29.999999984039366</c:v>
                </c:pt>
                <c:pt idx="4">
                  <c:v>29.999999980963153</c:v>
                </c:pt>
                <c:pt idx="5">
                  <c:v>29.999999970040378</c:v>
                </c:pt>
                <c:pt idx="6">
                  <c:v>29.999999967588327</c:v>
                </c:pt>
                <c:pt idx="7">
                  <c:v>29.999999965091689</c:v>
                </c:pt>
                <c:pt idx="8">
                  <c:v>29.999999953143508</c:v>
                </c:pt>
                <c:pt idx="9">
                  <c:v>29.999999949398557</c:v>
                </c:pt>
                <c:pt idx="10">
                  <c:v>29.999999937405789</c:v>
                </c:pt>
                <c:pt idx="11">
                  <c:v>29.999999928712143</c:v>
                </c:pt>
                <c:pt idx="12">
                  <c:v>29.999999920553499</c:v>
                </c:pt>
                <c:pt idx="13">
                  <c:v>29.999999904102456</c:v>
                </c:pt>
                <c:pt idx="14">
                  <c:v>29.999999887428501</c:v>
                </c:pt>
                <c:pt idx="15">
                  <c:v>29.999999871378698</c:v>
                </c:pt>
                <c:pt idx="16">
                  <c:v>29.999999856086813</c:v>
                </c:pt>
                <c:pt idx="17">
                  <c:v>29.999999839279102</c:v>
                </c:pt>
                <c:pt idx="18">
                  <c:v>29.9999998227389</c:v>
                </c:pt>
                <c:pt idx="19">
                  <c:v>29.999999806510768</c:v>
                </c:pt>
                <c:pt idx="20">
                  <c:v>29.999999790862212</c:v>
                </c:pt>
                <c:pt idx="21">
                  <c:v>29.999999774990751</c:v>
                </c:pt>
                <c:pt idx="22">
                  <c:v>29.999999758539712</c:v>
                </c:pt>
                <c:pt idx="23">
                  <c:v>29.999999742222418</c:v>
                </c:pt>
                <c:pt idx="24">
                  <c:v>29.999999725949699</c:v>
                </c:pt>
                <c:pt idx="25">
                  <c:v>29.99999970949866</c:v>
                </c:pt>
                <c:pt idx="26">
                  <c:v>29.999999693270528</c:v>
                </c:pt>
                <c:pt idx="27">
                  <c:v>29.999999677042403</c:v>
                </c:pt>
                <c:pt idx="28">
                  <c:v>29.999999660100947</c:v>
                </c:pt>
                <c:pt idx="29">
                  <c:v>29.999999643025745</c:v>
                </c:pt>
                <c:pt idx="30">
                  <c:v>29.999999626797614</c:v>
                </c:pt>
                <c:pt idx="31">
                  <c:v>29.999999612040721</c:v>
                </c:pt>
                <c:pt idx="32">
                  <c:v>29.999999595277597</c:v>
                </c:pt>
                <c:pt idx="33">
                  <c:v>29.999999578648225</c:v>
                </c:pt>
                <c:pt idx="34">
                  <c:v>29.999999562063433</c:v>
                </c:pt>
                <c:pt idx="35">
                  <c:v>29.999999546281131</c:v>
                </c:pt>
                <c:pt idx="36">
                  <c:v>29.999999529785505</c:v>
                </c:pt>
                <c:pt idx="37">
                  <c:v>29.999999523677666</c:v>
                </c:pt>
                <c:pt idx="38">
                  <c:v>29.999999495590522</c:v>
                </c:pt>
                <c:pt idx="39">
                  <c:v>29.999999495590522</c:v>
                </c:pt>
                <c:pt idx="40">
                  <c:v>29.999999480655298</c:v>
                </c:pt>
                <c:pt idx="41">
                  <c:v>29.999999465095907</c:v>
                </c:pt>
                <c:pt idx="42">
                  <c:v>29.999999448466532</c:v>
                </c:pt>
                <c:pt idx="43">
                  <c:v>29.999999432060068</c:v>
                </c:pt>
                <c:pt idx="44">
                  <c:v>29.999999416054859</c:v>
                </c:pt>
              </c:numCache>
            </c:numRef>
          </c:val>
          <c:smooth val="0"/>
        </c:ser>
        <c:ser>
          <c:idx val="7"/>
          <c:order val="6"/>
          <c:tx>
            <c:strRef>
              <c:f>かき!$AD$119</c:f>
              <c:strCache>
                <c:ptCount val="1"/>
                <c:pt idx="0">
                  <c:v>Be7崩壊</c:v>
                </c:pt>
              </c:strCache>
            </c:strRef>
          </c:tx>
          <c:spPr>
            <a:ln>
              <a:solidFill>
                <a:srgbClr val="0066FF"/>
              </a:solidFill>
              <a:prstDash val="sysDot"/>
            </a:ln>
          </c:spPr>
          <c:marker>
            <c:symbol val="none"/>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かき!$AD$120:$AD$180</c:f>
              <c:numCache>
                <c:formatCode>0.000</c:formatCode>
                <c:ptCount val="61"/>
                <c:pt idx="0">
                  <c:v>1</c:v>
                </c:pt>
                <c:pt idx="1">
                  <c:v>2.0198671502086298E-2</c:v>
                </c:pt>
                <c:pt idx="2">
                  <c:v>1.4216800158877049E-2</c:v>
                </c:pt>
                <c:pt idx="3">
                  <c:v>9.4991602743100517E-3</c:v>
                </c:pt>
                <c:pt idx="4">
                  <c:v>3.8717692008169205E-3</c:v>
                </c:pt>
                <c:pt idx="5">
                  <c:v>1.599274769623723E-4</c:v>
                </c:pt>
                <c:pt idx="6">
                  <c:v>7.8204594219196213E-5</c:v>
                </c:pt>
                <c:pt idx="7">
                  <c:v>3.7747876378012237E-5</c:v>
                </c:pt>
                <c:pt idx="8">
                  <c:v>1.1560613918232382E-6</c:v>
                </c:pt>
                <c:pt idx="9">
                  <c:v>3.8767811338249946E-7</c:v>
                </c:pt>
                <c:pt idx="10">
                  <c:v>1.1719544511745019E-8</c:v>
                </c:pt>
                <c:pt idx="11">
                  <c:v>9.2762096792448403E-10</c:v>
                </c:pt>
                <c:pt idx="12">
                  <c:v>8.5825722602796499E-11</c:v>
                </c:pt>
                <c:pt idx="13">
                  <c:v>7.0658517341508E-13</c:v>
                </c:pt>
                <c:pt idx="14">
                  <c:v>5.4508841501571876E-15</c:v>
                </c:pt>
                <c:pt idx="15">
                  <c:v>5.0449204123883579E-17</c:v>
                </c:pt>
                <c:pt idx="16">
                  <c:v>5.8246977509960334E-19</c:v>
                </c:pt>
                <c:pt idx="17">
                  <c:v>4.3214456375895813E-21</c:v>
                </c:pt>
                <c:pt idx="18">
                  <c:v>3.4663966611208004E-23</c:v>
                </c:pt>
                <c:pt idx="19">
                  <c:v>3.0455794203203579E-25</c:v>
                </c:pt>
                <c:pt idx="20">
                  <c:v>3.1688203060752581E-27</c:v>
                </c:pt>
                <c:pt idx="21">
                  <c:v>3.0894464771460456E-29</c:v>
                </c:pt>
                <c:pt idx="22">
                  <c:v>2.5434764877117604E-31</c:v>
                </c:pt>
                <c:pt idx="23">
                  <c:v>2.1773164352995084E-33</c:v>
                </c:pt>
                <c:pt idx="24">
                  <c:v>1.8882708913650993E-35</c:v>
                </c:pt>
                <c:pt idx="25">
                  <c:v>1.5545738209565645E-37</c:v>
                </c:pt>
                <c:pt idx="26">
                  <c:v>1.3658500452579915E-39</c:v>
                </c:pt>
                <c:pt idx="27">
                  <c:v>1.200037155510148E-41</c:v>
                </c:pt>
                <c:pt idx="28">
                  <c:v>8.5625590724576199E-44</c:v>
                </c:pt>
                <c:pt idx="29">
                  <c:v>5.875782298763986E-46</c:v>
                </c:pt>
                <c:pt idx="30">
                  <c:v>5.1624679449153869E-48</c:v>
                </c:pt>
                <c:pt idx="31">
                  <c:v>6.9672842767250361E-50</c:v>
                </c:pt>
                <c:pt idx="32">
                  <c:v>5.2368256428922514E-52</c:v>
                </c:pt>
                <c:pt idx="33">
                  <c:v>4.0927900805061045E-54</c:v>
                </c:pt>
                <c:pt idx="34">
                  <c:v>3.2405576339234124E-56</c:v>
                </c:pt>
                <c:pt idx="35">
                  <c:v>3.24265437629896E-58</c:v>
                </c:pt>
                <c:pt idx="36">
                  <c:v>2.6351102404838211E-60</c:v>
                </c:pt>
                <c:pt idx="37">
                  <c:v>4.4350263407444516E-61</c:v>
                </c:pt>
                <c:pt idx="38">
                  <c:v>1.2248251531609941E-64</c:v>
                </c:pt>
                <c:pt idx="39">
                  <c:v>1.2248251531609941E-64</c:v>
                </c:pt>
                <c:pt idx="40">
                  <c:v>1.569222633112792E-66</c:v>
                </c:pt>
                <c:pt idx="41">
                  <c:v>1.6757533434341676E-68</c:v>
                </c:pt>
                <c:pt idx="42">
                  <c:v>1.30966870563871E-70</c:v>
                </c:pt>
                <c:pt idx="43">
                  <c:v>1.0923389651827382E-72</c:v>
                </c:pt>
                <c:pt idx="44">
                  <c:v>1.0242210968605632E-74</c:v>
                </c:pt>
              </c:numCache>
            </c:numRef>
          </c:val>
          <c:smooth val="0"/>
        </c:ser>
        <c:ser>
          <c:idx val="5"/>
          <c:order val="7"/>
          <c:tx>
            <c:strRef>
              <c:f>かき!$AC$119</c:f>
              <c:strCache>
                <c:ptCount val="1"/>
                <c:pt idx="0">
                  <c:v>Sr90崩壊</c:v>
                </c:pt>
              </c:strCache>
            </c:strRef>
          </c:tx>
          <c:spPr>
            <a:ln>
              <a:solidFill>
                <a:srgbClr val="7030A0"/>
              </a:solidFill>
              <a:prstDash val="sysDot"/>
            </a:ln>
          </c:spPr>
          <c:marker>
            <c:symbol val="none"/>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かき!$AC$120:$AC$180</c:f>
              <c:numCache>
                <c:formatCode>.000</c:formatCode>
                <c:ptCount val="61"/>
                <c:pt idx="0">
                  <c:v>0.1</c:v>
                </c:pt>
                <c:pt idx="1">
                  <c:v>9.8042531028089186E-2</c:v>
                </c:pt>
                <c:pt idx="2">
                  <c:v>9.7868249526986362E-2</c:v>
                </c:pt>
                <c:pt idx="3">
                  <c:v>9.766853056071377E-2</c:v>
                </c:pt>
                <c:pt idx="4">
                  <c:v>9.722545673949623E-2</c:v>
                </c:pt>
                <c:pt idx="5">
                  <c:v>9.5668400296515091E-2</c:v>
                </c:pt>
                <c:pt idx="6">
                  <c:v>9.5322298591021995E-2</c:v>
                </c:pt>
                <c:pt idx="7">
                  <c:v>9.4971190554011709E-2</c:v>
                </c:pt>
                <c:pt idx="8">
                  <c:v>9.3308709239492818E-2</c:v>
                </c:pt>
                <c:pt idx="9">
                  <c:v>9.2793647420478381E-2</c:v>
                </c:pt>
                <c:pt idx="10">
                  <c:v>9.1163276745425084E-2</c:v>
                </c:pt>
                <c:pt idx="11">
                  <c:v>8.9999347591894818E-2</c:v>
                </c:pt>
                <c:pt idx="12">
                  <c:v>8.8920565291701198E-2</c:v>
                </c:pt>
                <c:pt idx="13">
                  <c:v>8.6784480394624094E-2</c:v>
                </c:pt>
                <c:pt idx="14">
                  <c:v>8.4671807092159559E-2</c:v>
                </c:pt>
                <c:pt idx="15">
                  <c:v>8.2686811601434526E-2</c:v>
                </c:pt>
                <c:pt idx="16">
                  <c:v>8.0838858788840284E-2</c:v>
                </c:pt>
                <c:pt idx="17">
                  <c:v>7.8855334841251512E-2</c:v>
                </c:pt>
                <c:pt idx="18">
                  <c:v>7.695089869362147E-2</c:v>
                </c:pt>
                <c:pt idx="19">
                  <c:v>7.5127102664082568E-2</c:v>
                </c:pt>
                <c:pt idx="20">
                  <c:v>7.3409391132475244E-2</c:v>
                </c:pt>
                <c:pt idx="21">
                  <c:v>7.1707323446947774E-2</c:v>
                </c:pt>
                <c:pt idx="22">
                  <c:v>6.9984741835794395E-2</c:v>
                </c:pt>
                <c:pt idx="23">
                  <c:v>6.8317044892532E-2</c:v>
                </c:pt>
                <c:pt idx="24">
                  <c:v>6.6693482918727329E-2</c:v>
                </c:pt>
                <c:pt idx="25">
                  <c:v>6.5091345762617048E-2</c:v>
                </c:pt>
                <c:pt idx="26">
                  <c:v>6.3548630343114809E-2</c:v>
                </c:pt>
                <c:pt idx="27">
                  <c:v>6.2042478476534796E-2</c:v>
                </c:pt>
                <c:pt idx="28">
                  <c:v>6.0508193931351852E-2</c:v>
                </c:pt>
                <c:pt idx="29">
                  <c:v>5.9000186812696698E-2</c:v>
                </c:pt>
                <c:pt idx="30">
                  <c:v>5.7601836588361134E-2</c:v>
                </c:pt>
                <c:pt idx="31">
                  <c:v>5.6359051853557975E-2</c:v>
                </c:pt>
                <c:pt idx="32">
                  <c:v>5.4979805967608222E-2</c:v>
                </c:pt>
                <c:pt idx="33">
                  <c:v>5.3644917566273001E-2</c:v>
                </c:pt>
                <c:pt idx="34">
                  <c:v>5.2345889011508752E-2</c:v>
                </c:pt>
                <c:pt idx="35">
                  <c:v>5.1138938243817426E-2</c:v>
                </c:pt>
                <c:pt idx="36">
                  <c:v>4.9907169702783138E-2</c:v>
                </c:pt>
                <c:pt idx="37">
                  <c:v>4.945864751322742E-2</c:v>
                </c:pt>
                <c:pt idx="38">
                  <c:v>4.7447432440848827E-2</c:v>
                </c:pt>
                <c:pt idx="39">
                  <c:v>4.7447432440848827E-2</c:v>
                </c:pt>
                <c:pt idx="40">
                  <c:v>4.6411498454294847E-2</c:v>
                </c:pt>
                <c:pt idx="41">
                  <c:v>4.5356319792539943E-2</c:v>
                </c:pt>
                <c:pt idx="42">
                  <c:v>4.4255085909430489E-2</c:v>
                </c:pt>
                <c:pt idx="43">
                  <c:v>4.3194819051495657E-2</c:v>
                </c:pt>
                <c:pt idx="44">
                  <c:v>4.2184965132300634E-2</c:v>
                </c:pt>
              </c:numCache>
            </c:numRef>
          </c:val>
          <c:smooth val="0"/>
        </c:ser>
        <c:dLbls>
          <c:showLegendKey val="0"/>
          <c:showVal val="0"/>
          <c:showCatName val="0"/>
          <c:showSerName val="0"/>
          <c:showPercent val="0"/>
          <c:showBubbleSize val="0"/>
        </c:dLbls>
        <c:marker val="1"/>
        <c:smooth val="0"/>
        <c:axId val="219931392"/>
        <c:axId val="219932928"/>
      </c:lineChart>
      <c:dateAx>
        <c:axId val="219931392"/>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19932928"/>
        <c:crossesAt val="1.0000000000000003E-4"/>
        <c:auto val="0"/>
        <c:lblOffset val="100"/>
        <c:baseTimeUnit val="days"/>
        <c:majorUnit val="24"/>
        <c:majorTimeUnit val="months"/>
        <c:minorUnit val="12"/>
        <c:minorTimeUnit val="months"/>
      </c:dateAx>
      <c:valAx>
        <c:axId val="219932928"/>
        <c:scaling>
          <c:logBase val="10"/>
          <c:orientation val="minMax"/>
          <c:max val="300"/>
          <c:min val="1.0000000000000003E-4"/>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en-US" altLang="en-US"/>
                  <a:t>Bq/kg</a:t>
                </a:r>
                <a:r>
                  <a:rPr lang="ja-JP" altLang="en-US"/>
                  <a:t>生</a:t>
                </a:r>
              </a:p>
            </c:rich>
          </c:tx>
          <c:layout>
            <c:manualLayout>
              <c:xMode val="edge"/>
              <c:yMode val="edge"/>
              <c:x val="7.8003120124804995E-3"/>
              <c:y val="0.44805194805194803"/>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19931392"/>
        <c:crosses val="autoZero"/>
        <c:crossBetween val="between"/>
        <c:minorUnit val="10"/>
      </c:valAx>
      <c:spPr>
        <a:noFill/>
        <a:ln w="12700">
          <a:solidFill>
            <a:srgbClr val="808080"/>
          </a:solidFill>
          <a:prstDash val="solid"/>
        </a:ln>
      </c:spPr>
    </c:plotArea>
    <c:legend>
      <c:legendPos val="r"/>
      <c:layout>
        <c:manualLayout>
          <c:xMode val="edge"/>
          <c:yMode val="edge"/>
          <c:x val="0.1796766735156354"/>
          <c:y val="2.5552018763612089E-3"/>
          <c:w val="0.73824914617721815"/>
          <c:h val="0.13127994638968002"/>
        </c:manualLayout>
      </c:layout>
      <c:overlay val="0"/>
      <c:spPr>
        <a:solidFill>
          <a:srgbClr val="FFFFFF"/>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かきの</a:t>
            </a:r>
            <a:r>
              <a:rPr lang="en-US" altLang="en-US"/>
              <a:t>Ca</a:t>
            </a:r>
            <a:r>
              <a:rPr lang="ja-JP" altLang="en-US"/>
              <a:t>濃度</a:t>
            </a:r>
          </a:p>
        </c:rich>
      </c:tx>
      <c:layout>
        <c:manualLayout>
          <c:xMode val="edge"/>
          <c:yMode val="edge"/>
          <c:x val="0.32149947358275133"/>
          <c:y val="8.8841739970788161E-2"/>
        </c:manualLayout>
      </c:layout>
      <c:overlay val="0"/>
      <c:spPr>
        <a:solidFill>
          <a:srgbClr val="FFFFFF"/>
        </a:solidFill>
        <a:ln w="25400">
          <a:noFill/>
        </a:ln>
      </c:spPr>
    </c:title>
    <c:autoTitleDeleted val="0"/>
    <c:plotArea>
      <c:layout>
        <c:manualLayout>
          <c:layoutTarget val="inner"/>
          <c:xMode val="edge"/>
          <c:yMode val="edge"/>
          <c:x val="3.451581975071908E-2"/>
          <c:y val="6.8669527896995708E-2"/>
          <c:w val="0.95206136145733467"/>
          <c:h val="0.81167083333333334"/>
        </c:manualLayout>
      </c:layout>
      <c:lineChart>
        <c:grouping val="standard"/>
        <c:varyColors val="0"/>
        <c:ser>
          <c:idx val="0"/>
          <c:order val="0"/>
          <c:tx>
            <c:strRef>
              <c:f>かき!$C$191</c:f>
              <c:strCache>
                <c:ptCount val="1"/>
                <c:pt idx="0">
                  <c:v>気仙沼(対照地点)</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numRef>
              <c:f>かき!$J$193:$J$281</c:f>
              <c:numCache>
                <c:formatCode>[$-411]m\.d\.ge</c:formatCode>
                <c:ptCount val="89"/>
                <c:pt idx="0">
                  <c:v>29860</c:v>
                </c:pt>
                <c:pt idx="1">
                  <c:v>29929</c:v>
                </c:pt>
                <c:pt idx="2">
                  <c:v>30236</c:v>
                </c:pt>
                <c:pt idx="3">
                  <c:v>30287</c:v>
                </c:pt>
                <c:pt idx="4">
                  <c:v>30595</c:v>
                </c:pt>
                <c:pt idx="5">
                  <c:v>30656</c:v>
                </c:pt>
                <c:pt idx="6">
                  <c:v>30980</c:v>
                </c:pt>
                <c:pt idx="7">
                  <c:v>31019</c:v>
                </c:pt>
                <c:pt idx="8">
                  <c:v>31333</c:v>
                </c:pt>
                <c:pt idx="9">
                  <c:v>31432</c:v>
                </c:pt>
                <c:pt idx="10">
                  <c:v>31528</c:v>
                </c:pt>
                <c:pt idx="11">
                  <c:v>31711</c:v>
                </c:pt>
                <c:pt idx="12">
                  <c:v>31789</c:v>
                </c:pt>
                <c:pt idx="13">
                  <c:v>32065</c:v>
                </c:pt>
                <c:pt idx="14">
                  <c:v>32170</c:v>
                </c:pt>
                <c:pt idx="15">
                  <c:v>32454</c:v>
                </c:pt>
                <c:pt idx="16">
                  <c:v>32520</c:v>
                </c:pt>
                <c:pt idx="17">
                  <c:v>32814</c:v>
                </c:pt>
                <c:pt idx="18">
                  <c:v>32884</c:v>
                </c:pt>
                <c:pt idx="19">
                  <c:v>33157</c:v>
                </c:pt>
                <c:pt idx="20">
                  <c:v>33249</c:v>
                </c:pt>
                <c:pt idx="21">
                  <c:v>33534</c:v>
                </c:pt>
                <c:pt idx="22">
                  <c:v>33623</c:v>
                </c:pt>
                <c:pt idx="23">
                  <c:v>33905</c:v>
                </c:pt>
                <c:pt idx="24">
                  <c:v>33982</c:v>
                </c:pt>
                <c:pt idx="25">
                  <c:v>34269</c:v>
                </c:pt>
                <c:pt idx="26">
                  <c:v>34351</c:v>
                </c:pt>
                <c:pt idx="27">
                  <c:v>34618</c:v>
                </c:pt>
                <c:pt idx="28">
                  <c:v>34716</c:v>
                </c:pt>
                <c:pt idx="29">
                  <c:v>34988</c:v>
                </c:pt>
                <c:pt idx="30">
                  <c:v>35080</c:v>
                </c:pt>
                <c:pt idx="31">
                  <c:v>35352</c:v>
                </c:pt>
                <c:pt idx="32">
                  <c:v>35438</c:v>
                </c:pt>
                <c:pt idx="33">
                  <c:v>35716</c:v>
                </c:pt>
                <c:pt idx="34">
                  <c:v>35808</c:v>
                </c:pt>
                <c:pt idx="35">
                  <c:v>36080</c:v>
                </c:pt>
                <c:pt idx="36">
                  <c:v>36171</c:v>
                </c:pt>
                <c:pt idx="37">
                  <c:v>36446</c:v>
                </c:pt>
                <c:pt idx="38">
                  <c:v>36537</c:v>
                </c:pt>
                <c:pt idx="39">
                  <c:v>36810</c:v>
                </c:pt>
                <c:pt idx="40">
                  <c:v>36900</c:v>
                </c:pt>
                <c:pt idx="41">
                  <c:v>37174</c:v>
                </c:pt>
                <c:pt idx="42">
                  <c:v>37265</c:v>
                </c:pt>
                <c:pt idx="43">
                  <c:v>37537</c:v>
                </c:pt>
                <c:pt idx="44">
                  <c:v>37635</c:v>
                </c:pt>
                <c:pt idx="45">
                  <c:v>37914</c:v>
                </c:pt>
                <c:pt idx="46">
                  <c:v>38007</c:v>
                </c:pt>
                <c:pt idx="47">
                  <c:v>38272</c:v>
                </c:pt>
                <c:pt idx="48">
                  <c:v>38376</c:v>
                </c:pt>
                <c:pt idx="49">
                  <c:v>38631</c:v>
                </c:pt>
                <c:pt idx="50">
                  <c:v>38743</c:v>
                </c:pt>
                <c:pt idx="51">
                  <c:v>39008</c:v>
                </c:pt>
                <c:pt idx="52">
                  <c:v>39106</c:v>
                </c:pt>
                <c:pt idx="53">
                  <c:v>39364</c:v>
                </c:pt>
                <c:pt idx="54">
                  <c:v>39465</c:v>
                </c:pt>
                <c:pt idx="55">
                  <c:v>39750</c:v>
                </c:pt>
                <c:pt idx="56">
                  <c:v>39822</c:v>
                </c:pt>
                <c:pt idx="57">
                  <c:v>40092</c:v>
                </c:pt>
                <c:pt idx="58">
                  <c:v>40192</c:v>
                </c:pt>
                <c:pt idx="59">
                  <c:v>40455</c:v>
                </c:pt>
                <c:pt idx="60">
                  <c:v>40561</c:v>
                </c:pt>
                <c:pt idx="61">
                  <c:v>40613</c:v>
                </c:pt>
                <c:pt idx="62">
                  <c:v>40831</c:v>
                </c:pt>
                <c:pt idx="63">
                  <c:v>40923</c:v>
                </c:pt>
                <c:pt idx="64">
                  <c:v>41207</c:v>
                </c:pt>
                <c:pt idx="65">
                  <c:v>41309</c:v>
                </c:pt>
                <c:pt idx="66">
                  <c:v>41599</c:v>
                </c:pt>
                <c:pt idx="67">
                  <c:v>41667</c:v>
                </c:pt>
                <c:pt idx="68">
                  <c:v>41915</c:v>
                </c:pt>
                <c:pt idx="69">
                  <c:v>42033</c:v>
                </c:pt>
                <c:pt idx="70">
                  <c:v>42284</c:v>
                </c:pt>
                <c:pt idx="71">
                  <c:v>42389</c:v>
                </c:pt>
                <c:pt idx="72">
                  <c:v>42667</c:v>
                </c:pt>
                <c:pt idx="73">
                  <c:v>42747</c:v>
                </c:pt>
                <c:pt idx="74">
                  <c:v>43039</c:v>
                </c:pt>
                <c:pt idx="75">
                  <c:v>43123</c:v>
                </c:pt>
              </c:numCache>
            </c:numRef>
          </c:cat>
          <c:val>
            <c:numRef>
              <c:f>かき!$H$193:$H$280</c:f>
              <c:numCache>
                <c:formatCode>General</c:formatCode>
                <c:ptCount val="88"/>
                <c:pt idx="15">
                  <c:v>0.37</c:v>
                </c:pt>
                <c:pt idx="17">
                  <c:v>0.46</c:v>
                </c:pt>
                <c:pt idx="19">
                  <c:v>0.79</c:v>
                </c:pt>
                <c:pt idx="21">
                  <c:v>0.74</c:v>
                </c:pt>
                <c:pt idx="23">
                  <c:v>0.66</c:v>
                </c:pt>
                <c:pt idx="25">
                  <c:v>0.55000000000000004</c:v>
                </c:pt>
                <c:pt idx="27">
                  <c:v>0.54</c:v>
                </c:pt>
                <c:pt idx="29">
                  <c:v>0.57999999999999996</c:v>
                </c:pt>
                <c:pt idx="31">
                  <c:v>0.57999999999999996</c:v>
                </c:pt>
                <c:pt idx="33" formatCode="0.00_);[Red]\(0.00\)">
                  <c:v>0.35</c:v>
                </c:pt>
                <c:pt idx="35" formatCode="0.00_);[Red]\(0.00\)">
                  <c:v>0.59</c:v>
                </c:pt>
                <c:pt idx="37" formatCode="0.00_);[Red]\(0.00\)">
                  <c:v>0.45</c:v>
                </c:pt>
                <c:pt idx="39" formatCode="0.00_);[Red]\(0.00\)">
                  <c:v>0.44</c:v>
                </c:pt>
                <c:pt idx="41" formatCode="0.00_);[Red]\(0.00\)">
                  <c:v>0.4</c:v>
                </c:pt>
                <c:pt idx="43" formatCode="0.00_);[Red]\(0.00\)">
                  <c:v>0.61</c:v>
                </c:pt>
                <c:pt idx="45" formatCode="0.00_);[Red]\(0.00\)">
                  <c:v>0.45</c:v>
                </c:pt>
                <c:pt idx="47" formatCode="0.00_);[Red]\(0.00\)">
                  <c:v>0.32</c:v>
                </c:pt>
                <c:pt idx="49" formatCode="0.00_);[Red]\(0.00\)">
                  <c:v>0.27</c:v>
                </c:pt>
                <c:pt idx="51" formatCode="0.00_);[Red]\(0.00\)">
                  <c:v>0.35</c:v>
                </c:pt>
                <c:pt idx="53" formatCode="0.00_);[Red]\(0.00\)">
                  <c:v>0.35</c:v>
                </c:pt>
                <c:pt idx="55" formatCode="0.00_);[Red]\(0.00\)">
                  <c:v>0.36</c:v>
                </c:pt>
                <c:pt idx="57" formatCode="0.00_);[Red]\(0.00\)">
                  <c:v>0.4</c:v>
                </c:pt>
                <c:pt idx="59" formatCode="0.00_);[Red]\(0.00\)">
                  <c:v>0.31</c:v>
                </c:pt>
                <c:pt idx="66" formatCode="0.00_);[Red]\(0.00\)">
                  <c:v>0.32</c:v>
                </c:pt>
                <c:pt idx="68" formatCode="0.00_);[Red]\(0.00\)">
                  <c:v>0.28000000000000003</c:v>
                </c:pt>
                <c:pt idx="70" formatCode="0.00_);[Red]\(0.00\)">
                  <c:v>0.27</c:v>
                </c:pt>
                <c:pt idx="72" formatCode="0.00_);[Red]\(0.00\)">
                  <c:v>0.26</c:v>
                </c:pt>
                <c:pt idx="74" formatCode="0.00_);[Red]\(0.00\)">
                  <c:v>0.28999999999999998</c:v>
                </c:pt>
              </c:numCache>
            </c:numRef>
          </c:val>
          <c:smooth val="0"/>
        </c:ser>
        <c:ser>
          <c:idx val="1"/>
          <c:order val="1"/>
          <c:tx>
            <c:strRef>
              <c:f>かき!$K$191</c:f>
              <c:strCache>
                <c:ptCount val="1"/>
                <c:pt idx="0">
                  <c:v>飯子浜/電力</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numRef>
              <c:f>かき!$J$193:$J$281</c:f>
              <c:numCache>
                <c:formatCode>[$-411]m\.d\.ge</c:formatCode>
                <c:ptCount val="89"/>
                <c:pt idx="0">
                  <c:v>29860</c:v>
                </c:pt>
                <c:pt idx="1">
                  <c:v>29929</c:v>
                </c:pt>
                <c:pt idx="2">
                  <c:v>30236</c:v>
                </c:pt>
                <c:pt idx="3">
                  <c:v>30287</c:v>
                </c:pt>
                <c:pt idx="4">
                  <c:v>30595</c:v>
                </c:pt>
                <c:pt idx="5">
                  <c:v>30656</c:v>
                </c:pt>
                <c:pt idx="6">
                  <c:v>30980</c:v>
                </c:pt>
                <c:pt idx="7">
                  <c:v>31019</c:v>
                </c:pt>
                <c:pt idx="8">
                  <c:v>31333</c:v>
                </c:pt>
                <c:pt idx="9">
                  <c:v>31432</c:v>
                </c:pt>
                <c:pt idx="10">
                  <c:v>31528</c:v>
                </c:pt>
                <c:pt idx="11">
                  <c:v>31711</c:v>
                </c:pt>
                <c:pt idx="12">
                  <c:v>31789</c:v>
                </c:pt>
                <c:pt idx="13">
                  <c:v>32065</c:v>
                </c:pt>
                <c:pt idx="14">
                  <c:v>32170</c:v>
                </c:pt>
                <c:pt idx="15">
                  <c:v>32454</c:v>
                </c:pt>
                <c:pt idx="16">
                  <c:v>32520</c:v>
                </c:pt>
                <c:pt idx="17">
                  <c:v>32814</c:v>
                </c:pt>
                <c:pt idx="18">
                  <c:v>32884</c:v>
                </c:pt>
                <c:pt idx="19">
                  <c:v>33157</c:v>
                </c:pt>
                <c:pt idx="20">
                  <c:v>33249</c:v>
                </c:pt>
                <c:pt idx="21">
                  <c:v>33534</c:v>
                </c:pt>
                <c:pt idx="22">
                  <c:v>33623</c:v>
                </c:pt>
                <c:pt idx="23">
                  <c:v>33905</c:v>
                </c:pt>
                <c:pt idx="24">
                  <c:v>33982</c:v>
                </c:pt>
                <c:pt idx="25">
                  <c:v>34269</c:v>
                </c:pt>
                <c:pt idx="26">
                  <c:v>34351</c:v>
                </c:pt>
                <c:pt idx="27">
                  <c:v>34618</c:v>
                </c:pt>
                <c:pt idx="28">
                  <c:v>34716</c:v>
                </c:pt>
                <c:pt idx="29">
                  <c:v>34988</c:v>
                </c:pt>
                <c:pt idx="30">
                  <c:v>35080</c:v>
                </c:pt>
                <c:pt idx="31">
                  <c:v>35352</c:v>
                </c:pt>
                <c:pt idx="32">
                  <c:v>35438</c:v>
                </c:pt>
                <c:pt idx="33">
                  <c:v>35716</c:v>
                </c:pt>
                <c:pt idx="34">
                  <c:v>35808</c:v>
                </c:pt>
                <c:pt idx="35">
                  <c:v>36080</c:v>
                </c:pt>
                <c:pt idx="36">
                  <c:v>36171</c:v>
                </c:pt>
                <c:pt idx="37">
                  <c:v>36446</c:v>
                </c:pt>
                <c:pt idx="38">
                  <c:v>36537</c:v>
                </c:pt>
                <c:pt idx="39">
                  <c:v>36810</c:v>
                </c:pt>
                <c:pt idx="40">
                  <c:v>36900</c:v>
                </c:pt>
                <c:pt idx="41">
                  <c:v>37174</c:v>
                </c:pt>
                <c:pt idx="42">
                  <c:v>37265</c:v>
                </c:pt>
                <c:pt idx="43">
                  <c:v>37537</c:v>
                </c:pt>
                <c:pt idx="44">
                  <c:v>37635</c:v>
                </c:pt>
                <c:pt idx="45">
                  <c:v>37914</c:v>
                </c:pt>
                <c:pt idx="46">
                  <c:v>38007</c:v>
                </c:pt>
                <c:pt idx="47">
                  <c:v>38272</c:v>
                </c:pt>
                <c:pt idx="48">
                  <c:v>38376</c:v>
                </c:pt>
                <c:pt idx="49">
                  <c:v>38631</c:v>
                </c:pt>
                <c:pt idx="50">
                  <c:v>38743</c:v>
                </c:pt>
                <c:pt idx="51">
                  <c:v>39008</c:v>
                </c:pt>
                <c:pt idx="52">
                  <c:v>39106</c:v>
                </c:pt>
                <c:pt idx="53">
                  <c:v>39364</c:v>
                </c:pt>
                <c:pt idx="54">
                  <c:v>39465</c:v>
                </c:pt>
                <c:pt idx="55">
                  <c:v>39750</c:v>
                </c:pt>
                <c:pt idx="56">
                  <c:v>39822</c:v>
                </c:pt>
                <c:pt idx="57">
                  <c:v>40092</c:v>
                </c:pt>
                <c:pt idx="58">
                  <c:v>40192</c:v>
                </c:pt>
                <c:pt idx="59">
                  <c:v>40455</c:v>
                </c:pt>
                <c:pt idx="60">
                  <c:v>40561</c:v>
                </c:pt>
                <c:pt idx="61">
                  <c:v>40613</c:v>
                </c:pt>
                <c:pt idx="62">
                  <c:v>40831</c:v>
                </c:pt>
                <c:pt idx="63">
                  <c:v>40923</c:v>
                </c:pt>
                <c:pt idx="64">
                  <c:v>41207</c:v>
                </c:pt>
                <c:pt idx="65">
                  <c:v>41309</c:v>
                </c:pt>
                <c:pt idx="66">
                  <c:v>41599</c:v>
                </c:pt>
                <c:pt idx="67">
                  <c:v>41667</c:v>
                </c:pt>
                <c:pt idx="68">
                  <c:v>41915</c:v>
                </c:pt>
                <c:pt idx="69">
                  <c:v>42033</c:v>
                </c:pt>
                <c:pt idx="70">
                  <c:v>42284</c:v>
                </c:pt>
                <c:pt idx="71">
                  <c:v>42389</c:v>
                </c:pt>
                <c:pt idx="72">
                  <c:v>42667</c:v>
                </c:pt>
                <c:pt idx="73">
                  <c:v>42747</c:v>
                </c:pt>
                <c:pt idx="74">
                  <c:v>43039</c:v>
                </c:pt>
                <c:pt idx="75">
                  <c:v>43123</c:v>
                </c:pt>
              </c:numCache>
            </c:numRef>
          </c:cat>
          <c:val>
            <c:numRef>
              <c:f>かき!$P$193:$P$280</c:f>
              <c:numCache>
                <c:formatCode>General</c:formatCode>
                <c:ptCount val="88"/>
                <c:pt idx="3">
                  <c:v>0.7</c:v>
                </c:pt>
                <c:pt idx="4">
                  <c:v>0.9</c:v>
                </c:pt>
                <c:pt idx="9">
                  <c:v>0.41</c:v>
                </c:pt>
                <c:pt idx="12">
                  <c:v>0.34</c:v>
                </c:pt>
                <c:pt idx="14">
                  <c:v>0.36</c:v>
                </c:pt>
                <c:pt idx="16">
                  <c:v>0.38</c:v>
                </c:pt>
                <c:pt idx="18">
                  <c:v>0.36</c:v>
                </c:pt>
                <c:pt idx="20">
                  <c:v>0.24</c:v>
                </c:pt>
                <c:pt idx="22">
                  <c:v>0.24</c:v>
                </c:pt>
                <c:pt idx="24">
                  <c:v>0.32</c:v>
                </c:pt>
                <c:pt idx="26">
                  <c:v>0.32</c:v>
                </c:pt>
                <c:pt idx="28">
                  <c:v>0.34</c:v>
                </c:pt>
                <c:pt idx="30">
                  <c:v>0.37</c:v>
                </c:pt>
                <c:pt idx="32" formatCode="0.00_ ">
                  <c:v>0.35</c:v>
                </c:pt>
                <c:pt idx="34" formatCode="0.00_);[Red]\(0.00\)">
                  <c:v>0.45</c:v>
                </c:pt>
                <c:pt idx="36" formatCode="0.00_);[Red]\(0.00\)">
                  <c:v>0.43</c:v>
                </c:pt>
                <c:pt idx="38" formatCode="0.00_);[Red]\(0.00\)">
                  <c:v>0.41</c:v>
                </c:pt>
                <c:pt idx="40" formatCode="0.00_);[Red]\(0.00\)">
                  <c:v>0.33</c:v>
                </c:pt>
                <c:pt idx="42" formatCode="0.00_);[Red]\(0.00\)">
                  <c:v>0.37</c:v>
                </c:pt>
                <c:pt idx="44" formatCode="0.00_);[Red]\(0.00\)">
                  <c:v>0.33</c:v>
                </c:pt>
                <c:pt idx="46" formatCode="0.00_);[Red]\(0.00\)">
                  <c:v>0.35</c:v>
                </c:pt>
                <c:pt idx="48" formatCode="0.00_);[Red]\(0.00\)">
                  <c:v>0.42</c:v>
                </c:pt>
                <c:pt idx="50" formatCode="0.00_);[Red]\(0.00\)">
                  <c:v>0.5</c:v>
                </c:pt>
                <c:pt idx="52" formatCode="0.00_);[Red]\(0.00\)">
                  <c:v>0.5</c:v>
                </c:pt>
                <c:pt idx="54" formatCode="0.00_);[Red]\(0.00\)">
                  <c:v>0.54</c:v>
                </c:pt>
                <c:pt idx="56" formatCode="0.00_);[Red]\(0.00\)">
                  <c:v>0.32</c:v>
                </c:pt>
                <c:pt idx="58" formatCode="0.00_);[Red]\(0.00\)">
                  <c:v>0.43</c:v>
                </c:pt>
                <c:pt idx="60" formatCode="0.00_);[Red]\(0.00\)">
                  <c:v>0.51</c:v>
                </c:pt>
                <c:pt idx="65" formatCode="0.00_);[Red]\(0.00\)">
                  <c:v>0.91</c:v>
                </c:pt>
                <c:pt idx="67" formatCode="0.00_);[Red]\(0.00\)">
                  <c:v>0.83</c:v>
                </c:pt>
                <c:pt idx="69" formatCode="0.00_);[Red]\(0.00\)">
                  <c:v>1.02</c:v>
                </c:pt>
                <c:pt idx="71" formatCode="0.00_);[Red]\(0.00\)">
                  <c:v>0.84</c:v>
                </c:pt>
                <c:pt idx="73" formatCode="0.00_);[Red]\(0.00\)">
                  <c:v>1.38</c:v>
                </c:pt>
                <c:pt idx="75" formatCode="0.00_);[Red]\(0.00\)">
                  <c:v>0.69</c:v>
                </c:pt>
              </c:numCache>
            </c:numRef>
          </c:val>
          <c:smooth val="0"/>
        </c:ser>
        <c:dLbls>
          <c:showLegendKey val="0"/>
          <c:showVal val="0"/>
          <c:showCatName val="0"/>
          <c:showSerName val="0"/>
          <c:showPercent val="0"/>
          <c:showBubbleSize val="0"/>
        </c:dLbls>
        <c:marker val="1"/>
        <c:smooth val="0"/>
        <c:axId val="225220864"/>
        <c:axId val="225227904"/>
      </c:lineChart>
      <c:dateAx>
        <c:axId val="225220864"/>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25227904"/>
        <c:crosses val="autoZero"/>
        <c:auto val="0"/>
        <c:lblOffset val="100"/>
        <c:baseTimeUnit val="days"/>
        <c:majorUnit val="24"/>
        <c:majorTimeUnit val="months"/>
        <c:minorUnit val="6"/>
        <c:minorTimeUnit val="months"/>
      </c:dateAx>
      <c:valAx>
        <c:axId val="225227904"/>
        <c:scaling>
          <c:orientation val="minMax"/>
        </c:scaling>
        <c:delete val="0"/>
        <c:axPos val="l"/>
        <c:majorGridlines>
          <c:spPr>
            <a:ln w="3175">
              <a:solidFill>
                <a:schemeClr val="bg1">
                  <a:lumMod val="85000"/>
                </a:schemeClr>
              </a:solidFill>
              <a:prstDash val="solid"/>
            </a:ln>
          </c:spPr>
        </c:majorGridlines>
        <c:title>
          <c:tx>
            <c:rich>
              <a:bodyPr rot="0" vert="horz"/>
              <a:lstStyle/>
              <a:p>
                <a:pPr algn="ctr">
                  <a:defRPr sz="900" b="0" i="0" u="none" strike="noStrike" baseline="0">
                    <a:solidFill>
                      <a:srgbClr val="000000"/>
                    </a:solidFill>
                    <a:latin typeface="Meiryo UI"/>
                    <a:ea typeface="Meiryo UI"/>
                    <a:cs typeface="Meiryo UI"/>
                  </a:defRPr>
                </a:pPr>
                <a:r>
                  <a:rPr lang="en-US" altLang="en-US"/>
                  <a:t>g/kg</a:t>
                </a:r>
                <a:r>
                  <a:rPr lang="ja-JP" altLang="en-US"/>
                  <a:t>生</a:t>
                </a:r>
              </a:p>
            </c:rich>
          </c:tx>
          <c:layout>
            <c:manualLayout>
              <c:xMode val="edge"/>
              <c:yMode val="edge"/>
              <c:x val="5.3691275167785234E-2"/>
              <c:y val="2.1459227467811159E-2"/>
            </c:manualLayout>
          </c:layout>
          <c:overlay val="0"/>
          <c:spPr>
            <a:solidFill>
              <a:srgbClr val="FFFFFF"/>
            </a:solid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25220864"/>
        <c:crosses val="autoZero"/>
        <c:crossBetween val="midCat"/>
      </c:valAx>
      <c:spPr>
        <a:solidFill>
          <a:srgbClr val="FFFFFF"/>
        </a:solidFill>
        <a:ln w="12700">
          <a:solidFill>
            <a:srgbClr val="808080"/>
          </a:solidFill>
          <a:prstDash val="solid"/>
        </a:ln>
      </c:spPr>
    </c:plotArea>
    <c:legend>
      <c:legendPos val="r"/>
      <c:layout>
        <c:manualLayout>
          <c:xMode val="edge"/>
          <c:yMode val="edge"/>
          <c:x val="0.5855736465145247"/>
          <c:y val="9.6424652777777772E-2"/>
          <c:w val="0.29360161290322578"/>
          <c:h val="0.13047881944444445"/>
        </c:manualLayout>
      </c:layout>
      <c:overlay val="0"/>
      <c:spPr>
        <a:solidFill>
          <a:schemeClr val="bg1"/>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かきの</a:t>
            </a:r>
            <a:r>
              <a:rPr lang="en-US" altLang="en-US"/>
              <a:t>Sr-90</a:t>
            </a:r>
            <a:endParaRPr lang="ja-JP" altLang="en-US"/>
          </a:p>
        </c:rich>
      </c:tx>
      <c:layout>
        <c:manualLayout>
          <c:xMode val="edge"/>
          <c:yMode val="edge"/>
          <c:x val="0.2073741935483871"/>
          <c:y val="0.20142291666666662"/>
        </c:manualLayout>
      </c:layout>
      <c:overlay val="0"/>
      <c:spPr>
        <a:solidFill>
          <a:srgbClr val="FFFFFF"/>
        </a:solidFill>
        <a:ln w="25400">
          <a:noFill/>
        </a:ln>
      </c:spPr>
    </c:title>
    <c:autoTitleDeleted val="0"/>
    <c:plotArea>
      <c:layout>
        <c:manualLayout>
          <c:layoutTarget val="inner"/>
          <c:xMode val="edge"/>
          <c:yMode val="edge"/>
          <c:x val="4.0268456375838924E-2"/>
          <c:y val="6.8669527896995708E-2"/>
          <c:w val="0.94630872483221473"/>
          <c:h val="0.80842986111111115"/>
        </c:manualLayout>
      </c:layout>
      <c:lineChart>
        <c:grouping val="standard"/>
        <c:varyColors val="0"/>
        <c:ser>
          <c:idx val="0"/>
          <c:order val="0"/>
          <c:tx>
            <c:strRef>
              <c:f>かき!$C$191</c:f>
              <c:strCache>
                <c:ptCount val="1"/>
                <c:pt idx="0">
                  <c:v>気仙沼(対照地点)</c:v>
                </c:pt>
              </c:strCache>
            </c:strRef>
          </c:tx>
          <c:spPr>
            <a:ln w="12700">
              <a:solidFill>
                <a:srgbClr val="000080"/>
              </a:solidFill>
              <a:prstDash val="solid"/>
            </a:ln>
          </c:spPr>
          <c:marker>
            <c:symbol val="diamond"/>
            <c:size val="5"/>
            <c:spPr>
              <a:solidFill>
                <a:srgbClr val="000080"/>
              </a:solidFill>
              <a:ln>
                <a:solidFill>
                  <a:srgbClr val="000080"/>
                </a:solidFill>
                <a:prstDash val="solid"/>
              </a:ln>
            </c:spPr>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かき!$G$193:$G$280</c:f>
              <c:numCache>
                <c:formatCode>General</c:formatCode>
                <c:ptCount val="88"/>
                <c:pt idx="15" formatCode=".000">
                  <c:v>1.4392310288220989E-2</c:v>
                </c:pt>
                <c:pt idx="17" formatCode=".000">
                  <c:v>1.405861066363946E-2</c:v>
                </c:pt>
                <c:pt idx="19" formatCode=".000">
                  <c:v>1.3725410678396088E-2</c:v>
                </c:pt>
                <c:pt idx="21" formatCode=".000">
                  <c:v>1.3400107791438066E-2</c:v>
                </c:pt>
                <c:pt idx="23" formatCode=".000">
                  <c:v>1.3094589606821826E-2</c:v>
                </c:pt>
                <c:pt idx="25" formatCode=".000">
                  <c:v>1.2790978890519949E-2</c:v>
                </c:pt>
                <c:pt idx="27" formatCode=".000">
                  <c:v>1.2480418875580313E-2</c:v>
                </c:pt>
                <c:pt idx="29" formatCode=".000">
                  <c:v>1.2183820368788614E-2</c:v>
                </c:pt>
                <c:pt idx="31" formatCode=".000">
                  <c:v>1.189113582958114E-2</c:v>
                </c:pt>
                <c:pt idx="33" formatCode=".000">
                  <c:v>1.161007171285254E-2</c:v>
                </c:pt>
                <c:pt idx="35" formatCode=".000">
                  <c:v>1.1329676730178945E-2</c:v>
                </c:pt>
                <c:pt idx="37" formatCode=".000">
                  <c:v>1.1054596565892737E-2</c:v>
                </c:pt>
                <c:pt idx="39" formatCode=".000">
                  <c:v>1.0797573519194251E-2</c:v>
                </c:pt>
                <c:pt idx="41" formatCode=".000">
                  <c:v>1.0545136486800267E-2</c:v>
                </c:pt>
                <c:pt idx="43" formatCode=".000">
                  <c:v>1.0285715158121276E-2</c:v>
                </c:pt>
                <c:pt idx="45" formatCode=".000">
                  <c:v>1.0028709966554672E-2</c:v>
                </c:pt>
                <c:pt idx="47" formatCode=".000">
                  <c:v>9.8013502324505834E-3</c:v>
                </c:pt>
                <c:pt idx="49" formatCode=".000">
                  <c:v>9.5778825726068658E-3</c:v>
                </c:pt>
                <c:pt idx="51" formatCode=".000">
                  <c:v>9.334257093333926E-3</c:v>
                </c:pt>
                <c:pt idx="53" formatCode=".000">
                  <c:v>9.1154303211667849E-3</c:v>
                </c:pt>
                <c:pt idx="55" formatCode=".000">
                  <c:v>8.8911812516210414E-3</c:v>
                </c:pt>
                <c:pt idx="57" formatCode=".000">
                  <c:v>8.6775937881758969E-3</c:v>
                </c:pt>
                <c:pt idx="59" formatCode=".000">
                  <c:v>8.4685791428348416E-3</c:v>
                </c:pt>
                <c:pt idx="66" formatCode=".000">
                  <c:v>7.8697040164888432E-3</c:v>
                </c:pt>
                <c:pt idx="68" formatCode=".000">
                  <c:v>7.6933184283839414E-3</c:v>
                </c:pt>
                <c:pt idx="70" formatCode=".000">
                  <c:v>7.5218774718440401E-3</c:v>
                </c:pt>
                <c:pt idx="72" formatCode=".000">
                  <c:v>7.3324815372168596E-3</c:v>
                </c:pt>
                <c:pt idx="74" formatCode=".000">
                  <c:v>7.1615269710353429E-3</c:v>
                </c:pt>
              </c:numCache>
            </c:numRef>
          </c:val>
          <c:smooth val="0"/>
        </c:ser>
        <c:ser>
          <c:idx val="1"/>
          <c:order val="1"/>
          <c:tx>
            <c:strRef>
              <c:f>かき!$K$191</c:f>
              <c:strCache>
                <c:ptCount val="1"/>
                <c:pt idx="0">
                  <c:v>飯子浜/電力</c:v>
                </c:pt>
              </c:strCache>
            </c:strRef>
          </c:tx>
          <c:spPr>
            <a:ln w="12700">
              <a:solidFill>
                <a:srgbClr val="FF00FF"/>
              </a:solidFill>
              <a:prstDash val="solid"/>
            </a:ln>
          </c:spPr>
          <c:marker>
            <c:symbol val="square"/>
            <c:size val="5"/>
            <c:spPr>
              <a:solidFill>
                <a:srgbClr val="FF00FF"/>
              </a:solidFill>
              <a:ln>
                <a:solidFill>
                  <a:srgbClr val="FF00FF"/>
                </a:solidFill>
                <a:prstDash val="solid"/>
              </a:ln>
            </c:spPr>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かき!$O$193:$O$280</c:f>
              <c:numCache>
                <c:formatCode>General</c:formatCode>
                <c:ptCount val="88"/>
                <c:pt idx="3" formatCode=".000">
                  <c:v>1.660365019532134E-2</c:v>
                </c:pt>
                <c:pt idx="4" formatCode=".000">
                  <c:v>1.6270059573665611E-2</c:v>
                </c:pt>
                <c:pt idx="9" formatCode=".000">
                  <c:v>1.5396983275594398E-2</c:v>
                </c:pt>
                <c:pt idx="12" formatCode=".000">
                  <c:v>1.5038998293702905E-2</c:v>
                </c:pt>
                <c:pt idx="14" formatCode=".000">
                  <c:v>1.4666123684256897E-2</c:v>
                </c:pt>
                <c:pt idx="16" formatCode=".000">
                  <c:v>1.4331740740991743E-2</c:v>
                </c:pt>
                <c:pt idx="18" formatCode=".000">
                  <c:v>1.3992067360907254E-2</c:v>
                </c:pt>
                <c:pt idx="20" formatCode=".000">
                  <c:v>1.3659544364079476E-2</c:v>
                </c:pt>
                <c:pt idx="22" formatCode=".000">
                  <c:v>1.3327017689141773E-2</c:v>
                </c:pt>
                <c:pt idx="24" formatCode=".000">
                  <c:v>1.3015444650057696E-2</c:v>
                </c:pt>
                <c:pt idx="26" formatCode=".000">
                  <c:v>1.2702782504304042E-2</c:v>
                </c:pt>
                <c:pt idx="28" formatCode=".000">
                  <c:v>1.2400899501783335E-2</c:v>
                </c:pt>
                <c:pt idx="30" formatCode=".000">
                  <c:v>1.2106988557817477E-2</c:v>
                </c:pt>
                <c:pt idx="32" formatCode=".000">
                  <c:v>1.1824717819574084E-2</c:v>
                </c:pt>
                <c:pt idx="34" formatCode=".000">
                  <c:v>1.1539899324764605E-2</c:v>
                </c:pt>
                <c:pt idx="36" formatCode=".000">
                  <c:v>1.1267137188553588E-2</c:v>
                </c:pt>
                <c:pt idx="38" formatCode=".000">
                  <c:v>1.0998647661325545E-2</c:v>
                </c:pt>
                <c:pt idx="40" formatCode=".000">
                  <c:v>1.0738678787498594E-2</c:v>
                </c:pt>
                <c:pt idx="42" formatCode=".000">
                  <c:v>1.0483472922612135E-2</c:v>
                </c:pt>
                <c:pt idx="44" formatCode=".000">
                  <c:v>1.0230960598533533E-2</c:v>
                </c:pt>
                <c:pt idx="46" formatCode=".000">
                  <c:v>9.9832146691312927E-3</c:v>
                </c:pt>
                <c:pt idx="48" formatCode=".000">
                  <c:v>9.7433939481422378E-3</c:v>
                </c:pt>
                <c:pt idx="50" formatCode=".000">
                  <c:v>9.5105876326130653E-3</c:v>
                </c:pt>
                <c:pt idx="52" formatCode=".000">
                  <c:v>9.2857912001410234E-3</c:v>
                </c:pt>
                <c:pt idx="54" formatCode=".000">
                  <c:v>9.0686982051429495E-3</c:v>
                </c:pt>
                <c:pt idx="56" formatCode=".000">
                  <c:v>8.8578479558026474E-3</c:v>
                </c:pt>
                <c:pt idx="58" formatCode=".000">
                  <c:v>8.6444915814250147E-3</c:v>
                </c:pt>
                <c:pt idx="60" formatCode=".000">
                  <c:v>8.4368301945521671E-3</c:v>
                </c:pt>
                <c:pt idx="65" formatCode=".000">
                  <c:v>8.0310592618842731E-3</c:v>
                </c:pt>
                <c:pt idx="67" formatCode=".000">
                  <c:v>7.8438175695424734E-3</c:v>
                </c:pt>
                <c:pt idx="69" formatCode=".000">
                  <c:v>7.6569038189005676E-3</c:v>
                </c:pt>
                <c:pt idx="71" formatCode=".000">
                  <c:v>7.479371103258998E-3</c:v>
                </c:pt>
                <c:pt idx="73" formatCode=".000">
                  <c:v>7.3049918517357091E-3</c:v>
                </c:pt>
                <c:pt idx="75" formatCode=".000">
                  <c:v>7.1262205696250285E-3</c:v>
                </c:pt>
              </c:numCache>
            </c:numRef>
          </c:val>
          <c:smooth val="0"/>
        </c:ser>
        <c:ser>
          <c:idx val="3"/>
          <c:order val="2"/>
          <c:tx>
            <c:strRef>
              <c:f>かき!$AC$119</c:f>
              <c:strCache>
                <c:ptCount val="1"/>
                <c:pt idx="0">
                  <c:v>Sr90崩壊</c:v>
                </c:pt>
              </c:strCache>
            </c:strRef>
          </c:tx>
          <c:spPr>
            <a:ln w="25400">
              <a:solidFill>
                <a:srgbClr val="993300"/>
              </a:solidFill>
              <a:prstDash val="sysDash"/>
            </a:ln>
          </c:spPr>
          <c:marker>
            <c:symbol val="none"/>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かき!$AC$120:$AC$180</c:f>
              <c:numCache>
                <c:formatCode>.000</c:formatCode>
                <c:ptCount val="61"/>
                <c:pt idx="0">
                  <c:v>0.1</c:v>
                </c:pt>
                <c:pt idx="1">
                  <c:v>9.8042531028089186E-2</c:v>
                </c:pt>
                <c:pt idx="2">
                  <c:v>9.7868249526986362E-2</c:v>
                </c:pt>
                <c:pt idx="3">
                  <c:v>9.766853056071377E-2</c:v>
                </c:pt>
                <c:pt idx="4">
                  <c:v>9.722545673949623E-2</c:v>
                </c:pt>
                <c:pt idx="5">
                  <c:v>9.5668400296515091E-2</c:v>
                </c:pt>
                <c:pt idx="6">
                  <c:v>9.5322298591021995E-2</c:v>
                </c:pt>
                <c:pt idx="7">
                  <c:v>9.4971190554011709E-2</c:v>
                </c:pt>
                <c:pt idx="8">
                  <c:v>9.3308709239492818E-2</c:v>
                </c:pt>
                <c:pt idx="9">
                  <c:v>9.2793647420478381E-2</c:v>
                </c:pt>
                <c:pt idx="10">
                  <c:v>9.1163276745425084E-2</c:v>
                </c:pt>
                <c:pt idx="11">
                  <c:v>8.9999347591894818E-2</c:v>
                </c:pt>
                <c:pt idx="12">
                  <c:v>8.8920565291701198E-2</c:v>
                </c:pt>
                <c:pt idx="13">
                  <c:v>8.6784480394624094E-2</c:v>
                </c:pt>
                <c:pt idx="14">
                  <c:v>8.4671807092159559E-2</c:v>
                </c:pt>
                <c:pt idx="15">
                  <c:v>8.2686811601434526E-2</c:v>
                </c:pt>
                <c:pt idx="16">
                  <c:v>8.0838858788840284E-2</c:v>
                </c:pt>
                <c:pt idx="17">
                  <c:v>7.8855334841251512E-2</c:v>
                </c:pt>
                <c:pt idx="18">
                  <c:v>7.695089869362147E-2</c:v>
                </c:pt>
                <c:pt idx="19">
                  <c:v>7.5127102664082568E-2</c:v>
                </c:pt>
                <c:pt idx="20">
                  <c:v>7.3409391132475244E-2</c:v>
                </c:pt>
                <c:pt idx="21">
                  <c:v>7.1707323446947774E-2</c:v>
                </c:pt>
                <c:pt idx="22">
                  <c:v>6.9984741835794395E-2</c:v>
                </c:pt>
                <c:pt idx="23">
                  <c:v>6.8317044892532E-2</c:v>
                </c:pt>
                <c:pt idx="24">
                  <c:v>6.6693482918727329E-2</c:v>
                </c:pt>
                <c:pt idx="25">
                  <c:v>6.5091345762617048E-2</c:v>
                </c:pt>
                <c:pt idx="26">
                  <c:v>6.3548630343114809E-2</c:v>
                </c:pt>
                <c:pt idx="27">
                  <c:v>6.2042478476534796E-2</c:v>
                </c:pt>
                <c:pt idx="28">
                  <c:v>6.0508193931351852E-2</c:v>
                </c:pt>
                <c:pt idx="29">
                  <c:v>5.9000186812696698E-2</c:v>
                </c:pt>
                <c:pt idx="30">
                  <c:v>5.7601836588361134E-2</c:v>
                </c:pt>
                <c:pt idx="31">
                  <c:v>5.6359051853557975E-2</c:v>
                </c:pt>
                <c:pt idx="32">
                  <c:v>5.4979805967608222E-2</c:v>
                </c:pt>
                <c:pt idx="33">
                  <c:v>5.3644917566273001E-2</c:v>
                </c:pt>
                <c:pt idx="34">
                  <c:v>5.2345889011508752E-2</c:v>
                </c:pt>
                <c:pt idx="35">
                  <c:v>5.1138938243817426E-2</c:v>
                </c:pt>
                <c:pt idx="36">
                  <c:v>4.9907169702783138E-2</c:v>
                </c:pt>
                <c:pt idx="37">
                  <c:v>4.945864751322742E-2</c:v>
                </c:pt>
                <c:pt idx="38">
                  <c:v>4.7447432440848827E-2</c:v>
                </c:pt>
                <c:pt idx="39">
                  <c:v>4.7447432440848827E-2</c:v>
                </c:pt>
                <c:pt idx="40">
                  <c:v>4.6411498454294847E-2</c:v>
                </c:pt>
                <c:pt idx="41">
                  <c:v>4.5356319792539943E-2</c:v>
                </c:pt>
                <c:pt idx="42">
                  <c:v>4.4255085909430489E-2</c:v>
                </c:pt>
                <c:pt idx="43">
                  <c:v>4.3194819051495657E-2</c:v>
                </c:pt>
                <c:pt idx="44">
                  <c:v>4.2184965132300634E-2</c:v>
                </c:pt>
              </c:numCache>
            </c:numRef>
          </c:val>
          <c:smooth val="0"/>
        </c:ser>
        <c:dLbls>
          <c:showLegendKey val="0"/>
          <c:showVal val="0"/>
          <c:showCatName val="0"/>
          <c:showSerName val="0"/>
          <c:showPercent val="0"/>
          <c:showBubbleSize val="0"/>
        </c:dLbls>
        <c:marker val="1"/>
        <c:smooth val="0"/>
        <c:axId val="227315712"/>
        <c:axId val="227317248"/>
      </c:lineChart>
      <c:dateAx>
        <c:axId val="227315712"/>
        <c:scaling>
          <c:orientation val="minMax"/>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27317248"/>
        <c:crossesAt val="1.0000000000000002E-2"/>
        <c:auto val="0"/>
        <c:lblOffset val="100"/>
        <c:baseTimeUnit val="days"/>
        <c:majorUnit val="24"/>
        <c:majorTimeUnit val="months"/>
        <c:minorUnit val="6"/>
        <c:minorTimeUnit val="months"/>
      </c:dateAx>
      <c:valAx>
        <c:axId val="227317248"/>
        <c:scaling>
          <c:logBase val="10"/>
          <c:orientation val="minMax"/>
        </c:scaling>
        <c:delete val="0"/>
        <c:axPos val="l"/>
        <c:minorGridlines/>
        <c:title>
          <c:tx>
            <c:rich>
              <a:bodyPr rot="0" vert="horz"/>
              <a:lstStyle/>
              <a:p>
                <a:pPr algn="ctr">
                  <a:defRPr sz="900" b="0" i="0" u="none" strike="noStrike" baseline="0">
                    <a:solidFill>
                      <a:srgbClr val="000000"/>
                    </a:solidFill>
                    <a:latin typeface="Meiryo UI"/>
                    <a:ea typeface="Meiryo UI"/>
                    <a:cs typeface="Meiryo UI"/>
                  </a:defRPr>
                </a:pPr>
                <a:r>
                  <a:rPr lang="en-US" altLang="en-US"/>
                  <a:t>g/kg</a:t>
                </a:r>
                <a:r>
                  <a:rPr lang="ja-JP" altLang="en-US"/>
                  <a:t>生</a:t>
                </a:r>
              </a:p>
            </c:rich>
          </c:tx>
          <c:layout>
            <c:manualLayout>
              <c:xMode val="edge"/>
              <c:yMode val="edge"/>
              <c:x val="3.2248566308243728E-2"/>
              <c:y val="0.27281354166666666"/>
            </c:manualLayout>
          </c:layout>
          <c:overlay val="0"/>
          <c:spPr>
            <a:solidFill>
              <a:srgbClr val="FFFFFF"/>
            </a:solid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27315712"/>
        <c:crosses val="autoZero"/>
        <c:crossBetween val="midCat"/>
      </c:valAx>
      <c:spPr>
        <a:solidFill>
          <a:srgbClr val="FFFFFF"/>
        </a:solidFill>
        <a:ln w="12700">
          <a:solidFill>
            <a:srgbClr val="808080"/>
          </a:solidFill>
          <a:prstDash val="solid"/>
        </a:ln>
      </c:spPr>
    </c:plotArea>
    <c:legend>
      <c:legendPos val="r"/>
      <c:layout>
        <c:manualLayout>
          <c:xMode val="edge"/>
          <c:yMode val="edge"/>
          <c:x val="0.53420394265232973"/>
          <c:y val="0.20666770833333337"/>
          <c:w val="0.30992616487455199"/>
          <c:h val="0.17738194444444444"/>
        </c:manualLayout>
      </c:layout>
      <c:overlay val="0"/>
      <c:spPr>
        <a:solidFill>
          <a:schemeClr val="bg1"/>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かき </a:t>
            </a:r>
            <a:r>
              <a:rPr lang="en-US" altLang="ja-JP"/>
              <a:t>(</a:t>
            </a:r>
            <a:r>
              <a:rPr lang="ja-JP" altLang="en-US"/>
              <a:t>飯子浜</a:t>
            </a:r>
            <a:r>
              <a:rPr lang="en-US" altLang="ja-JP"/>
              <a:t>)</a:t>
            </a:r>
            <a:endParaRPr lang="ja-JP" altLang="en-US"/>
          </a:p>
        </c:rich>
      </c:tx>
      <c:layout>
        <c:manualLayout>
          <c:xMode val="edge"/>
          <c:yMode val="edge"/>
          <c:x val="0.32974331077467778"/>
          <c:y val="0.42046666233752789"/>
        </c:manualLayout>
      </c:layout>
      <c:overlay val="0"/>
      <c:spPr>
        <a:solidFill>
          <a:srgbClr val="FFFFFF"/>
        </a:solidFill>
        <a:ln w="25400">
          <a:noFill/>
        </a:ln>
      </c:spPr>
    </c:title>
    <c:autoTitleDeleted val="0"/>
    <c:plotArea>
      <c:layout>
        <c:manualLayout>
          <c:layoutTarget val="inner"/>
          <c:xMode val="edge"/>
          <c:yMode val="edge"/>
          <c:x val="7.4277990572148539E-2"/>
          <c:y val="9.2128464997187631E-2"/>
          <c:w val="0.89131218637992826"/>
          <c:h val="0.79523958333333333"/>
        </c:manualLayout>
      </c:layout>
      <c:lineChart>
        <c:grouping val="standard"/>
        <c:varyColors val="0"/>
        <c:ser>
          <c:idx val="1"/>
          <c:order val="0"/>
          <c:tx>
            <c:strRef>
              <c:f>かき!$D$119</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かき!$D$120:$D$180</c:f>
              <c:numCache>
                <c:formatCode>0.0_ </c:formatCode>
                <c:ptCount val="61"/>
                <c:pt idx="0">
                  <c:v>86.666666666666671</c:v>
                </c:pt>
                <c:pt idx="1">
                  <c:v>74.81481481481481</c:v>
                </c:pt>
                <c:pt idx="2">
                  <c:v>77.037037037037038</c:v>
                </c:pt>
                <c:pt idx="3">
                  <c:v>77.777777777777771</c:v>
                </c:pt>
                <c:pt idx="4">
                  <c:v>85.925925925925924</c:v>
                </c:pt>
                <c:pt idx="5">
                  <c:v>77.037037037037038</c:v>
                </c:pt>
                <c:pt idx="6">
                  <c:v>72.592592592592595</c:v>
                </c:pt>
                <c:pt idx="7">
                  <c:v>87.777777777777771</c:v>
                </c:pt>
                <c:pt idx="8">
                  <c:v>79.259259259259252</c:v>
                </c:pt>
                <c:pt idx="9">
                  <c:v>85.925925925925924</c:v>
                </c:pt>
                <c:pt idx="10">
                  <c:v>86.666666666666671</c:v>
                </c:pt>
                <c:pt idx="12">
                  <c:v>82.592592592592595</c:v>
                </c:pt>
                <c:pt idx="13">
                  <c:v>90.370370370370367</c:v>
                </c:pt>
                <c:pt idx="14">
                  <c:v>83.6</c:v>
                </c:pt>
                <c:pt idx="15">
                  <c:v>75.599999999999994</c:v>
                </c:pt>
                <c:pt idx="16">
                  <c:v>66</c:v>
                </c:pt>
                <c:pt idx="17">
                  <c:v>66.099999999999994</c:v>
                </c:pt>
                <c:pt idx="18">
                  <c:v>70.099999999999994</c:v>
                </c:pt>
                <c:pt idx="19">
                  <c:v>72.599999999999994</c:v>
                </c:pt>
                <c:pt idx="20">
                  <c:v>69.900000000000006</c:v>
                </c:pt>
                <c:pt idx="21">
                  <c:v>69.5</c:v>
                </c:pt>
                <c:pt idx="22">
                  <c:v>73.599999999999994</c:v>
                </c:pt>
                <c:pt idx="23">
                  <c:v>74.599999999999994</c:v>
                </c:pt>
                <c:pt idx="24">
                  <c:v>73.900000000000006</c:v>
                </c:pt>
                <c:pt idx="25">
                  <c:v>72.900000000000006</c:v>
                </c:pt>
                <c:pt idx="26">
                  <c:v>64.400000000000006</c:v>
                </c:pt>
                <c:pt idx="27">
                  <c:v>75.2</c:v>
                </c:pt>
                <c:pt idx="28">
                  <c:v>79.599999999999994</c:v>
                </c:pt>
                <c:pt idx="29">
                  <c:v>74.599999999999994</c:v>
                </c:pt>
                <c:pt idx="30">
                  <c:v>73.7</c:v>
                </c:pt>
                <c:pt idx="31">
                  <c:v>73.099999999999994</c:v>
                </c:pt>
                <c:pt idx="32">
                  <c:v>75.8</c:v>
                </c:pt>
                <c:pt idx="33">
                  <c:v>72.900000000000006</c:v>
                </c:pt>
                <c:pt idx="34">
                  <c:v>75.099999999999994</c:v>
                </c:pt>
                <c:pt idx="35">
                  <c:v>71.5</c:v>
                </c:pt>
                <c:pt idx="36">
                  <c:v>71.3</c:v>
                </c:pt>
                <c:pt idx="40" formatCode="0.0;&quot;△ &quot;0.0">
                  <c:v>54.3</c:v>
                </c:pt>
                <c:pt idx="41" formatCode="0.0;&quot;△ &quot;0.0">
                  <c:v>63.2</c:v>
                </c:pt>
                <c:pt idx="42" formatCode="0.0;&quot;△ &quot;0.0">
                  <c:v>61.1</c:v>
                </c:pt>
                <c:pt idx="43" formatCode="0.0;&quot;△ &quot;0.0">
                  <c:v>64.3</c:v>
                </c:pt>
                <c:pt idx="44" formatCode="0.0;&quot;△ &quot;0.0">
                  <c:v>65.3</c:v>
                </c:pt>
              </c:numCache>
            </c:numRef>
          </c:val>
          <c:smooth val="0"/>
        </c:ser>
        <c:ser>
          <c:idx val="0"/>
          <c:order val="1"/>
          <c:tx>
            <c:strRef>
              <c:f>かき!$C$119</c:f>
              <c:strCache>
                <c:ptCount val="1"/>
                <c:pt idx="0">
                  <c:v>Be-7</c:v>
                </c:pt>
              </c:strCache>
            </c:strRef>
          </c:tx>
          <c:spPr>
            <a:ln w="0">
              <a:solidFill>
                <a:srgbClr val="0066FF"/>
              </a:solidFill>
              <a:prstDash val="sysDash"/>
            </a:ln>
          </c:spPr>
          <c:marker>
            <c:symbol val="circle"/>
            <c:size val="5"/>
            <c:spPr>
              <a:solidFill>
                <a:srgbClr val="FFFFFF"/>
              </a:solidFill>
              <a:ln>
                <a:solidFill>
                  <a:srgbClr val="0066FF"/>
                </a:solidFill>
                <a:prstDash val="solid"/>
              </a:ln>
            </c:spPr>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かき!$C$120:$C$180</c:f>
              <c:numCache>
                <c:formatCode>0.00;"△ "0.00</c:formatCode>
                <c:ptCount val="61"/>
                <c:pt idx="0">
                  <c:v>2.1111111111111112</c:v>
                </c:pt>
                <c:pt idx="1">
                  <c:v>2.5185185185185186</c:v>
                </c:pt>
                <c:pt idx="2">
                  <c:v>1.8888888888888888</c:v>
                </c:pt>
                <c:pt idx="3">
                  <c:v>1.6296296296296295</c:v>
                </c:pt>
                <c:pt idx="4">
                  <c:v>1.5555555555555556</c:v>
                </c:pt>
                <c:pt idx="5">
                  <c:v>3.074074074074074</c:v>
                </c:pt>
                <c:pt idx="6">
                  <c:v>1.8148148148148149</c:v>
                </c:pt>
                <c:pt idx="7">
                  <c:v>1.0740740740740742</c:v>
                </c:pt>
                <c:pt idx="8">
                  <c:v>2.2962962962962963</c:v>
                </c:pt>
                <c:pt idx="9">
                  <c:v>1.3333333333333333</c:v>
                </c:pt>
                <c:pt idx="10">
                  <c:v>4.2592592592592595</c:v>
                </c:pt>
                <c:pt idx="12">
                  <c:v>2.1851851851851851</c:v>
                </c:pt>
                <c:pt idx="13">
                  <c:v>2.7777777777777777</c:v>
                </c:pt>
                <c:pt idx="14">
                  <c:v>3.5</c:v>
                </c:pt>
                <c:pt idx="15">
                  <c:v>2.9</c:v>
                </c:pt>
                <c:pt idx="16">
                  <c:v>2.8</c:v>
                </c:pt>
                <c:pt idx="17">
                  <c:v>2.2999999999999998</c:v>
                </c:pt>
                <c:pt idx="18">
                  <c:v>2.2999999999999998</c:v>
                </c:pt>
                <c:pt idx="19">
                  <c:v>1.9</c:v>
                </c:pt>
                <c:pt idx="20">
                  <c:v>4.2</c:v>
                </c:pt>
                <c:pt idx="21">
                  <c:v>4.9000000000000004</c:v>
                </c:pt>
                <c:pt idx="22">
                  <c:v>4.7</c:v>
                </c:pt>
                <c:pt idx="23">
                  <c:v>4.5999999999999996</c:v>
                </c:pt>
                <c:pt idx="24">
                  <c:v>4.5999999999999996</c:v>
                </c:pt>
                <c:pt idx="25">
                  <c:v>2.7</c:v>
                </c:pt>
                <c:pt idx="26">
                  <c:v>2.6</c:v>
                </c:pt>
                <c:pt idx="27">
                  <c:v>2.1</c:v>
                </c:pt>
                <c:pt idx="28">
                  <c:v>2.4</c:v>
                </c:pt>
                <c:pt idx="29">
                  <c:v>2.9</c:v>
                </c:pt>
                <c:pt idx="30">
                  <c:v>3.24</c:v>
                </c:pt>
                <c:pt idx="31">
                  <c:v>3.2</c:v>
                </c:pt>
                <c:pt idx="32">
                  <c:v>2.9</c:v>
                </c:pt>
                <c:pt idx="33">
                  <c:v>3.39</c:v>
                </c:pt>
                <c:pt idx="34">
                  <c:v>2.73</c:v>
                </c:pt>
                <c:pt idx="35">
                  <c:v>2.5099999999999998</c:v>
                </c:pt>
                <c:pt idx="36">
                  <c:v>4.4000000000000004</c:v>
                </c:pt>
                <c:pt idx="40" formatCode="0.0;&quot;△ &quot;0.0">
                  <c:v>1.6</c:v>
                </c:pt>
                <c:pt idx="41" formatCode="0.0;&quot;△ &quot;0.0">
                  <c:v>1.6</c:v>
                </c:pt>
                <c:pt idx="42" formatCode="0.0;&quot;△ &quot;0.0">
                  <c:v>1.3</c:v>
                </c:pt>
                <c:pt idx="43" formatCode="0.0;&quot;△ &quot;0.0">
                  <c:v>1.1000000000000001</c:v>
                </c:pt>
                <c:pt idx="44" formatCode="0.0;&quot;△ &quot;0.0">
                  <c:v>2.4</c:v>
                </c:pt>
              </c:numCache>
            </c:numRef>
          </c:val>
          <c:smooth val="0"/>
        </c:ser>
        <c:ser>
          <c:idx val="2"/>
          <c:order val="2"/>
          <c:tx>
            <c:strRef>
              <c:f>かき!$F$119</c:f>
              <c:strCache>
                <c:ptCount val="1"/>
                <c:pt idx="0">
                  <c:v>Cs-137</c:v>
                </c:pt>
              </c:strCache>
            </c:strRef>
          </c:tx>
          <c:spPr>
            <a:ln w="0">
              <a:solidFill>
                <a:srgbClr val="FF0000"/>
              </a:solidFill>
              <a:prstDash val="sysDash"/>
            </a:ln>
          </c:spPr>
          <c:marker>
            <c:symbol val="triangle"/>
            <c:size val="5"/>
            <c:spPr>
              <a:solidFill>
                <a:srgbClr val="FF0000"/>
              </a:solidFill>
              <a:ln>
                <a:solidFill>
                  <a:srgbClr val="FF0000"/>
                </a:solidFill>
                <a:prstDash val="solid"/>
              </a:ln>
            </c:spPr>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かき!$F$120:$F$180</c:f>
              <c:numCache>
                <c:formatCode>0.000</c:formatCode>
                <c:ptCount val="61"/>
                <c:pt idx="0">
                  <c:v>8.1481481481481502E-2</c:v>
                </c:pt>
                <c:pt idx="1">
                  <c:v>4.8148148148148148E-2</c:v>
                </c:pt>
                <c:pt idx="2">
                  <c:v>4.4444444444444446E-2</c:v>
                </c:pt>
                <c:pt idx="3">
                  <c:v>5.5555555555555552E-2</c:v>
                </c:pt>
                <c:pt idx="4">
                  <c:v>6.2962962962962957E-2</c:v>
                </c:pt>
                <c:pt idx="5">
                  <c:v>4.8148148148148148E-2</c:v>
                </c:pt>
                <c:pt idx="6">
                  <c:v>5.185185185185185E-2</c:v>
                </c:pt>
                <c:pt idx="7">
                  <c:v>5.185185185185185E-2</c:v>
                </c:pt>
                <c:pt idx="8">
                  <c:v>5.9259259259259262E-2</c:v>
                </c:pt>
                <c:pt idx="9">
                  <c:v>4.8148148148148148E-2</c:v>
                </c:pt>
                <c:pt idx="10">
                  <c:v>6.2962962962962957E-2</c:v>
                </c:pt>
                <c:pt idx="12">
                  <c:v>6.6666666666666666E-2</c:v>
                </c:pt>
                <c:pt idx="13">
                  <c:v>5.9259259259259262E-2</c:v>
                </c:pt>
                <c:pt idx="14">
                  <c:v>0.05</c:v>
                </c:pt>
                <c:pt idx="15">
                  <c:v>2.4E-2</c:v>
                </c:pt>
                <c:pt idx="16">
                  <c:v>3.1E-2</c:v>
                </c:pt>
                <c:pt idx="17">
                  <c:v>3.3000000000000002E-2</c:v>
                </c:pt>
                <c:pt idx="18">
                  <c:v>3.9E-2</c:v>
                </c:pt>
                <c:pt idx="19">
                  <c:v>1.7999999999999999E-2</c:v>
                </c:pt>
                <c:pt idx="20">
                  <c:v>2.4E-2</c:v>
                </c:pt>
                <c:pt idx="21">
                  <c:v>1.7000000000000001E-2</c:v>
                </c:pt>
                <c:pt idx="22">
                  <c:v>1.7999999999999999E-2</c:v>
                </c:pt>
                <c:pt idx="23">
                  <c:v>3.8398975278384679E-3</c:v>
                </c:pt>
                <c:pt idx="24">
                  <c:v>2.4E-2</c:v>
                </c:pt>
                <c:pt idx="25">
                  <c:v>2.7E-2</c:v>
                </c:pt>
                <c:pt idx="26">
                  <c:v>3.5828195944255167E-3</c:v>
                </c:pt>
                <c:pt idx="27" formatCode="&quot;(&quot;0.000&quot;)&quot;">
                  <c:v>2.3E-2</c:v>
                </c:pt>
                <c:pt idx="28" formatCode="&quot;(&quot;0.000&quot;)&quot;">
                  <c:v>2.4E-2</c:v>
                </c:pt>
                <c:pt idx="29" formatCode="&quot;(&quot;0.000&quot;)&quot;">
                  <c:v>2.3E-2</c:v>
                </c:pt>
                <c:pt idx="30">
                  <c:v>2.9000000000000001E-2</c:v>
                </c:pt>
                <c:pt idx="31">
                  <c:v>2.4E-2</c:v>
                </c:pt>
                <c:pt idx="32" formatCode="&quot;(&quot;0.000&quot;)&quot;">
                  <c:v>2.4E-2</c:v>
                </c:pt>
                <c:pt idx="33">
                  <c:v>3.0461922567575563E-3</c:v>
                </c:pt>
                <c:pt idx="34">
                  <c:v>2.9755091714700117E-3</c:v>
                </c:pt>
                <c:pt idx="35">
                  <c:v>2.9097698012068769E-3</c:v>
                </c:pt>
                <c:pt idx="36" formatCode="&quot;(&quot;0.000&quot;)&quot;">
                  <c:v>2.4E-2</c:v>
                </c:pt>
                <c:pt idx="40">
                  <c:v>0.04</c:v>
                </c:pt>
                <c:pt idx="41">
                  <c:v>0.12</c:v>
                </c:pt>
                <c:pt idx="42" formatCode="&quot;(&quot;0.000&quot;)&quot;">
                  <c:v>0.04</c:v>
                </c:pt>
                <c:pt idx="43">
                  <c:v>8.8999999999999996E-2</c:v>
                </c:pt>
                <c:pt idx="44">
                  <c:v>3.5000000000000003E-2</c:v>
                </c:pt>
              </c:numCache>
            </c:numRef>
          </c:val>
          <c:smooth val="0"/>
        </c:ser>
        <c:ser>
          <c:idx val="3"/>
          <c:order val="3"/>
          <c:tx>
            <c:strRef>
              <c:f>かき!$E$119</c:f>
              <c:strCache>
                <c:ptCount val="1"/>
                <c:pt idx="0">
                  <c:v>Cs-134</c:v>
                </c:pt>
              </c:strCache>
            </c:strRef>
          </c:tx>
          <c:spPr>
            <a:ln w="15875">
              <a:solidFill>
                <a:srgbClr val="FF0000"/>
              </a:solidFill>
              <a:prstDash val="sysDot"/>
            </a:ln>
          </c:spPr>
          <c:marker>
            <c:symbol val="triangle"/>
            <c:size val="5"/>
            <c:spPr>
              <a:noFill/>
              <a:ln w="3175">
                <a:solidFill>
                  <a:srgbClr val="FF0000"/>
                </a:solidFill>
              </a:ln>
            </c:spPr>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かき!$E$120:$E$180</c:f>
              <c:numCache>
                <c:formatCode>0.000</c:formatCode>
                <c:ptCount val="61"/>
                <c:pt idx="0">
                  <c:v>5.0000000000000001E-3</c:v>
                </c:pt>
                <c:pt idx="1">
                  <c:v>3.7936782769321582E-3</c:v>
                </c:pt>
                <c:pt idx="2">
                  <c:v>3.7005701569336868E-3</c:v>
                </c:pt>
                <c:pt idx="3">
                  <c:v>3.5964828454908542E-3</c:v>
                </c:pt>
                <c:pt idx="4">
                  <c:v>3.375194515173876E-3</c:v>
                </c:pt>
                <c:pt idx="5">
                  <c:v>2.6938456585058903E-3</c:v>
                </c:pt>
                <c:pt idx="6">
                  <c:v>2.5608804225271402E-3</c:v>
                </c:pt>
                <c:pt idx="7">
                  <c:v>2.4322386875492096E-3</c:v>
                </c:pt>
                <c:pt idx="8">
                  <c:v>1.9005838427973705E-3</c:v>
                </c:pt>
                <c:pt idx="9">
                  <c:v>1.7591884746911682E-3</c:v>
                </c:pt>
                <c:pt idx="10">
                  <c:v>1.3733888383166784E-3</c:v>
                </c:pt>
                <c:pt idx="12">
                  <c:v>4.224985329884111E-3</c:v>
                </c:pt>
                <c:pt idx="13">
                  <c:v>3.0084064575283415E-3</c:v>
                </c:pt>
                <c:pt idx="14">
                  <c:v>2.1323050101109357E-3</c:v>
                </c:pt>
                <c:pt idx="15">
                  <c:v>1.5309391155625513E-3</c:v>
                </c:pt>
                <c:pt idx="16">
                  <c:v>1.1165068285890303E-3</c:v>
                </c:pt>
                <c:pt idx="17">
                  <c:v>7.8917824305373466E-4</c:v>
                </c:pt>
                <c:pt idx="18">
                  <c:v>5.6090203260998172E-4</c:v>
                </c:pt>
                <c:pt idx="19">
                  <c:v>4.0123315473656023E-4</c:v>
                </c:pt>
                <c:pt idx="20">
                  <c:v>2.9047093975494349E-4</c:v>
                </c:pt>
                <c:pt idx="21">
                  <c:v>2.093196863483152E-4</c:v>
                </c:pt>
                <c:pt idx="22">
                  <c:v>1.4904636275159591E-4</c:v>
                </c:pt>
                <c:pt idx="23">
                  <c:v>1.0642209011872523E-4</c:v>
                </c:pt>
                <c:pt idx="24">
                  <c:v>7.6057471696231113E-5</c:v>
                </c:pt>
                <c:pt idx="25">
                  <c:v>5.4156824492570891E-5</c:v>
                </c:pt>
                <c:pt idx="26">
                  <c:v>3.8740300940891522E-5</c:v>
                </c:pt>
                <c:pt idx="27">
                  <c:v>2.7712313841383344E-5</c:v>
                </c:pt>
                <c:pt idx="28">
                  <c:v>1.9533830446761214E-5</c:v>
                </c:pt>
                <c:pt idx="29">
                  <c:v>1.3731024550788207E-5</c:v>
                </c:pt>
                <c:pt idx="30">
                  <c:v>9.8222897724972114E-6</c:v>
                </c:pt>
                <c:pt idx="31">
                  <c:v>7.2429016282387067E-6</c:v>
                </c:pt>
                <c:pt idx="32">
                  <c:v>5.124199209687186E-6</c:v>
                </c:pt>
                <c:pt idx="33">
                  <c:v>3.6352854533792635E-6</c:v>
                </c:pt>
                <c:pt idx="34">
                  <c:v>2.5813728052697706E-6</c:v>
                </c:pt>
                <c:pt idx="35">
                  <c:v>1.8636206441914923E-6</c:v>
                </c:pt>
                <c:pt idx="36">
                  <c:v>1.3257728506348565E-6</c:v>
                </c:pt>
                <c:pt idx="40">
                  <c:v>2.0571269389089912E-3</c:v>
                </c:pt>
                <c:pt idx="41">
                  <c:v>1.4919915568810352E-3</c:v>
                </c:pt>
                <c:pt idx="42">
                  <c:v>1.0584707934540687E-3</c:v>
                </c:pt>
                <c:pt idx="43">
                  <c:v>7.5437951065297456E-4</c:v>
                </c:pt>
                <c:pt idx="44">
                  <c:v>5.4212342655465882E-4</c:v>
                </c:pt>
              </c:numCache>
            </c:numRef>
          </c:val>
          <c:smooth val="0"/>
        </c:ser>
        <c:ser>
          <c:idx val="6"/>
          <c:order val="4"/>
          <c:tx>
            <c:strRef>
              <c:f>かき!$G$119</c:f>
              <c:strCache>
                <c:ptCount val="1"/>
                <c:pt idx="0">
                  <c:v>Sr-90</c:v>
                </c:pt>
              </c:strCache>
            </c:strRef>
          </c:tx>
          <c:spPr>
            <a:ln>
              <a:solidFill>
                <a:srgbClr val="7030A0"/>
              </a:solidFill>
              <a:prstDash val="sysDot"/>
            </a:ln>
          </c:spPr>
          <c:marker>
            <c:symbol val="circle"/>
            <c:size val="5"/>
            <c:spPr>
              <a:ln w="0">
                <a:solidFill>
                  <a:srgbClr val="7030A0"/>
                </a:solidFill>
              </a:ln>
            </c:spPr>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かき!$G$120:$G$180</c:f>
              <c:numCache>
                <c:formatCode>0.00_);[Red]\(0.00\)</c:formatCode>
                <c:ptCount val="61"/>
                <c:pt idx="0" formatCode=".000">
                  <c:v>1.7000000000000001E-2</c:v>
                </c:pt>
                <c:pt idx="2" formatCode="0.000_ ">
                  <c:v>6.2962962962962957E-2</c:v>
                </c:pt>
                <c:pt idx="5" formatCode=".000">
                  <c:v>1.6263628050407566E-2</c:v>
                </c:pt>
                <c:pt idx="8" formatCode=".000">
                  <c:v>1.586248057071378E-2</c:v>
                </c:pt>
                <c:pt idx="10" formatCode=".000">
                  <c:v>1.5497757046722264E-2</c:v>
                </c:pt>
                <c:pt idx="12" formatCode=".000">
                  <c:v>1.5116496099589203E-2</c:v>
                </c:pt>
                <c:pt idx="13" formatCode=".000">
                  <c:v>1.4753361667086096E-2</c:v>
                </c:pt>
                <c:pt idx="14" formatCode=".000">
                  <c:v>1.4394207205667125E-2</c:v>
                </c:pt>
                <c:pt idx="15" formatCode=".000">
                  <c:v>1.4056757972243868E-2</c:v>
                </c:pt>
                <c:pt idx="16" formatCode=".000">
                  <c:v>1.3742605994102847E-2</c:v>
                </c:pt>
                <c:pt idx="17" formatCode=".000">
                  <c:v>1.3405406923012756E-2</c:v>
                </c:pt>
                <c:pt idx="18" formatCode=".000">
                  <c:v>1.3081652777915649E-2</c:v>
                </c:pt>
                <c:pt idx="19" formatCode=".000">
                  <c:v>1.2771607452894037E-2</c:v>
                </c:pt>
                <c:pt idx="20" formatCode=".000">
                  <c:v>1.2479596492520792E-2</c:v>
                </c:pt>
                <c:pt idx="21" formatCode=".000">
                  <c:v>1.2190244985981121E-2</c:v>
                </c:pt>
                <c:pt idx="22" formatCode=".000">
                  <c:v>1.1897406112085049E-2</c:v>
                </c:pt>
                <c:pt idx="23" formatCode=".000">
                  <c:v>1.161389763173044E-2</c:v>
                </c:pt>
                <c:pt idx="24" formatCode=".000">
                  <c:v>1.1337892096183645E-2</c:v>
                </c:pt>
                <c:pt idx="25" formatCode=".000">
                  <c:v>1.1065528779644899E-2</c:v>
                </c:pt>
                <c:pt idx="26" formatCode=".000">
                  <c:v>1.0803267158329518E-2</c:v>
                </c:pt>
                <c:pt idx="27" formatCode=".000">
                  <c:v>1.0547221341010915E-2</c:v>
                </c:pt>
                <c:pt idx="28" formatCode=".000">
                  <c:v>1.0286392968329816E-2</c:v>
                </c:pt>
                <c:pt idx="29" formatCode=".000">
                  <c:v>1.0030031758158439E-2</c:v>
                </c:pt>
                <c:pt idx="30" formatCode=".000">
                  <c:v>9.7923122200213927E-3</c:v>
                </c:pt>
                <c:pt idx="31" formatCode=".000">
                  <c:v>9.5810388151048569E-3</c:v>
                </c:pt>
                <c:pt idx="32" formatCode=".000">
                  <c:v>9.3465670144933979E-3</c:v>
                </c:pt>
                <c:pt idx="33" formatCode=".000">
                  <c:v>9.1196359862664098E-3</c:v>
                </c:pt>
                <c:pt idx="34" formatCode=".000">
                  <c:v>8.8988011319564887E-3</c:v>
                </c:pt>
                <c:pt idx="35" formatCode=".000">
                  <c:v>8.6936195014489619E-3</c:v>
                </c:pt>
                <c:pt idx="36" formatCode=".000">
                  <c:v>8.4842188494731342E-3</c:v>
                </c:pt>
                <c:pt idx="38" formatCode=".000">
                  <c:v>8.0660635149443008E-3</c:v>
                </c:pt>
                <c:pt idx="40" formatCode=".000">
                  <c:v>7.8899547372301235E-3</c:v>
                </c:pt>
                <c:pt idx="41" formatCode=".000">
                  <c:v>7.7105743647317903E-3</c:v>
                </c:pt>
                <c:pt idx="42" formatCode=".000">
                  <c:v>7.5233646046031829E-3</c:v>
                </c:pt>
                <c:pt idx="43" formatCode=".000">
                  <c:v>7.3431192387542615E-3</c:v>
                </c:pt>
                <c:pt idx="44" formatCode=".000">
                  <c:v>7.1714440724911076E-3</c:v>
                </c:pt>
              </c:numCache>
            </c:numRef>
          </c:val>
          <c:smooth val="0"/>
        </c:ser>
        <c:ser>
          <c:idx val="4"/>
          <c:order val="5"/>
          <c:tx>
            <c:strRef>
              <c:f>かき!$AE$119</c:f>
              <c:strCache>
                <c:ptCount val="1"/>
                <c:pt idx="0">
                  <c:v>K40崩壊</c:v>
                </c:pt>
              </c:strCache>
            </c:strRef>
          </c:tx>
          <c:spPr>
            <a:ln>
              <a:solidFill>
                <a:srgbClr val="00B050"/>
              </a:solidFill>
              <a:prstDash val="sysDash"/>
            </a:ln>
          </c:spPr>
          <c:marker>
            <c:symbol val="none"/>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かき!$AE$120:$AE$180</c:f>
              <c:numCache>
                <c:formatCode>0</c:formatCode>
                <c:ptCount val="61"/>
                <c:pt idx="0">
                  <c:v>30</c:v>
                </c:pt>
                <c:pt idx="1">
                  <c:v>29.999999986625166</c:v>
                </c:pt>
                <c:pt idx="2">
                  <c:v>29.999999985421436</c:v>
                </c:pt>
                <c:pt idx="3">
                  <c:v>29.999999984039366</c:v>
                </c:pt>
                <c:pt idx="4">
                  <c:v>29.999999980963153</c:v>
                </c:pt>
                <c:pt idx="5">
                  <c:v>29.999999970040378</c:v>
                </c:pt>
                <c:pt idx="6">
                  <c:v>29.999999967588327</c:v>
                </c:pt>
                <c:pt idx="7">
                  <c:v>29.999999965091689</c:v>
                </c:pt>
                <c:pt idx="8">
                  <c:v>29.999999953143508</c:v>
                </c:pt>
                <c:pt idx="9">
                  <c:v>29.999999949398557</c:v>
                </c:pt>
                <c:pt idx="10">
                  <c:v>29.999999937405789</c:v>
                </c:pt>
                <c:pt idx="11">
                  <c:v>29.999999928712143</c:v>
                </c:pt>
                <c:pt idx="12">
                  <c:v>29.999999920553499</c:v>
                </c:pt>
                <c:pt idx="13">
                  <c:v>29.999999904102456</c:v>
                </c:pt>
                <c:pt idx="14">
                  <c:v>29.999999887428501</c:v>
                </c:pt>
                <c:pt idx="15">
                  <c:v>29.999999871378698</c:v>
                </c:pt>
                <c:pt idx="16">
                  <c:v>29.999999856086813</c:v>
                </c:pt>
                <c:pt idx="17">
                  <c:v>29.999999839279102</c:v>
                </c:pt>
                <c:pt idx="18">
                  <c:v>29.9999998227389</c:v>
                </c:pt>
                <c:pt idx="19">
                  <c:v>29.999999806510768</c:v>
                </c:pt>
                <c:pt idx="20">
                  <c:v>29.999999790862212</c:v>
                </c:pt>
                <c:pt idx="21">
                  <c:v>29.999999774990751</c:v>
                </c:pt>
                <c:pt idx="22">
                  <c:v>29.999999758539712</c:v>
                </c:pt>
                <c:pt idx="23">
                  <c:v>29.999999742222418</c:v>
                </c:pt>
                <c:pt idx="24">
                  <c:v>29.999999725949699</c:v>
                </c:pt>
                <c:pt idx="25">
                  <c:v>29.99999970949866</c:v>
                </c:pt>
                <c:pt idx="26">
                  <c:v>29.999999693270528</c:v>
                </c:pt>
                <c:pt idx="27">
                  <c:v>29.999999677042403</c:v>
                </c:pt>
                <c:pt idx="28">
                  <c:v>29.999999660100947</c:v>
                </c:pt>
                <c:pt idx="29">
                  <c:v>29.999999643025745</c:v>
                </c:pt>
                <c:pt idx="30">
                  <c:v>29.999999626797614</c:v>
                </c:pt>
                <c:pt idx="31">
                  <c:v>29.999999612040721</c:v>
                </c:pt>
                <c:pt idx="32">
                  <c:v>29.999999595277597</c:v>
                </c:pt>
                <c:pt idx="33">
                  <c:v>29.999999578648225</c:v>
                </c:pt>
                <c:pt idx="34">
                  <c:v>29.999999562063433</c:v>
                </c:pt>
                <c:pt idx="35">
                  <c:v>29.999999546281131</c:v>
                </c:pt>
                <c:pt idx="36">
                  <c:v>29.999999529785505</c:v>
                </c:pt>
                <c:pt idx="37">
                  <c:v>29.999999523677666</c:v>
                </c:pt>
                <c:pt idx="38">
                  <c:v>29.999999495590522</c:v>
                </c:pt>
                <c:pt idx="39">
                  <c:v>29.999999495590522</c:v>
                </c:pt>
                <c:pt idx="40">
                  <c:v>29.999999480655298</c:v>
                </c:pt>
                <c:pt idx="41">
                  <c:v>29.999999465095907</c:v>
                </c:pt>
                <c:pt idx="42">
                  <c:v>29.999999448466532</c:v>
                </c:pt>
                <c:pt idx="43">
                  <c:v>29.999999432060068</c:v>
                </c:pt>
                <c:pt idx="44">
                  <c:v>29.999999416054859</c:v>
                </c:pt>
              </c:numCache>
            </c:numRef>
          </c:val>
          <c:smooth val="0"/>
        </c:ser>
        <c:ser>
          <c:idx val="5"/>
          <c:order val="6"/>
          <c:tx>
            <c:strRef>
              <c:f>かき!$AD$119</c:f>
              <c:strCache>
                <c:ptCount val="1"/>
                <c:pt idx="0">
                  <c:v>Be7崩壊</c:v>
                </c:pt>
              </c:strCache>
            </c:strRef>
          </c:tx>
          <c:spPr>
            <a:ln>
              <a:solidFill>
                <a:srgbClr val="0066FF"/>
              </a:solidFill>
              <a:prstDash val="sysDot"/>
            </a:ln>
          </c:spPr>
          <c:marker>
            <c:symbol val="none"/>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かき!$AD$120:$AD$180</c:f>
              <c:numCache>
                <c:formatCode>0.000</c:formatCode>
                <c:ptCount val="61"/>
                <c:pt idx="0">
                  <c:v>1</c:v>
                </c:pt>
                <c:pt idx="1">
                  <c:v>2.0198671502086298E-2</c:v>
                </c:pt>
                <c:pt idx="2">
                  <c:v>1.4216800158877049E-2</c:v>
                </c:pt>
                <c:pt idx="3">
                  <c:v>9.4991602743100517E-3</c:v>
                </c:pt>
                <c:pt idx="4">
                  <c:v>3.8717692008169205E-3</c:v>
                </c:pt>
                <c:pt idx="5">
                  <c:v>1.599274769623723E-4</c:v>
                </c:pt>
                <c:pt idx="6">
                  <c:v>7.8204594219196213E-5</c:v>
                </c:pt>
                <c:pt idx="7">
                  <c:v>3.7747876378012237E-5</c:v>
                </c:pt>
                <c:pt idx="8">
                  <c:v>1.1560613918232382E-6</c:v>
                </c:pt>
                <c:pt idx="9">
                  <c:v>3.8767811338249946E-7</c:v>
                </c:pt>
                <c:pt idx="10">
                  <c:v>1.1719544511745019E-8</c:v>
                </c:pt>
                <c:pt idx="11">
                  <c:v>9.2762096792448403E-10</c:v>
                </c:pt>
                <c:pt idx="12">
                  <c:v>8.5825722602796499E-11</c:v>
                </c:pt>
                <c:pt idx="13">
                  <c:v>7.0658517341508E-13</c:v>
                </c:pt>
                <c:pt idx="14">
                  <c:v>5.4508841501571876E-15</c:v>
                </c:pt>
                <c:pt idx="15">
                  <c:v>5.0449204123883579E-17</c:v>
                </c:pt>
                <c:pt idx="16">
                  <c:v>5.8246977509960334E-19</c:v>
                </c:pt>
                <c:pt idx="17">
                  <c:v>4.3214456375895813E-21</c:v>
                </c:pt>
                <c:pt idx="18">
                  <c:v>3.4663966611208004E-23</c:v>
                </c:pt>
                <c:pt idx="19">
                  <c:v>3.0455794203203579E-25</c:v>
                </c:pt>
                <c:pt idx="20">
                  <c:v>3.1688203060752581E-27</c:v>
                </c:pt>
                <c:pt idx="21">
                  <c:v>3.0894464771460456E-29</c:v>
                </c:pt>
                <c:pt idx="22">
                  <c:v>2.5434764877117604E-31</c:v>
                </c:pt>
                <c:pt idx="23">
                  <c:v>2.1773164352995084E-33</c:v>
                </c:pt>
                <c:pt idx="24">
                  <c:v>1.8882708913650993E-35</c:v>
                </c:pt>
                <c:pt idx="25">
                  <c:v>1.5545738209565645E-37</c:v>
                </c:pt>
                <c:pt idx="26">
                  <c:v>1.3658500452579915E-39</c:v>
                </c:pt>
                <c:pt idx="27">
                  <c:v>1.200037155510148E-41</c:v>
                </c:pt>
                <c:pt idx="28">
                  <c:v>8.5625590724576199E-44</c:v>
                </c:pt>
                <c:pt idx="29">
                  <c:v>5.875782298763986E-46</c:v>
                </c:pt>
                <c:pt idx="30">
                  <c:v>5.1624679449153869E-48</c:v>
                </c:pt>
                <c:pt idx="31">
                  <c:v>6.9672842767250361E-50</c:v>
                </c:pt>
                <c:pt idx="32">
                  <c:v>5.2368256428922514E-52</c:v>
                </c:pt>
                <c:pt idx="33">
                  <c:v>4.0927900805061045E-54</c:v>
                </c:pt>
                <c:pt idx="34">
                  <c:v>3.2405576339234124E-56</c:v>
                </c:pt>
                <c:pt idx="35">
                  <c:v>3.24265437629896E-58</c:v>
                </c:pt>
                <c:pt idx="36">
                  <c:v>2.6351102404838211E-60</c:v>
                </c:pt>
                <c:pt idx="37">
                  <c:v>4.4350263407444516E-61</c:v>
                </c:pt>
                <c:pt idx="38">
                  <c:v>1.2248251531609941E-64</c:v>
                </c:pt>
                <c:pt idx="39">
                  <c:v>1.2248251531609941E-64</c:v>
                </c:pt>
                <c:pt idx="40">
                  <c:v>1.569222633112792E-66</c:v>
                </c:pt>
                <c:pt idx="41">
                  <c:v>1.6757533434341676E-68</c:v>
                </c:pt>
                <c:pt idx="42">
                  <c:v>1.30966870563871E-70</c:v>
                </c:pt>
                <c:pt idx="43">
                  <c:v>1.0923389651827382E-72</c:v>
                </c:pt>
                <c:pt idx="44">
                  <c:v>1.0242210968605632E-74</c:v>
                </c:pt>
              </c:numCache>
            </c:numRef>
          </c:val>
          <c:smooth val="0"/>
        </c:ser>
        <c:ser>
          <c:idx val="7"/>
          <c:order val="7"/>
          <c:tx>
            <c:strRef>
              <c:f>かき!$AC$119</c:f>
              <c:strCache>
                <c:ptCount val="1"/>
                <c:pt idx="0">
                  <c:v>Sr90崩壊</c:v>
                </c:pt>
              </c:strCache>
            </c:strRef>
          </c:tx>
          <c:spPr>
            <a:ln>
              <a:solidFill>
                <a:srgbClr val="7030A0"/>
              </a:solidFill>
              <a:prstDash val="sysDot"/>
            </a:ln>
          </c:spPr>
          <c:marker>
            <c:symbol val="none"/>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かき!$AC$120:$AC$180</c:f>
              <c:numCache>
                <c:formatCode>.000</c:formatCode>
                <c:ptCount val="61"/>
                <c:pt idx="0">
                  <c:v>0.1</c:v>
                </c:pt>
                <c:pt idx="1">
                  <c:v>9.8042531028089186E-2</c:v>
                </c:pt>
                <c:pt idx="2">
                  <c:v>9.7868249526986362E-2</c:v>
                </c:pt>
                <c:pt idx="3">
                  <c:v>9.766853056071377E-2</c:v>
                </c:pt>
                <c:pt idx="4">
                  <c:v>9.722545673949623E-2</c:v>
                </c:pt>
                <c:pt idx="5">
                  <c:v>9.5668400296515091E-2</c:v>
                </c:pt>
                <c:pt idx="6">
                  <c:v>9.5322298591021995E-2</c:v>
                </c:pt>
                <c:pt idx="7">
                  <c:v>9.4971190554011709E-2</c:v>
                </c:pt>
                <c:pt idx="8">
                  <c:v>9.3308709239492818E-2</c:v>
                </c:pt>
                <c:pt idx="9">
                  <c:v>9.2793647420478381E-2</c:v>
                </c:pt>
                <c:pt idx="10">
                  <c:v>9.1163276745425084E-2</c:v>
                </c:pt>
                <c:pt idx="11">
                  <c:v>8.9999347591894818E-2</c:v>
                </c:pt>
                <c:pt idx="12">
                  <c:v>8.8920565291701198E-2</c:v>
                </c:pt>
                <c:pt idx="13">
                  <c:v>8.6784480394624094E-2</c:v>
                </c:pt>
                <c:pt idx="14">
                  <c:v>8.4671807092159559E-2</c:v>
                </c:pt>
                <c:pt idx="15">
                  <c:v>8.2686811601434526E-2</c:v>
                </c:pt>
                <c:pt idx="16">
                  <c:v>8.0838858788840284E-2</c:v>
                </c:pt>
                <c:pt idx="17">
                  <c:v>7.8855334841251512E-2</c:v>
                </c:pt>
                <c:pt idx="18">
                  <c:v>7.695089869362147E-2</c:v>
                </c:pt>
                <c:pt idx="19">
                  <c:v>7.5127102664082568E-2</c:v>
                </c:pt>
                <c:pt idx="20">
                  <c:v>7.3409391132475244E-2</c:v>
                </c:pt>
                <c:pt idx="21">
                  <c:v>7.1707323446947774E-2</c:v>
                </c:pt>
                <c:pt idx="22">
                  <c:v>6.9984741835794395E-2</c:v>
                </c:pt>
                <c:pt idx="23">
                  <c:v>6.8317044892532E-2</c:v>
                </c:pt>
                <c:pt idx="24">
                  <c:v>6.6693482918727329E-2</c:v>
                </c:pt>
                <c:pt idx="25">
                  <c:v>6.5091345762617048E-2</c:v>
                </c:pt>
                <c:pt idx="26">
                  <c:v>6.3548630343114809E-2</c:v>
                </c:pt>
                <c:pt idx="27">
                  <c:v>6.2042478476534796E-2</c:v>
                </c:pt>
                <c:pt idx="28">
                  <c:v>6.0508193931351852E-2</c:v>
                </c:pt>
                <c:pt idx="29">
                  <c:v>5.9000186812696698E-2</c:v>
                </c:pt>
                <c:pt idx="30">
                  <c:v>5.7601836588361134E-2</c:v>
                </c:pt>
                <c:pt idx="31">
                  <c:v>5.6359051853557975E-2</c:v>
                </c:pt>
                <c:pt idx="32">
                  <c:v>5.4979805967608222E-2</c:v>
                </c:pt>
                <c:pt idx="33">
                  <c:v>5.3644917566273001E-2</c:v>
                </c:pt>
                <c:pt idx="34">
                  <c:v>5.2345889011508752E-2</c:v>
                </c:pt>
                <c:pt idx="35">
                  <c:v>5.1138938243817426E-2</c:v>
                </c:pt>
                <c:pt idx="36">
                  <c:v>4.9907169702783138E-2</c:v>
                </c:pt>
                <c:pt idx="37">
                  <c:v>4.945864751322742E-2</c:v>
                </c:pt>
                <c:pt idx="38">
                  <c:v>4.7447432440848827E-2</c:v>
                </c:pt>
                <c:pt idx="39">
                  <c:v>4.7447432440848827E-2</c:v>
                </c:pt>
                <c:pt idx="40">
                  <c:v>4.6411498454294847E-2</c:v>
                </c:pt>
                <c:pt idx="41">
                  <c:v>4.5356319792539943E-2</c:v>
                </c:pt>
                <c:pt idx="42">
                  <c:v>4.4255085909430489E-2</c:v>
                </c:pt>
                <c:pt idx="43">
                  <c:v>4.3194819051495657E-2</c:v>
                </c:pt>
                <c:pt idx="44">
                  <c:v>4.2184965132300634E-2</c:v>
                </c:pt>
              </c:numCache>
            </c:numRef>
          </c:val>
          <c:smooth val="0"/>
        </c:ser>
        <c:dLbls>
          <c:showLegendKey val="0"/>
          <c:showVal val="0"/>
          <c:showCatName val="0"/>
          <c:showSerName val="0"/>
          <c:showPercent val="0"/>
          <c:showBubbleSize val="0"/>
        </c:dLbls>
        <c:marker val="1"/>
        <c:smooth val="0"/>
        <c:axId val="220480256"/>
        <c:axId val="220481792"/>
      </c:lineChart>
      <c:dateAx>
        <c:axId val="220480256"/>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20481792"/>
        <c:crossesAt val="1.0000000000000003E-4"/>
        <c:auto val="0"/>
        <c:lblOffset val="100"/>
        <c:baseTimeUnit val="days"/>
        <c:majorUnit val="24"/>
        <c:majorTimeUnit val="months"/>
        <c:minorUnit val="12"/>
        <c:minorTimeUnit val="months"/>
      </c:dateAx>
      <c:valAx>
        <c:axId val="220481792"/>
        <c:scaling>
          <c:logBase val="10"/>
          <c:orientation val="minMax"/>
          <c:max val="300"/>
          <c:min val="1.0000000000000003E-4"/>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en-US" altLang="en-US"/>
                  <a:t>Bq/kg</a:t>
                </a:r>
                <a:r>
                  <a:rPr lang="ja-JP" altLang="en-US"/>
                  <a:t>生</a:t>
                </a:r>
              </a:p>
            </c:rich>
          </c:tx>
          <c:layout>
            <c:manualLayout>
              <c:xMode val="edge"/>
              <c:yMode val="edge"/>
              <c:x val="1.4674199961809342E-3"/>
              <c:y val="0.25817027773489098"/>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20480256"/>
        <c:crosses val="autoZero"/>
        <c:crossBetween val="between"/>
        <c:minorUnit val="10"/>
      </c:valAx>
      <c:spPr>
        <a:noFill/>
        <a:ln w="12700">
          <a:solidFill>
            <a:srgbClr val="808080"/>
          </a:solidFill>
          <a:prstDash val="solid"/>
        </a:ln>
      </c:spPr>
    </c:plotArea>
    <c:legend>
      <c:legendPos val="r"/>
      <c:layout>
        <c:manualLayout>
          <c:xMode val="edge"/>
          <c:yMode val="edge"/>
          <c:x val="0.16499824816979844"/>
          <c:y val="3.7644684993981558E-6"/>
          <c:w val="0.78929742388758783"/>
          <c:h val="0.11740530244210483"/>
        </c:manualLayout>
      </c:layout>
      <c:overlay val="0"/>
      <c:spPr>
        <a:solidFill>
          <a:srgbClr val="FFFFFF"/>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35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かき </a:t>
            </a:r>
            <a:r>
              <a:rPr lang="en-US" altLang="ja-JP"/>
              <a:t>(</a:t>
            </a:r>
            <a:r>
              <a:rPr lang="ja-JP" altLang="en-US"/>
              <a:t>出島</a:t>
            </a:r>
            <a:r>
              <a:rPr lang="en-US" altLang="ja-JP"/>
              <a:t>)</a:t>
            </a:r>
            <a:endParaRPr lang="ja-JP" altLang="en-US"/>
          </a:p>
        </c:rich>
      </c:tx>
      <c:layout>
        <c:manualLayout>
          <c:xMode val="edge"/>
          <c:yMode val="edge"/>
          <c:x val="0.26201175557280693"/>
          <c:y val="0.23354165605753135"/>
        </c:manualLayout>
      </c:layout>
      <c:overlay val="0"/>
      <c:spPr>
        <a:solidFill>
          <a:srgbClr val="FFFFFF"/>
        </a:solidFill>
        <a:ln w="25400">
          <a:noFill/>
        </a:ln>
      </c:spPr>
    </c:title>
    <c:autoTitleDeleted val="0"/>
    <c:plotArea>
      <c:layout>
        <c:manualLayout>
          <c:layoutTarget val="inner"/>
          <c:xMode val="edge"/>
          <c:yMode val="edge"/>
          <c:x val="8.6772022349665315E-2"/>
          <c:y val="9.5288498773718852E-2"/>
          <c:w val="0.88720269121289419"/>
          <c:h val="0.80003263888888887"/>
        </c:manualLayout>
      </c:layout>
      <c:lineChart>
        <c:grouping val="standard"/>
        <c:varyColors val="0"/>
        <c:ser>
          <c:idx val="1"/>
          <c:order val="0"/>
          <c:tx>
            <c:strRef>
              <c:f>かき!$T$119</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かき!$T$120:$T$180</c:f>
              <c:numCache>
                <c:formatCode>0.0;"△ "0.0</c:formatCode>
                <c:ptCount val="61"/>
                <c:pt idx="0">
                  <c:v>83.333333333333329</c:v>
                </c:pt>
                <c:pt idx="1">
                  <c:v>71.481481481481481</c:v>
                </c:pt>
                <c:pt idx="3">
                  <c:v>76.296296296296291</c:v>
                </c:pt>
                <c:pt idx="5">
                  <c:v>75.18518518518519</c:v>
                </c:pt>
                <c:pt idx="8">
                  <c:v>78.888888888888886</c:v>
                </c:pt>
                <c:pt idx="9">
                  <c:v>84.444444444444443</c:v>
                </c:pt>
                <c:pt idx="10">
                  <c:v>79.629629629629633</c:v>
                </c:pt>
                <c:pt idx="12">
                  <c:v>77.407407407407405</c:v>
                </c:pt>
                <c:pt idx="13">
                  <c:v>81.111111111111114</c:v>
                </c:pt>
                <c:pt idx="14">
                  <c:v>82.6</c:v>
                </c:pt>
                <c:pt idx="15">
                  <c:v>71.8</c:v>
                </c:pt>
                <c:pt idx="16">
                  <c:v>66.5</c:v>
                </c:pt>
                <c:pt idx="17">
                  <c:v>65.5</c:v>
                </c:pt>
                <c:pt idx="18">
                  <c:v>65.900000000000006</c:v>
                </c:pt>
                <c:pt idx="19">
                  <c:v>67.099999999999994</c:v>
                </c:pt>
                <c:pt idx="20">
                  <c:v>63.9</c:v>
                </c:pt>
                <c:pt idx="21">
                  <c:v>67.8</c:v>
                </c:pt>
                <c:pt idx="22">
                  <c:v>69.2</c:v>
                </c:pt>
                <c:pt idx="23">
                  <c:v>70.7</c:v>
                </c:pt>
                <c:pt idx="24">
                  <c:v>69.7</c:v>
                </c:pt>
                <c:pt idx="25">
                  <c:v>66.8</c:v>
                </c:pt>
                <c:pt idx="26">
                  <c:v>59.1</c:v>
                </c:pt>
                <c:pt idx="27">
                  <c:v>69.3</c:v>
                </c:pt>
                <c:pt idx="28">
                  <c:v>79.5</c:v>
                </c:pt>
                <c:pt idx="29">
                  <c:v>72.400000000000006</c:v>
                </c:pt>
                <c:pt idx="30">
                  <c:v>60.4</c:v>
                </c:pt>
                <c:pt idx="31">
                  <c:v>70.599999999999994</c:v>
                </c:pt>
                <c:pt idx="32">
                  <c:v>65.2</c:v>
                </c:pt>
                <c:pt idx="33">
                  <c:v>68</c:v>
                </c:pt>
                <c:pt idx="34">
                  <c:v>67.400000000000006</c:v>
                </c:pt>
                <c:pt idx="35">
                  <c:v>75.5</c:v>
                </c:pt>
                <c:pt idx="36">
                  <c:v>67.7</c:v>
                </c:pt>
                <c:pt idx="44">
                  <c:v>73.3</c:v>
                </c:pt>
              </c:numCache>
            </c:numRef>
          </c:val>
          <c:smooth val="0"/>
        </c:ser>
        <c:ser>
          <c:idx val="0"/>
          <c:order val="1"/>
          <c:tx>
            <c:strRef>
              <c:f>かき!$S$119</c:f>
              <c:strCache>
                <c:ptCount val="1"/>
                <c:pt idx="0">
                  <c:v>Be-7</c:v>
                </c:pt>
              </c:strCache>
            </c:strRef>
          </c:tx>
          <c:spPr>
            <a:ln w="12700">
              <a:solidFill>
                <a:srgbClr val="0066FF"/>
              </a:solidFill>
              <a:prstDash val="solid"/>
            </a:ln>
          </c:spPr>
          <c:marker>
            <c:symbol val="circle"/>
            <c:size val="5"/>
            <c:spPr>
              <a:solidFill>
                <a:srgbClr val="FFFFFF"/>
              </a:solidFill>
              <a:ln>
                <a:solidFill>
                  <a:srgbClr val="0066FF"/>
                </a:solidFill>
                <a:prstDash val="solid"/>
              </a:ln>
            </c:spPr>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かき!$S$120:$S$180</c:f>
              <c:numCache>
                <c:formatCode>0.00;"△ "0.00</c:formatCode>
                <c:ptCount val="61"/>
                <c:pt idx="0">
                  <c:v>1.1851851851851851</c:v>
                </c:pt>
                <c:pt idx="1">
                  <c:v>1.6666666666666667</c:v>
                </c:pt>
                <c:pt idx="3">
                  <c:v>1.4074074074074074</c:v>
                </c:pt>
                <c:pt idx="5">
                  <c:v>2.1111111111111112</c:v>
                </c:pt>
                <c:pt idx="8">
                  <c:v>1.9259259259259258</c:v>
                </c:pt>
                <c:pt idx="9">
                  <c:v>1.1481481481481481</c:v>
                </c:pt>
                <c:pt idx="10">
                  <c:v>2.4444444444444446</c:v>
                </c:pt>
                <c:pt idx="12">
                  <c:v>2.0370370370370372</c:v>
                </c:pt>
                <c:pt idx="13">
                  <c:v>2.5925925925925926</c:v>
                </c:pt>
                <c:pt idx="14">
                  <c:v>2.2000000000000002</c:v>
                </c:pt>
                <c:pt idx="15">
                  <c:v>2.1</c:v>
                </c:pt>
                <c:pt idx="16">
                  <c:v>1.4</c:v>
                </c:pt>
                <c:pt idx="17">
                  <c:v>1.8</c:v>
                </c:pt>
                <c:pt idx="18">
                  <c:v>1.7</c:v>
                </c:pt>
                <c:pt idx="19">
                  <c:v>2.2999999999999998</c:v>
                </c:pt>
                <c:pt idx="20">
                  <c:v>2.8</c:v>
                </c:pt>
                <c:pt idx="21">
                  <c:v>4</c:v>
                </c:pt>
                <c:pt idx="22">
                  <c:v>2.7</c:v>
                </c:pt>
                <c:pt idx="23">
                  <c:v>3</c:v>
                </c:pt>
                <c:pt idx="24">
                  <c:v>3.7</c:v>
                </c:pt>
                <c:pt idx="25">
                  <c:v>2.7</c:v>
                </c:pt>
                <c:pt idx="26">
                  <c:v>1.7</c:v>
                </c:pt>
                <c:pt idx="27">
                  <c:v>1.8</c:v>
                </c:pt>
                <c:pt idx="28">
                  <c:v>2.1</c:v>
                </c:pt>
                <c:pt idx="29">
                  <c:v>2.9</c:v>
                </c:pt>
                <c:pt idx="30">
                  <c:v>3.07</c:v>
                </c:pt>
                <c:pt idx="31">
                  <c:v>2.7</c:v>
                </c:pt>
                <c:pt idx="32">
                  <c:v>2.38</c:v>
                </c:pt>
                <c:pt idx="33">
                  <c:v>2.72</c:v>
                </c:pt>
                <c:pt idx="34">
                  <c:v>1.56</c:v>
                </c:pt>
                <c:pt idx="35">
                  <c:v>2.57</c:v>
                </c:pt>
                <c:pt idx="36">
                  <c:v>2.25</c:v>
                </c:pt>
                <c:pt idx="44">
                  <c:v>3.5</c:v>
                </c:pt>
              </c:numCache>
            </c:numRef>
          </c:val>
          <c:smooth val="0"/>
        </c:ser>
        <c:ser>
          <c:idx val="2"/>
          <c:order val="2"/>
          <c:tx>
            <c:strRef>
              <c:f>かき!$V$119</c:f>
              <c:strCache>
                <c:ptCount val="1"/>
                <c:pt idx="0">
                  <c:v>Cs-137</c:v>
                </c:pt>
              </c:strCache>
            </c:strRef>
          </c:tx>
          <c:spPr>
            <a:ln w="0">
              <a:solidFill>
                <a:srgbClr val="FF0000"/>
              </a:solidFill>
              <a:prstDash val="sysDash"/>
            </a:ln>
          </c:spPr>
          <c:marker>
            <c:symbol val="triangle"/>
            <c:size val="5"/>
            <c:spPr>
              <a:solidFill>
                <a:srgbClr val="FF0000"/>
              </a:solidFill>
              <a:ln>
                <a:solidFill>
                  <a:srgbClr val="FF0000"/>
                </a:solidFill>
                <a:prstDash val="solid"/>
              </a:ln>
            </c:spPr>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かき!$V$120:$V$180</c:f>
              <c:numCache>
                <c:formatCode>0.000</c:formatCode>
                <c:ptCount val="61"/>
                <c:pt idx="0">
                  <c:v>5.9259259259259262E-2</c:v>
                </c:pt>
                <c:pt idx="1">
                  <c:v>5.185185185185185E-2</c:v>
                </c:pt>
                <c:pt idx="3">
                  <c:v>4.4444444444444446E-2</c:v>
                </c:pt>
                <c:pt idx="5">
                  <c:v>4.4444444444444446E-2</c:v>
                </c:pt>
                <c:pt idx="8">
                  <c:v>5.185185185185185E-2</c:v>
                </c:pt>
                <c:pt idx="9">
                  <c:v>4.8148148148148148E-2</c:v>
                </c:pt>
                <c:pt idx="10">
                  <c:v>5.5555555555555552E-2</c:v>
                </c:pt>
                <c:pt idx="12">
                  <c:v>5.9259259259259262E-2</c:v>
                </c:pt>
                <c:pt idx="13">
                  <c:v>6.2962962962962957E-2</c:v>
                </c:pt>
                <c:pt idx="14">
                  <c:v>3.6999999999999998E-2</c:v>
                </c:pt>
                <c:pt idx="15">
                  <c:v>10.244953010451381</c:v>
                </c:pt>
                <c:pt idx="16">
                  <c:v>4.2000000000000003E-2</c:v>
                </c:pt>
                <c:pt idx="17">
                  <c:v>2.9000000000000001E-2</c:v>
                </c:pt>
                <c:pt idx="18">
                  <c:v>1.9E-2</c:v>
                </c:pt>
                <c:pt idx="19">
                  <c:v>3.6999999999999998E-2</c:v>
                </c:pt>
                <c:pt idx="20">
                  <c:v>1.7999999999999999E-2</c:v>
                </c:pt>
                <c:pt idx="21">
                  <c:v>3.3000000000000002E-2</c:v>
                </c:pt>
                <c:pt idx="22">
                  <c:v>1.7999999999999999E-2</c:v>
                </c:pt>
                <c:pt idx="23">
                  <c:v>8.5331056174188173</c:v>
                </c:pt>
                <c:pt idx="24">
                  <c:v>0.02</c:v>
                </c:pt>
                <c:pt idx="25">
                  <c:v>3.5999999999999997E-2</c:v>
                </c:pt>
                <c:pt idx="26">
                  <c:v>7.9618213209455915</c:v>
                </c:pt>
                <c:pt idx="27">
                  <c:v>3.4000000000000002E-2</c:v>
                </c:pt>
                <c:pt idx="28">
                  <c:v>0.02</c:v>
                </c:pt>
                <c:pt idx="29" formatCode="&quot;(&quot;0.000&quot;)&quot;">
                  <c:v>2.3E-2</c:v>
                </c:pt>
                <c:pt idx="30" formatCode="&quot;(&quot;0.000&quot;)&quot;">
                  <c:v>2.4E-2</c:v>
                </c:pt>
                <c:pt idx="31" formatCode="&quot;(&quot;0.000&quot;)&quot;">
                  <c:v>2.1999999999999999E-2</c:v>
                </c:pt>
                <c:pt idx="32">
                  <c:v>6.9235635516368159</c:v>
                </c:pt>
                <c:pt idx="33">
                  <c:v>6.7667533120212529</c:v>
                </c:pt>
                <c:pt idx="34">
                  <c:v>6.6039017976463654</c:v>
                </c:pt>
                <c:pt idx="35">
                  <c:v>6.4535168815931652</c:v>
                </c:pt>
                <c:pt idx="36">
                  <c:v>2.3E-2</c:v>
                </c:pt>
                <c:pt idx="44">
                  <c:v>4.3999999999999997E-2</c:v>
                </c:pt>
              </c:numCache>
            </c:numRef>
          </c:val>
          <c:smooth val="0"/>
        </c:ser>
        <c:ser>
          <c:idx val="3"/>
          <c:order val="3"/>
          <c:tx>
            <c:strRef>
              <c:f>かき!$U$119</c:f>
              <c:strCache>
                <c:ptCount val="1"/>
                <c:pt idx="0">
                  <c:v>Cs-134</c:v>
                </c:pt>
              </c:strCache>
            </c:strRef>
          </c:tx>
          <c:spPr>
            <a:ln w="15875">
              <a:solidFill>
                <a:srgbClr val="FF0000"/>
              </a:solidFill>
              <a:prstDash val="sysDot"/>
            </a:ln>
          </c:spPr>
          <c:marker>
            <c:symbol val="triangle"/>
            <c:size val="5"/>
            <c:spPr>
              <a:noFill/>
              <a:ln w="0">
                <a:solidFill>
                  <a:srgbClr val="FF0000"/>
                </a:solidFill>
              </a:ln>
            </c:spPr>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かき!$U$120:$U$180</c:f>
              <c:numCache>
                <c:formatCode>0.000</c:formatCode>
                <c:ptCount val="61"/>
                <c:pt idx="0">
                  <c:v>5.0323158653227187E-3</c:v>
                </c:pt>
                <c:pt idx="1">
                  <c:v>3.7936782769321582E-3</c:v>
                </c:pt>
                <c:pt idx="3">
                  <c:v>3.5997943542455712E-3</c:v>
                </c:pt>
                <c:pt idx="5">
                  <c:v>2.6938456585058903E-3</c:v>
                </c:pt>
                <c:pt idx="8">
                  <c:v>1.902333830300408E-3</c:v>
                </c:pt>
                <c:pt idx="9">
                  <c:v>1.7608082705543521E-3</c:v>
                </c:pt>
                <c:pt idx="10">
                  <c:v>1.3683421974144652E-3</c:v>
                </c:pt>
                <c:pt idx="12">
                  <c:v>4.1288846159554448E-3</c:v>
                </c:pt>
                <c:pt idx="13">
                  <c:v>2.9237878915744811E-3</c:v>
                </c:pt>
                <c:pt idx="14">
                  <c:v>2.0972719912249202E-3</c:v>
                </c:pt>
                <c:pt idx="15">
                  <c:v>1.5309391155625513E-3</c:v>
                </c:pt>
                <c:pt idx="16">
                  <c:v>1.1165068285890303E-3</c:v>
                </c:pt>
                <c:pt idx="17">
                  <c:v>7.8917824305373466E-4</c:v>
                </c:pt>
                <c:pt idx="18">
                  <c:v>5.6090203260998172E-4</c:v>
                </c:pt>
                <c:pt idx="19">
                  <c:v>4.0123315473656023E-4</c:v>
                </c:pt>
                <c:pt idx="20">
                  <c:v>2.923483037088003E-4</c:v>
                </c:pt>
                <c:pt idx="21">
                  <c:v>2.093196863483152E-4</c:v>
                </c:pt>
                <c:pt idx="22">
                  <c:v>1.4877226858629901E-4</c:v>
                </c:pt>
                <c:pt idx="23">
                  <c:v>1.0642209011872523E-4</c:v>
                </c:pt>
                <c:pt idx="24">
                  <c:v>7.6057471696231113E-5</c:v>
                </c:pt>
                <c:pt idx="25">
                  <c:v>5.4156824492570891E-5</c:v>
                </c:pt>
                <c:pt idx="26">
                  <c:v>3.8740300940891522E-5</c:v>
                </c:pt>
                <c:pt idx="27">
                  <c:v>2.6957638060820802E-5</c:v>
                </c:pt>
                <c:pt idx="28">
                  <c:v>1.9319284296217948E-5</c:v>
                </c:pt>
                <c:pt idx="29">
                  <c:v>1.3731024550788207E-5</c:v>
                </c:pt>
                <c:pt idx="30">
                  <c:v>9.8222897724972114E-6</c:v>
                </c:pt>
                <c:pt idx="31">
                  <c:v>7.2562457621622134E-6</c:v>
                </c:pt>
                <c:pt idx="32">
                  <c:v>5.0492960092176353E-6</c:v>
                </c:pt>
                <c:pt idx="33">
                  <c:v>3.6152665964568026E-6</c:v>
                </c:pt>
                <c:pt idx="34">
                  <c:v>2.5342926459955897E-6</c:v>
                </c:pt>
                <c:pt idx="35">
                  <c:v>1.811201894059221E-6</c:v>
                </c:pt>
                <c:pt idx="36">
                  <c:v>1.2980040844169228E-6</c:v>
                </c:pt>
                <c:pt idx="44">
                  <c:v>5.4212342655465882E-4</c:v>
                </c:pt>
              </c:numCache>
            </c:numRef>
          </c:val>
          <c:smooth val="0"/>
        </c:ser>
        <c:ser>
          <c:idx val="4"/>
          <c:order val="4"/>
          <c:tx>
            <c:strRef>
              <c:f>かき!$Z$119</c:f>
              <c:strCache>
                <c:ptCount val="1"/>
                <c:pt idx="0">
                  <c:v>Cs137崩壊</c:v>
                </c:pt>
              </c:strCache>
            </c:strRef>
          </c:tx>
          <c:spPr>
            <a:ln>
              <a:solidFill>
                <a:srgbClr val="FF0000"/>
              </a:solidFill>
              <a:prstDash val="sysDash"/>
            </a:ln>
          </c:spPr>
          <c:marker>
            <c:symbol val="none"/>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かき!$Z$120:$Z$180</c:f>
              <c:numCache>
                <c:formatCode>0.000</c:formatCode>
                <c:ptCount val="61"/>
                <c:pt idx="0">
                  <c:v>0.16</c:v>
                </c:pt>
                <c:pt idx="1">
                  <c:v>0.15699918163001875</c:v>
                </c:pt>
                <c:pt idx="2">
                  <c:v>0.15673188439193006</c:v>
                </c:pt>
                <c:pt idx="3">
                  <c:v>0.15642554872363673</c:v>
                </c:pt>
                <c:pt idx="4">
                  <c:v>0.15574585258074322</c:v>
                </c:pt>
                <c:pt idx="5">
                  <c:v>0.15335621178114867</c:v>
                </c:pt>
                <c:pt idx="6">
                  <c:v>0.15282482123403898</c:v>
                </c:pt>
                <c:pt idx="7">
                  <c:v>0.1522856608299839</c:v>
                </c:pt>
                <c:pt idx="8">
                  <c:v>0.14973161017199726</c:v>
                </c:pt>
                <c:pt idx="9">
                  <c:v>0.14893993794581556</c:v>
                </c:pt>
                <c:pt idx="10">
                  <c:v>0.14643275812520365</c:v>
                </c:pt>
                <c:pt idx="11">
                  <c:v>0.14464171297425107</c:v>
                </c:pt>
                <c:pt idx="12">
                  <c:v>0.14298081692734183</c:v>
                </c:pt>
                <c:pt idx="13">
                  <c:v>0.13968957094996634</c:v>
                </c:pt>
                <c:pt idx="14">
                  <c:v>0.13643102737618368</c:v>
                </c:pt>
                <c:pt idx="15">
                  <c:v>0.13336627974951584</c:v>
                </c:pt>
                <c:pt idx="16">
                  <c:v>0.13051032490861258</c:v>
                </c:pt>
                <c:pt idx="17">
                  <c:v>0.1274417748136138</c:v>
                </c:pt>
                <c:pt idx="18">
                  <c:v>0.12449250422608231</c:v>
                </c:pt>
                <c:pt idx="19">
                  <c:v>0.1216652227664278</c:v>
                </c:pt>
                <c:pt idx="20">
                  <c:v>0.1189997422220664</c:v>
                </c:pt>
                <c:pt idx="21">
                  <c:v>0.11635593553600514</c:v>
                </c:pt>
                <c:pt idx="22">
                  <c:v>0.11367756221987527</c:v>
                </c:pt>
                <c:pt idx="23">
                  <c:v>0.11108187121442957</c:v>
                </c:pt>
                <c:pt idx="24">
                  <c:v>0.10855230030476397</c:v>
                </c:pt>
                <c:pt idx="25">
                  <c:v>0.10605355726083197</c:v>
                </c:pt>
                <c:pt idx="26">
                  <c:v>0.10364503268308366</c:v>
                </c:pt>
                <c:pt idx="27">
                  <c:v>0.10129120679523737</c:v>
                </c:pt>
                <c:pt idx="28">
                  <c:v>9.889092965327731E-2</c:v>
                </c:pt>
                <c:pt idx="29">
                  <c:v>9.6529253562401135E-2</c:v>
                </c:pt>
                <c:pt idx="30">
                  <c:v>9.4337030258613785E-2</c:v>
                </c:pt>
                <c:pt idx="31">
                  <c:v>9.2386802909741897E-2</c:v>
                </c:pt>
                <c:pt idx="32">
                  <c:v>9.0220304223684225E-2</c:v>
                </c:pt>
                <c:pt idx="33">
                  <c:v>8.812129321326248E-2</c:v>
                </c:pt>
                <c:pt idx="34">
                  <c:v>8.6076548706403411E-2</c:v>
                </c:pt>
                <c:pt idx="35">
                  <c:v>8.4174817681461733E-2</c:v>
                </c:pt>
                <c:pt idx="36">
                  <c:v>8.2232025001555686E-2</c:v>
                </c:pt>
                <c:pt idx="37">
                  <c:v>8.1524097644552443E-2</c:v>
                </c:pt>
                <c:pt idx="38">
                  <c:v>7.8346311151275799E-2</c:v>
                </c:pt>
                <c:pt idx="39">
                  <c:v>7.8346311151275799E-2</c:v>
                </c:pt>
                <c:pt idx="40">
                  <c:v>7.6707292925410328E-2</c:v>
                </c:pt>
                <c:pt idx="41">
                  <c:v>7.5036235648933941E-2</c:v>
                </c:pt>
                <c:pt idx="42">
                  <c:v>7.329048799087666E-2</c:v>
                </c:pt>
                <c:pt idx="43">
                  <c:v>7.1607948430404744E-2</c:v>
                </c:pt>
                <c:pt idx="44">
                  <c:v>7.0003785783507522E-2</c:v>
                </c:pt>
              </c:numCache>
            </c:numRef>
          </c:val>
          <c:smooth val="0"/>
        </c:ser>
        <c:ser>
          <c:idx val="5"/>
          <c:order val="5"/>
          <c:tx>
            <c:strRef>
              <c:f>かき!$AB$119</c:f>
              <c:strCache>
                <c:ptCount val="1"/>
                <c:pt idx="0">
                  <c:v>Cs134崩壊</c:v>
                </c:pt>
              </c:strCache>
            </c:strRef>
          </c:tx>
          <c:spPr>
            <a:ln>
              <a:solidFill>
                <a:srgbClr val="FF0000"/>
              </a:solidFill>
              <a:prstDash val="sysDot"/>
            </a:ln>
          </c:spPr>
          <c:marker>
            <c:symbol val="none"/>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かき!$AB$120:$AB$180</c:f>
              <c:numCache>
                <c:formatCode>0.000</c:formatCode>
                <c:ptCount val="61"/>
                <c:pt idx="0">
                  <c:v>7.0000000000000007E-2</c:v>
                </c:pt>
                <c:pt idx="1">
                  <c:v>5.3111495877050219E-2</c:v>
                </c:pt>
                <c:pt idx="2">
                  <c:v>5.1807982197071618E-2</c:v>
                </c:pt>
                <c:pt idx="3">
                  <c:v>5.0350759836871962E-2</c:v>
                </c:pt>
                <c:pt idx="4">
                  <c:v>4.7252723212434268E-2</c:v>
                </c:pt>
                <c:pt idx="5">
                  <c:v>3.7713839219082466E-2</c:v>
                </c:pt>
                <c:pt idx="6">
                  <c:v>3.5852325915379971E-2</c:v>
                </c:pt>
                <c:pt idx="7">
                  <c:v>3.4051341625688937E-2</c:v>
                </c:pt>
                <c:pt idx="8">
                  <c:v>2.6608173799163186E-2</c:v>
                </c:pt>
                <c:pt idx="9">
                  <c:v>2.4628638645676357E-2</c:v>
                </c:pt>
                <c:pt idx="10">
                  <c:v>1.9227443736433498E-2</c:v>
                </c:pt>
                <c:pt idx="11">
                  <c:v>1.606868620987436E-2</c:v>
                </c:pt>
                <c:pt idx="12">
                  <c:v>1.3577992701446056E-2</c:v>
                </c:pt>
                <c:pt idx="13">
                  <c:v>9.6682278715565246E-3</c:v>
                </c:pt>
                <c:pt idx="14">
                  <c:v>6.8526680222431189E-3</c:v>
                </c:pt>
                <c:pt idx="15">
                  <c:v>4.9200360508794413E-3</c:v>
                </c:pt>
                <c:pt idx="16">
                  <c:v>3.5881595759558217E-3</c:v>
                </c:pt>
                <c:pt idx="17">
                  <c:v>2.5362115102580841E-3</c:v>
                </c:pt>
                <c:pt idx="18">
                  <c:v>1.8025917512981019E-3</c:v>
                </c:pt>
                <c:pt idx="19">
                  <c:v>1.2894579320919504E-3</c:v>
                </c:pt>
                <c:pt idx="20">
                  <c:v>9.3349727680190099E-4</c:v>
                </c:pt>
                <c:pt idx="21">
                  <c:v>6.7269847149607981E-4</c:v>
                </c:pt>
                <c:pt idx="22">
                  <c:v>4.7899584675570046E-4</c:v>
                </c:pt>
                <c:pt idx="23">
                  <c:v>3.4201263438335356E-4</c:v>
                </c:pt>
                <c:pt idx="24">
                  <c:v>2.4442872932062769E-4</c:v>
                </c:pt>
                <c:pt idx="25">
                  <c:v>1.7404580377887183E-4</c:v>
                </c:pt>
                <c:pt idx="26">
                  <c:v>1.2450114789905729E-4</c:v>
                </c:pt>
                <c:pt idx="27">
                  <c:v>8.9060095053349392E-5</c:v>
                </c:pt>
                <c:pt idx="28">
                  <c:v>6.2776598385179159E-5</c:v>
                </c:pt>
                <c:pt idx="29">
                  <c:v>4.4127904969339395E-5</c:v>
                </c:pt>
                <c:pt idx="30">
                  <c:v>3.1566258443343179E-5</c:v>
                </c:pt>
                <c:pt idx="31">
                  <c:v>2.3276782702631155E-5</c:v>
                </c:pt>
                <c:pt idx="32">
                  <c:v>1.6467829835469902E-5</c:v>
                </c:pt>
                <c:pt idx="33">
                  <c:v>1.168285224673447E-5</c:v>
                </c:pt>
                <c:pt idx="34">
                  <c:v>8.295853919716605E-6</c:v>
                </c:pt>
                <c:pt idx="35">
                  <c:v>5.989187069151401E-6</c:v>
                </c:pt>
                <c:pt idx="36">
                  <c:v>4.2606855844844249E-6</c:v>
                </c:pt>
                <c:pt idx="37">
                  <c:v>3.7559587341603109E-6</c:v>
                </c:pt>
                <c:pt idx="38">
                  <c:v>2.1033466217541497E-6</c:v>
                </c:pt>
                <c:pt idx="39">
                  <c:v>2.1033466217541497E-6</c:v>
                </c:pt>
                <c:pt idx="40">
                  <c:v>1.5452967786943388E-6</c:v>
                </c:pt>
                <c:pt idx="41">
                  <c:v>1.1207717438721536E-6</c:v>
                </c:pt>
                <c:pt idx="42">
                  <c:v>7.9511452430548188E-7</c:v>
                </c:pt>
                <c:pt idx="43">
                  <c:v>5.6668366238172295E-7</c:v>
                </c:pt>
                <c:pt idx="44">
                  <c:v>4.0723864379217696E-7</c:v>
                </c:pt>
              </c:numCache>
            </c:numRef>
          </c:val>
          <c:smooth val="0"/>
        </c:ser>
        <c:dLbls>
          <c:showLegendKey val="0"/>
          <c:showVal val="0"/>
          <c:showCatName val="0"/>
          <c:showSerName val="0"/>
          <c:showPercent val="0"/>
          <c:showBubbleSize val="0"/>
        </c:dLbls>
        <c:marker val="1"/>
        <c:smooth val="0"/>
        <c:axId val="220642304"/>
        <c:axId val="220660480"/>
      </c:lineChart>
      <c:dateAx>
        <c:axId val="220642304"/>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00" b="0" i="0" u="none" strike="noStrike" baseline="0">
                <a:solidFill>
                  <a:srgbClr val="000000"/>
                </a:solidFill>
                <a:latin typeface="Meiryo UI"/>
                <a:ea typeface="Meiryo UI"/>
                <a:cs typeface="Meiryo UI"/>
              </a:defRPr>
            </a:pPr>
            <a:endParaRPr lang="ja-JP"/>
          </a:p>
        </c:txPr>
        <c:crossAx val="220660480"/>
        <c:crossesAt val="1.0000000000000003E-4"/>
        <c:auto val="0"/>
        <c:lblOffset val="100"/>
        <c:baseTimeUnit val="days"/>
        <c:majorUnit val="24"/>
        <c:majorTimeUnit val="months"/>
        <c:minorUnit val="12"/>
        <c:minorTimeUnit val="months"/>
      </c:dateAx>
      <c:valAx>
        <c:axId val="220660480"/>
        <c:scaling>
          <c:logBase val="10"/>
          <c:orientation val="minMax"/>
          <c:max val="300"/>
          <c:min val="1.0000000000000003E-4"/>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en-US" altLang="en-US"/>
                  <a:t>Bq/kg</a:t>
                </a:r>
                <a:r>
                  <a:rPr lang="ja-JP" altLang="en-US"/>
                  <a:t>生</a:t>
                </a:r>
              </a:p>
            </c:rich>
          </c:tx>
          <c:layout>
            <c:manualLayout>
              <c:xMode val="edge"/>
              <c:yMode val="edge"/>
              <c:x val="1.5698587127158557E-3"/>
              <c:y val="0.41608465025787861"/>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20642304"/>
        <c:crosses val="autoZero"/>
        <c:crossBetween val="between"/>
        <c:minorUnit val="10"/>
      </c:valAx>
      <c:spPr>
        <a:noFill/>
        <a:ln w="12700">
          <a:solidFill>
            <a:srgbClr val="808080"/>
          </a:solidFill>
          <a:prstDash val="solid"/>
        </a:ln>
      </c:spPr>
    </c:plotArea>
    <c:legend>
      <c:legendPos val="r"/>
      <c:layout>
        <c:manualLayout>
          <c:xMode val="edge"/>
          <c:yMode val="edge"/>
          <c:x val="0.29855901815090014"/>
          <c:y val="2.9936749709564845E-3"/>
          <c:w val="0.59967339469890213"/>
          <c:h val="9.8934813476184325E-2"/>
        </c:manualLayout>
      </c:layout>
      <c:overlay val="0"/>
      <c:spPr>
        <a:solidFill>
          <a:srgbClr val="FFFFFF"/>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2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かきの</a:t>
            </a:r>
            <a:r>
              <a:rPr lang="en-US" altLang="en-US"/>
              <a:t>Be-7</a:t>
            </a:r>
            <a:endParaRPr lang="ja-JP" altLang="en-US"/>
          </a:p>
        </c:rich>
      </c:tx>
      <c:layout>
        <c:manualLayout>
          <c:xMode val="edge"/>
          <c:yMode val="edge"/>
          <c:x val="0.25034120734908138"/>
          <c:y val="0.29738010021474587"/>
        </c:manualLayout>
      </c:layout>
      <c:overlay val="0"/>
      <c:spPr>
        <a:solidFill>
          <a:srgbClr val="FFFFFF"/>
        </a:solidFill>
        <a:ln w="25400">
          <a:noFill/>
        </a:ln>
      </c:spPr>
    </c:title>
    <c:autoTitleDeleted val="0"/>
    <c:plotArea>
      <c:layout>
        <c:manualLayout>
          <c:layoutTarget val="inner"/>
          <c:xMode val="edge"/>
          <c:yMode val="edge"/>
          <c:x val="2.3032640351637639E-2"/>
          <c:y val="6.1776178239959581E-2"/>
          <c:w val="0.96934346516723524"/>
          <c:h val="0.80063034233020336"/>
        </c:manualLayout>
      </c:layout>
      <c:lineChart>
        <c:grouping val="standard"/>
        <c:varyColors val="0"/>
        <c:ser>
          <c:idx val="1"/>
          <c:order val="0"/>
          <c:tx>
            <c:strRef>
              <c:f>かき!$C$118</c:f>
              <c:strCache>
                <c:ptCount val="1"/>
                <c:pt idx="0">
                  <c:v>野々浜/県</c:v>
                </c:pt>
              </c:strCache>
            </c:strRef>
          </c:tx>
          <c:spPr>
            <a:ln w="12700">
              <a:solidFill>
                <a:srgbClr val="000080"/>
              </a:solidFill>
              <a:prstDash val="solid"/>
            </a:ln>
          </c:spPr>
          <c:marker>
            <c:symbol val="square"/>
            <c:size val="5"/>
            <c:spPr>
              <a:noFill/>
              <a:ln>
                <a:solidFill>
                  <a:srgbClr val="000080"/>
                </a:solidFill>
                <a:prstDash val="solid"/>
              </a:ln>
            </c:spPr>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かき!$C$120:$C$180</c:f>
              <c:numCache>
                <c:formatCode>0.00;"△ "0.00</c:formatCode>
                <c:ptCount val="61"/>
                <c:pt idx="0">
                  <c:v>2.1111111111111112</c:v>
                </c:pt>
                <c:pt idx="1">
                  <c:v>2.5185185185185186</c:v>
                </c:pt>
                <c:pt idx="2">
                  <c:v>1.8888888888888888</c:v>
                </c:pt>
                <c:pt idx="3">
                  <c:v>1.6296296296296295</c:v>
                </c:pt>
                <c:pt idx="4">
                  <c:v>1.5555555555555556</c:v>
                </c:pt>
                <c:pt idx="5">
                  <c:v>3.074074074074074</c:v>
                </c:pt>
                <c:pt idx="6">
                  <c:v>1.8148148148148149</c:v>
                </c:pt>
                <c:pt idx="7">
                  <c:v>1.0740740740740742</c:v>
                </c:pt>
                <c:pt idx="8">
                  <c:v>2.2962962962962963</c:v>
                </c:pt>
                <c:pt idx="9">
                  <c:v>1.3333333333333333</c:v>
                </c:pt>
                <c:pt idx="10">
                  <c:v>4.2592592592592595</c:v>
                </c:pt>
                <c:pt idx="12">
                  <c:v>2.1851851851851851</c:v>
                </c:pt>
                <c:pt idx="13">
                  <c:v>2.7777777777777777</c:v>
                </c:pt>
                <c:pt idx="14">
                  <c:v>3.5</c:v>
                </c:pt>
                <c:pt idx="15">
                  <c:v>2.9</c:v>
                </c:pt>
                <c:pt idx="16">
                  <c:v>2.8</c:v>
                </c:pt>
                <c:pt idx="17">
                  <c:v>2.2999999999999998</c:v>
                </c:pt>
                <c:pt idx="18">
                  <c:v>2.2999999999999998</c:v>
                </c:pt>
                <c:pt idx="19">
                  <c:v>1.9</c:v>
                </c:pt>
                <c:pt idx="20">
                  <c:v>4.2</c:v>
                </c:pt>
                <c:pt idx="21">
                  <c:v>4.9000000000000004</c:v>
                </c:pt>
                <c:pt idx="22">
                  <c:v>4.7</c:v>
                </c:pt>
                <c:pt idx="23">
                  <c:v>4.5999999999999996</c:v>
                </c:pt>
                <c:pt idx="24">
                  <c:v>4.5999999999999996</c:v>
                </c:pt>
                <c:pt idx="25">
                  <c:v>2.7</c:v>
                </c:pt>
                <c:pt idx="26">
                  <c:v>2.6</c:v>
                </c:pt>
                <c:pt idx="27">
                  <c:v>2.1</c:v>
                </c:pt>
                <c:pt idx="28">
                  <c:v>2.4</c:v>
                </c:pt>
                <c:pt idx="29">
                  <c:v>2.9</c:v>
                </c:pt>
                <c:pt idx="30">
                  <c:v>3.24</c:v>
                </c:pt>
                <c:pt idx="31">
                  <c:v>3.2</c:v>
                </c:pt>
                <c:pt idx="32">
                  <c:v>2.9</c:v>
                </c:pt>
                <c:pt idx="33">
                  <c:v>3.39</c:v>
                </c:pt>
                <c:pt idx="34">
                  <c:v>2.73</c:v>
                </c:pt>
                <c:pt idx="35">
                  <c:v>2.5099999999999998</c:v>
                </c:pt>
                <c:pt idx="36">
                  <c:v>4.4000000000000004</c:v>
                </c:pt>
                <c:pt idx="40" formatCode="0.0;&quot;△ &quot;0.0">
                  <c:v>1.6</c:v>
                </c:pt>
                <c:pt idx="41" formatCode="0.0;&quot;△ &quot;0.0">
                  <c:v>1.6</c:v>
                </c:pt>
                <c:pt idx="42" formatCode="0.0;&quot;△ &quot;0.0">
                  <c:v>1.3</c:v>
                </c:pt>
                <c:pt idx="43" formatCode="0.0;&quot;△ &quot;0.0">
                  <c:v>1.1000000000000001</c:v>
                </c:pt>
                <c:pt idx="44" formatCode="0.0;&quot;△ &quot;0.0">
                  <c:v>2.4</c:v>
                </c:pt>
              </c:numCache>
            </c:numRef>
          </c:val>
          <c:smooth val="0"/>
        </c:ser>
        <c:ser>
          <c:idx val="2"/>
          <c:order val="1"/>
          <c:tx>
            <c:strRef>
              <c:f>かき!$K$118</c:f>
              <c:strCache>
                <c:ptCount val="1"/>
                <c:pt idx="0">
                  <c:v>尾浦/県</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かき!$K$120:$K$180</c:f>
              <c:numCache>
                <c:formatCode>0.00;"△ "0.00</c:formatCode>
                <c:ptCount val="61"/>
                <c:pt idx="0">
                  <c:v>1.4074074074074074</c:v>
                </c:pt>
                <c:pt idx="1">
                  <c:v>2.3333333333333335</c:v>
                </c:pt>
                <c:pt idx="2">
                  <c:v>1.2222222222222223</c:v>
                </c:pt>
                <c:pt idx="5">
                  <c:v>2.4444444444444446</c:v>
                </c:pt>
                <c:pt idx="8">
                  <c:v>1.5555555555555556</c:v>
                </c:pt>
                <c:pt idx="9">
                  <c:v>1.2222222222222223</c:v>
                </c:pt>
                <c:pt idx="10">
                  <c:v>2.7407407407407409</c:v>
                </c:pt>
                <c:pt idx="12">
                  <c:v>2.2962962962962963</c:v>
                </c:pt>
                <c:pt idx="13">
                  <c:v>2.8888888888888888</c:v>
                </c:pt>
                <c:pt idx="14">
                  <c:v>2.9</c:v>
                </c:pt>
                <c:pt idx="15">
                  <c:v>1.7</c:v>
                </c:pt>
                <c:pt idx="16">
                  <c:v>1.1000000000000001</c:v>
                </c:pt>
                <c:pt idx="17">
                  <c:v>2.5</c:v>
                </c:pt>
                <c:pt idx="18">
                  <c:v>1.7</c:v>
                </c:pt>
                <c:pt idx="19">
                  <c:v>2.8</c:v>
                </c:pt>
                <c:pt idx="20">
                  <c:v>3</c:v>
                </c:pt>
                <c:pt idx="21">
                  <c:v>4.0999999999999996</c:v>
                </c:pt>
                <c:pt idx="22">
                  <c:v>3.2</c:v>
                </c:pt>
                <c:pt idx="23">
                  <c:v>3.8</c:v>
                </c:pt>
                <c:pt idx="24">
                  <c:v>3.3</c:v>
                </c:pt>
                <c:pt idx="25">
                  <c:v>3</c:v>
                </c:pt>
                <c:pt idx="26">
                  <c:v>1.8</c:v>
                </c:pt>
                <c:pt idx="27">
                  <c:v>1.7</c:v>
                </c:pt>
                <c:pt idx="28">
                  <c:v>2.2000000000000002</c:v>
                </c:pt>
                <c:pt idx="29">
                  <c:v>1.9</c:v>
                </c:pt>
                <c:pt idx="30">
                  <c:v>3.92</c:v>
                </c:pt>
                <c:pt idx="31">
                  <c:v>2.48</c:v>
                </c:pt>
                <c:pt idx="32">
                  <c:v>2.62</c:v>
                </c:pt>
                <c:pt idx="33">
                  <c:v>3.5</c:v>
                </c:pt>
                <c:pt idx="34">
                  <c:v>2.67</c:v>
                </c:pt>
                <c:pt idx="35">
                  <c:v>2.19</c:v>
                </c:pt>
                <c:pt idx="36">
                  <c:v>2.8</c:v>
                </c:pt>
                <c:pt idx="38">
                  <c:v>1.3</c:v>
                </c:pt>
                <c:pt idx="39" formatCode="0.00">
                  <c:v>0.46</c:v>
                </c:pt>
                <c:pt idx="40">
                  <c:v>1.6</c:v>
                </c:pt>
                <c:pt idx="41">
                  <c:v>3.6</c:v>
                </c:pt>
                <c:pt idx="42">
                  <c:v>1.8</c:v>
                </c:pt>
                <c:pt idx="43">
                  <c:v>1.1399999999999999</c:v>
                </c:pt>
                <c:pt idx="44">
                  <c:v>3.7</c:v>
                </c:pt>
              </c:numCache>
            </c:numRef>
          </c:val>
          <c:smooth val="0"/>
        </c:ser>
        <c:ser>
          <c:idx val="3"/>
          <c:order val="2"/>
          <c:tx>
            <c:strRef>
              <c:f>かき!$S$118</c:f>
              <c:strCache>
                <c:ptCount val="1"/>
                <c:pt idx="0">
                  <c:v>出島(県)</c:v>
                </c:pt>
              </c:strCache>
            </c:strRef>
          </c:tx>
          <c:spPr>
            <a:ln w="12700">
              <a:solidFill>
                <a:srgbClr val="FF00FF"/>
              </a:solidFill>
              <a:prstDash val="solid"/>
            </a:ln>
          </c:spPr>
          <c:marker>
            <c:symbol val="circle"/>
            <c:size val="5"/>
            <c:spPr>
              <a:solidFill>
                <a:srgbClr val="FF00FF"/>
              </a:solidFill>
              <a:ln>
                <a:solidFill>
                  <a:srgbClr val="FF00FF"/>
                </a:solidFill>
                <a:prstDash val="solid"/>
              </a:ln>
            </c:spPr>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かき!$S$120:$S$180</c:f>
              <c:numCache>
                <c:formatCode>0.00;"△ "0.00</c:formatCode>
                <c:ptCount val="61"/>
                <c:pt idx="0">
                  <c:v>1.1851851851851851</c:v>
                </c:pt>
                <c:pt idx="1">
                  <c:v>1.6666666666666667</c:v>
                </c:pt>
                <c:pt idx="3">
                  <c:v>1.4074074074074074</c:v>
                </c:pt>
                <c:pt idx="5">
                  <c:v>2.1111111111111112</c:v>
                </c:pt>
                <c:pt idx="8">
                  <c:v>1.9259259259259258</c:v>
                </c:pt>
                <c:pt idx="9">
                  <c:v>1.1481481481481481</c:v>
                </c:pt>
                <c:pt idx="10">
                  <c:v>2.4444444444444446</c:v>
                </c:pt>
                <c:pt idx="12">
                  <c:v>2.0370370370370372</c:v>
                </c:pt>
                <c:pt idx="13">
                  <c:v>2.5925925925925926</c:v>
                </c:pt>
                <c:pt idx="14">
                  <c:v>2.2000000000000002</c:v>
                </c:pt>
                <c:pt idx="15">
                  <c:v>2.1</c:v>
                </c:pt>
                <c:pt idx="16">
                  <c:v>1.4</c:v>
                </c:pt>
                <c:pt idx="17">
                  <c:v>1.8</c:v>
                </c:pt>
                <c:pt idx="18">
                  <c:v>1.7</c:v>
                </c:pt>
                <c:pt idx="19">
                  <c:v>2.2999999999999998</c:v>
                </c:pt>
                <c:pt idx="20">
                  <c:v>2.8</c:v>
                </c:pt>
                <c:pt idx="21">
                  <c:v>4</c:v>
                </c:pt>
                <c:pt idx="22">
                  <c:v>2.7</c:v>
                </c:pt>
                <c:pt idx="23">
                  <c:v>3</c:v>
                </c:pt>
                <c:pt idx="24">
                  <c:v>3.7</c:v>
                </c:pt>
                <c:pt idx="25">
                  <c:v>2.7</c:v>
                </c:pt>
                <c:pt idx="26">
                  <c:v>1.7</c:v>
                </c:pt>
                <c:pt idx="27">
                  <c:v>1.8</c:v>
                </c:pt>
                <c:pt idx="28">
                  <c:v>2.1</c:v>
                </c:pt>
                <c:pt idx="29">
                  <c:v>2.9</c:v>
                </c:pt>
                <c:pt idx="30">
                  <c:v>3.07</c:v>
                </c:pt>
                <c:pt idx="31">
                  <c:v>2.7</c:v>
                </c:pt>
                <c:pt idx="32">
                  <c:v>2.38</c:v>
                </c:pt>
                <c:pt idx="33">
                  <c:v>2.72</c:v>
                </c:pt>
                <c:pt idx="34">
                  <c:v>1.56</c:v>
                </c:pt>
                <c:pt idx="35">
                  <c:v>2.57</c:v>
                </c:pt>
                <c:pt idx="36">
                  <c:v>2.25</c:v>
                </c:pt>
                <c:pt idx="44">
                  <c:v>3.5</c:v>
                </c:pt>
              </c:numCache>
            </c:numRef>
          </c:val>
          <c:smooth val="0"/>
        </c:ser>
        <c:ser>
          <c:idx val="5"/>
          <c:order val="3"/>
          <c:tx>
            <c:strRef>
              <c:f>かき!$AD$119</c:f>
              <c:strCache>
                <c:ptCount val="1"/>
                <c:pt idx="0">
                  <c:v>Be7崩壊</c:v>
                </c:pt>
              </c:strCache>
            </c:strRef>
          </c:tx>
          <c:spPr>
            <a:ln>
              <a:solidFill>
                <a:srgbClr val="CC6600"/>
              </a:solidFill>
              <a:prstDash val="sysDash"/>
            </a:ln>
          </c:spPr>
          <c:marker>
            <c:symbol val="none"/>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かき!$AD$120:$AD$180</c:f>
              <c:numCache>
                <c:formatCode>0.000</c:formatCode>
                <c:ptCount val="61"/>
                <c:pt idx="0">
                  <c:v>1</c:v>
                </c:pt>
                <c:pt idx="1">
                  <c:v>2.0198671502086298E-2</c:v>
                </c:pt>
                <c:pt idx="2">
                  <c:v>1.4216800158877049E-2</c:v>
                </c:pt>
                <c:pt idx="3">
                  <c:v>9.4991602743100517E-3</c:v>
                </c:pt>
                <c:pt idx="4">
                  <c:v>3.8717692008169205E-3</c:v>
                </c:pt>
                <c:pt idx="5">
                  <c:v>1.599274769623723E-4</c:v>
                </c:pt>
                <c:pt idx="6">
                  <c:v>7.8204594219196213E-5</c:v>
                </c:pt>
                <c:pt idx="7">
                  <c:v>3.7747876378012237E-5</c:v>
                </c:pt>
                <c:pt idx="8">
                  <c:v>1.1560613918232382E-6</c:v>
                </c:pt>
                <c:pt idx="9">
                  <c:v>3.8767811338249946E-7</c:v>
                </c:pt>
                <c:pt idx="10">
                  <c:v>1.1719544511745019E-8</c:v>
                </c:pt>
                <c:pt idx="11">
                  <c:v>9.2762096792448403E-10</c:v>
                </c:pt>
                <c:pt idx="12">
                  <c:v>8.5825722602796499E-11</c:v>
                </c:pt>
                <c:pt idx="13">
                  <c:v>7.0658517341508E-13</c:v>
                </c:pt>
                <c:pt idx="14">
                  <c:v>5.4508841501571876E-15</c:v>
                </c:pt>
                <c:pt idx="15">
                  <c:v>5.0449204123883579E-17</c:v>
                </c:pt>
                <c:pt idx="16">
                  <c:v>5.8246977509960334E-19</c:v>
                </c:pt>
                <c:pt idx="17">
                  <c:v>4.3214456375895813E-21</c:v>
                </c:pt>
                <c:pt idx="18">
                  <c:v>3.4663966611208004E-23</c:v>
                </c:pt>
                <c:pt idx="19">
                  <c:v>3.0455794203203579E-25</c:v>
                </c:pt>
                <c:pt idx="20">
                  <c:v>3.1688203060752581E-27</c:v>
                </c:pt>
                <c:pt idx="21">
                  <c:v>3.0894464771460456E-29</c:v>
                </c:pt>
                <c:pt idx="22">
                  <c:v>2.5434764877117604E-31</c:v>
                </c:pt>
                <c:pt idx="23">
                  <c:v>2.1773164352995084E-33</c:v>
                </c:pt>
                <c:pt idx="24">
                  <c:v>1.8882708913650993E-35</c:v>
                </c:pt>
                <c:pt idx="25">
                  <c:v>1.5545738209565645E-37</c:v>
                </c:pt>
                <c:pt idx="26">
                  <c:v>1.3658500452579915E-39</c:v>
                </c:pt>
                <c:pt idx="27">
                  <c:v>1.200037155510148E-41</c:v>
                </c:pt>
                <c:pt idx="28">
                  <c:v>8.5625590724576199E-44</c:v>
                </c:pt>
                <c:pt idx="29">
                  <c:v>5.875782298763986E-46</c:v>
                </c:pt>
                <c:pt idx="30">
                  <c:v>5.1624679449153869E-48</c:v>
                </c:pt>
                <c:pt idx="31">
                  <c:v>6.9672842767250361E-50</c:v>
                </c:pt>
                <c:pt idx="32">
                  <c:v>5.2368256428922514E-52</c:v>
                </c:pt>
                <c:pt idx="33">
                  <c:v>4.0927900805061045E-54</c:v>
                </c:pt>
                <c:pt idx="34">
                  <c:v>3.2405576339234124E-56</c:v>
                </c:pt>
                <c:pt idx="35">
                  <c:v>3.24265437629896E-58</c:v>
                </c:pt>
                <c:pt idx="36">
                  <c:v>2.6351102404838211E-60</c:v>
                </c:pt>
                <c:pt idx="37">
                  <c:v>4.4350263407444516E-61</c:v>
                </c:pt>
                <c:pt idx="38">
                  <c:v>1.2248251531609941E-64</c:v>
                </c:pt>
                <c:pt idx="39">
                  <c:v>1.2248251531609941E-64</c:v>
                </c:pt>
                <c:pt idx="40">
                  <c:v>1.569222633112792E-66</c:v>
                </c:pt>
                <c:pt idx="41">
                  <c:v>1.6757533434341676E-68</c:v>
                </c:pt>
                <c:pt idx="42">
                  <c:v>1.30966870563871E-70</c:v>
                </c:pt>
                <c:pt idx="43">
                  <c:v>1.0923389651827382E-72</c:v>
                </c:pt>
                <c:pt idx="44">
                  <c:v>1.0242210968605632E-74</c:v>
                </c:pt>
              </c:numCache>
            </c:numRef>
          </c:val>
          <c:smooth val="0"/>
        </c:ser>
        <c:dLbls>
          <c:showLegendKey val="0"/>
          <c:showVal val="0"/>
          <c:showCatName val="0"/>
          <c:showSerName val="0"/>
          <c:showPercent val="0"/>
          <c:showBubbleSize val="0"/>
        </c:dLbls>
        <c:marker val="1"/>
        <c:smooth val="0"/>
        <c:axId val="220802048"/>
        <c:axId val="220832512"/>
      </c:lineChart>
      <c:dateAx>
        <c:axId val="220802048"/>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20832512"/>
        <c:crossesAt val="1.0000000000000002E-3"/>
        <c:auto val="0"/>
        <c:lblOffset val="100"/>
        <c:baseTimeUnit val="days"/>
        <c:majorUnit val="24"/>
        <c:majorTimeUnit val="months"/>
        <c:minorUnit val="3"/>
        <c:minorTimeUnit val="months"/>
      </c:dateAx>
      <c:valAx>
        <c:axId val="220832512"/>
        <c:scaling>
          <c:logBase val="10"/>
          <c:orientation val="minMax"/>
          <c:min val="1.0000000000000002E-3"/>
        </c:scaling>
        <c:delete val="0"/>
        <c:axPos val="l"/>
        <c:minorGridlines/>
        <c:title>
          <c:tx>
            <c:rich>
              <a:bodyPr rot="0" vert="horz"/>
              <a:lstStyle/>
              <a:p>
                <a:pPr algn="ctr">
                  <a:defRPr sz="1000" b="0" i="0" u="none" strike="noStrike" baseline="0">
                    <a:solidFill>
                      <a:srgbClr val="000000"/>
                    </a:solidFill>
                    <a:latin typeface="Meiryo UI"/>
                    <a:ea typeface="Meiryo UI"/>
                    <a:cs typeface="Meiryo UI"/>
                  </a:defRPr>
                </a:pPr>
                <a:r>
                  <a:rPr lang="en-US" altLang="en-US"/>
                  <a:t>Bq/kg</a:t>
                </a:r>
                <a:r>
                  <a:rPr lang="ja-JP" altLang="en-US"/>
                  <a:t>生</a:t>
                </a:r>
              </a:p>
            </c:rich>
          </c:tx>
          <c:layout>
            <c:manualLayout>
              <c:xMode val="edge"/>
              <c:yMode val="edge"/>
              <c:x val="3.1669880483501757E-2"/>
              <c:y val="5.7915167099962105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20802048"/>
        <c:crosses val="autoZero"/>
        <c:crossBetween val="midCat"/>
      </c:valAx>
      <c:spPr>
        <a:solidFill>
          <a:srgbClr val="FFFFFF"/>
        </a:solidFill>
        <a:ln w="12700">
          <a:solidFill>
            <a:srgbClr val="808080"/>
          </a:solidFill>
          <a:prstDash val="solid"/>
        </a:ln>
      </c:spPr>
    </c:plotArea>
    <c:legend>
      <c:legendPos val="r"/>
      <c:layout>
        <c:manualLayout>
          <c:xMode val="edge"/>
          <c:yMode val="edge"/>
          <c:x val="0.28240680579263261"/>
          <c:y val="0.54734583333333331"/>
          <c:w val="0.40469390681003586"/>
          <c:h val="0.14436944444444444"/>
        </c:manualLayout>
      </c:layout>
      <c:overlay val="0"/>
      <c:spPr>
        <a:solidFill>
          <a:schemeClr val="bg1"/>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かきの</a:t>
            </a:r>
            <a:r>
              <a:rPr lang="en-US" altLang="en-US"/>
              <a:t>K-40</a:t>
            </a:r>
            <a:endParaRPr lang="ja-JP" altLang="en-US"/>
          </a:p>
        </c:rich>
      </c:tx>
      <c:layout>
        <c:manualLayout>
          <c:xMode val="edge"/>
          <c:yMode val="edge"/>
          <c:x val="0.16788279569892472"/>
          <c:y val="0.34340902777777776"/>
        </c:manualLayout>
      </c:layout>
      <c:overlay val="0"/>
      <c:spPr>
        <a:solidFill>
          <a:srgbClr val="FFFFFF"/>
        </a:solidFill>
        <a:ln w="25400">
          <a:noFill/>
        </a:ln>
      </c:spPr>
    </c:title>
    <c:autoTitleDeleted val="0"/>
    <c:plotArea>
      <c:layout>
        <c:manualLayout>
          <c:layoutTarget val="inner"/>
          <c:xMode val="edge"/>
          <c:yMode val="edge"/>
          <c:x val="3.6468347223426262E-2"/>
          <c:y val="6.5306122448979598E-2"/>
          <c:w val="0.92224103942652325"/>
          <c:h val="0.79527916666666665"/>
        </c:manualLayout>
      </c:layout>
      <c:lineChart>
        <c:grouping val="standard"/>
        <c:varyColors val="0"/>
        <c:ser>
          <c:idx val="1"/>
          <c:order val="0"/>
          <c:tx>
            <c:strRef>
              <c:f>かき!$C$118</c:f>
              <c:strCache>
                <c:ptCount val="1"/>
                <c:pt idx="0">
                  <c:v>野々浜/県</c:v>
                </c:pt>
              </c:strCache>
            </c:strRef>
          </c:tx>
          <c:spPr>
            <a:ln w="12700">
              <a:solidFill>
                <a:srgbClr val="000080"/>
              </a:solidFill>
              <a:prstDash val="solid"/>
            </a:ln>
          </c:spPr>
          <c:marker>
            <c:symbol val="square"/>
            <c:size val="5"/>
            <c:spPr>
              <a:noFill/>
              <a:ln>
                <a:solidFill>
                  <a:srgbClr val="000080"/>
                </a:solidFill>
                <a:prstDash val="solid"/>
              </a:ln>
            </c:spPr>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かき!$D$120:$D$180</c:f>
              <c:numCache>
                <c:formatCode>0.0_ </c:formatCode>
                <c:ptCount val="61"/>
                <c:pt idx="0">
                  <c:v>86.666666666666671</c:v>
                </c:pt>
                <c:pt idx="1">
                  <c:v>74.81481481481481</c:v>
                </c:pt>
                <c:pt idx="2">
                  <c:v>77.037037037037038</c:v>
                </c:pt>
                <c:pt idx="3">
                  <c:v>77.777777777777771</c:v>
                </c:pt>
                <c:pt idx="4">
                  <c:v>85.925925925925924</c:v>
                </c:pt>
                <c:pt idx="5">
                  <c:v>77.037037037037038</c:v>
                </c:pt>
                <c:pt idx="6">
                  <c:v>72.592592592592595</c:v>
                </c:pt>
                <c:pt idx="7">
                  <c:v>87.777777777777771</c:v>
                </c:pt>
                <c:pt idx="8">
                  <c:v>79.259259259259252</c:v>
                </c:pt>
                <c:pt idx="9">
                  <c:v>85.925925925925924</c:v>
                </c:pt>
                <c:pt idx="10">
                  <c:v>86.666666666666671</c:v>
                </c:pt>
                <c:pt idx="12">
                  <c:v>82.592592592592595</c:v>
                </c:pt>
                <c:pt idx="13">
                  <c:v>90.370370370370367</c:v>
                </c:pt>
                <c:pt idx="14">
                  <c:v>83.6</c:v>
                </c:pt>
                <c:pt idx="15">
                  <c:v>75.599999999999994</c:v>
                </c:pt>
                <c:pt idx="16">
                  <c:v>66</c:v>
                </c:pt>
                <c:pt idx="17">
                  <c:v>66.099999999999994</c:v>
                </c:pt>
                <c:pt idx="18">
                  <c:v>70.099999999999994</c:v>
                </c:pt>
                <c:pt idx="19">
                  <c:v>72.599999999999994</c:v>
                </c:pt>
                <c:pt idx="20">
                  <c:v>69.900000000000006</c:v>
                </c:pt>
                <c:pt idx="21">
                  <c:v>69.5</c:v>
                </c:pt>
                <c:pt idx="22">
                  <c:v>73.599999999999994</c:v>
                </c:pt>
                <c:pt idx="23">
                  <c:v>74.599999999999994</c:v>
                </c:pt>
                <c:pt idx="24">
                  <c:v>73.900000000000006</c:v>
                </c:pt>
                <c:pt idx="25">
                  <c:v>72.900000000000006</c:v>
                </c:pt>
                <c:pt idx="26">
                  <c:v>64.400000000000006</c:v>
                </c:pt>
                <c:pt idx="27">
                  <c:v>75.2</c:v>
                </c:pt>
                <c:pt idx="28">
                  <c:v>79.599999999999994</c:v>
                </c:pt>
                <c:pt idx="29">
                  <c:v>74.599999999999994</c:v>
                </c:pt>
                <c:pt idx="30">
                  <c:v>73.7</c:v>
                </c:pt>
                <c:pt idx="31">
                  <c:v>73.099999999999994</c:v>
                </c:pt>
                <c:pt idx="32">
                  <c:v>75.8</c:v>
                </c:pt>
                <c:pt idx="33">
                  <c:v>72.900000000000006</c:v>
                </c:pt>
                <c:pt idx="34">
                  <c:v>75.099999999999994</c:v>
                </c:pt>
                <c:pt idx="35">
                  <c:v>71.5</c:v>
                </c:pt>
                <c:pt idx="36">
                  <c:v>71.3</c:v>
                </c:pt>
                <c:pt idx="40" formatCode="0.0;&quot;△ &quot;0.0">
                  <c:v>54.3</c:v>
                </c:pt>
                <c:pt idx="41" formatCode="0.0;&quot;△ &quot;0.0">
                  <c:v>63.2</c:v>
                </c:pt>
                <c:pt idx="42" formatCode="0.0;&quot;△ &quot;0.0">
                  <c:v>61.1</c:v>
                </c:pt>
                <c:pt idx="43" formatCode="0.0;&quot;△ &quot;0.0">
                  <c:v>64.3</c:v>
                </c:pt>
                <c:pt idx="44" formatCode="0.0;&quot;△ &quot;0.0">
                  <c:v>65.3</c:v>
                </c:pt>
              </c:numCache>
            </c:numRef>
          </c:val>
          <c:smooth val="0"/>
        </c:ser>
        <c:ser>
          <c:idx val="2"/>
          <c:order val="1"/>
          <c:tx>
            <c:strRef>
              <c:f>かき!$K$118</c:f>
              <c:strCache>
                <c:ptCount val="1"/>
                <c:pt idx="0">
                  <c:v>尾浦/県</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かき!$L$120:$L$180</c:f>
              <c:numCache>
                <c:formatCode>0.0;"△ "0.0</c:formatCode>
                <c:ptCount val="61"/>
                <c:pt idx="0">
                  <c:v>79.259259259259252</c:v>
                </c:pt>
                <c:pt idx="1">
                  <c:v>72.962962962962962</c:v>
                </c:pt>
                <c:pt idx="2">
                  <c:v>68.888888888888886</c:v>
                </c:pt>
                <c:pt idx="5">
                  <c:v>75.18518518518519</c:v>
                </c:pt>
                <c:pt idx="8">
                  <c:v>77.777777777777771</c:v>
                </c:pt>
                <c:pt idx="9">
                  <c:v>81.481481481481481</c:v>
                </c:pt>
                <c:pt idx="10">
                  <c:v>82.962962962962962</c:v>
                </c:pt>
                <c:pt idx="12">
                  <c:v>83.333333333333329</c:v>
                </c:pt>
                <c:pt idx="13">
                  <c:v>86.666666666666671</c:v>
                </c:pt>
                <c:pt idx="14">
                  <c:v>77.5</c:v>
                </c:pt>
                <c:pt idx="15">
                  <c:v>63.2</c:v>
                </c:pt>
                <c:pt idx="16">
                  <c:v>58.8</c:v>
                </c:pt>
                <c:pt idx="17">
                  <c:v>65.400000000000006</c:v>
                </c:pt>
                <c:pt idx="18">
                  <c:v>68.3</c:v>
                </c:pt>
                <c:pt idx="19">
                  <c:v>68</c:v>
                </c:pt>
                <c:pt idx="20">
                  <c:v>64</c:v>
                </c:pt>
                <c:pt idx="21">
                  <c:v>70.099999999999994</c:v>
                </c:pt>
                <c:pt idx="22">
                  <c:v>65.400000000000006</c:v>
                </c:pt>
                <c:pt idx="23">
                  <c:v>75.099999999999994</c:v>
                </c:pt>
                <c:pt idx="24">
                  <c:v>69.2</c:v>
                </c:pt>
                <c:pt idx="25">
                  <c:v>67.400000000000006</c:v>
                </c:pt>
                <c:pt idx="26">
                  <c:v>68.7</c:v>
                </c:pt>
                <c:pt idx="27">
                  <c:v>79.900000000000006</c:v>
                </c:pt>
                <c:pt idx="28">
                  <c:v>67</c:v>
                </c:pt>
                <c:pt idx="29">
                  <c:v>79.5</c:v>
                </c:pt>
                <c:pt idx="30">
                  <c:v>71.900000000000006</c:v>
                </c:pt>
                <c:pt idx="31">
                  <c:v>75.599999999999994</c:v>
                </c:pt>
                <c:pt idx="32">
                  <c:v>67.3</c:v>
                </c:pt>
                <c:pt idx="33">
                  <c:v>78.099999999999994</c:v>
                </c:pt>
                <c:pt idx="34">
                  <c:v>71.599999999999994</c:v>
                </c:pt>
                <c:pt idx="35">
                  <c:v>68.3</c:v>
                </c:pt>
                <c:pt idx="36">
                  <c:v>71.8</c:v>
                </c:pt>
                <c:pt idx="38">
                  <c:v>74</c:v>
                </c:pt>
                <c:pt idx="39">
                  <c:v>74.900000000000006</c:v>
                </c:pt>
                <c:pt idx="40">
                  <c:v>54.3</c:v>
                </c:pt>
                <c:pt idx="41">
                  <c:v>60.4</c:v>
                </c:pt>
                <c:pt idx="42">
                  <c:v>60.5</c:v>
                </c:pt>
                <c:pt idx="43">
                  <c:v>60.8</c:v>
                </c:pt>
                <c:pt idx="44">
                  <c:v>61.9</c:v>
                </c:pt>
              </c:numCache>
            </c:numRef>
          </c:val>
          <c:smooth val="0"/>
        </c:ser>
        <c:ser>
          <c:idx val="3"/>
          <c:order val="2"/>
          <c:tx>
            <c:strRef>
              <c:f>かき!$S$118</c:f>
              <c:strCache>
                <c:ptCount val="1"/>
                <c:pt idx="0">
                  <c:v>出島(県)</c:v>
                </c:pt>
              </c:strCache>
            </c:strRef>
          </c:tx>
          <c:spPr>
            <a:ln w="12700">
              <a:solidFill>
                <a:srgbClr val="FF00FF"/>
              </a:solidFill>
              <a:prstDash val="solid"/>
            </a:ln>
          </c:spPr>
          <c:marker>
            <c:symbol val="circle"/>
            <c:size val="5"/>
            <c:spPr>
              <a:solidFill>
                <a:srgbClr val="FF00FF"/>
              </a:solidFill>
              <a:ln>
                <a:solidFill>
                  <a:srgbClr val="FF00FF"/>
                </a:solidFill>
                <a:prstDash val="solid"/>
              </a:ln>
            </c:spPr>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かき!$T$120:$T$180</c:f>
              <c:numCache>
                <c:formatCode>0.0;"△ "0.0</c:formatCode>
                <c:ptCount val="61"/>
                <c:pt idx="0">
                  <c:v>83.333333333333329</c:v>
                </c:pt>
                <c:pt idx="1">
                  <c:v>71.481481481481481</c:v>
                </c:pt>
                <c:pt idx="3">
                  <c:v>76.296296296296291</c:v>
                </c:pt>
                <c:pt idx="5">
                  <c:v>75.18518518518519</c:v>
                </c:pt>
                <c:pt idx="8">
                  <c:v>78.888888888888886</c:v>
                </c:pt>
                <c:pt idx="9">
                  <c:v>84.444444444444443</c:v>
                </c:pt>
                <c:pt idx="10">
                  <c:v>79.629629629629633</c:v>
                </c:pt>
                <c:pt idx="12">
                  <c:v>77.407407407407405</c:v>
                </c:pt>
                <c:pt idx="13">
                  <c:v>81.111111111111114</c:v>
                </c:pt>
                <c:pt idx="14">
                  <c:v>82.6</c:v>
                </c:pt>
                <c:pt idx="15">
                  <c:v>71.8</c:v>
                </c:pt>
                <c:pt idx="16">
                  <c:v>66.5</c:v>
                </c:pt>
                <c:pt idx="17">
                  <c:v>65.5</c:v>
                </c:pt>
                <c:pt idx="18">
                  <c:v>65.900000000000006</c:v>
                </c:pt>
                <c:pt idx="19">
                  <c:v>67.099999999999994</c:v>
                </c:pt>
                <c:pt idx="20">
                  <c:v>63.9</c:v>
                </c:pt>
                <c:pt idx="21">
                  <c:v>67.8</c:v>
                </c:pt>
                <c:pt idx="22">
                  <c:v>69.2</c:v>
                </c:pt>
                <c:pt idx="23">
                  <c:v>70.7</c:v>
                </c:pt>
                <c:pt idx="24">
                  <c:v>69.7</c:v>
                </c:pt>
                <c:pt idx="25">
                  <c:v>66.8</c:v>
                </c:pt>
                <c:pt idx="26">
                  <c:v>59.1</c:v>
                </c:pt>
                <c:pt idx="27">
                  <c:v>69.3</c:v>
                </c:pt>
                <c:pt idx="28">
                  <c:v>79.5</c:v>
                </c:pt>
                <c:pt idx="29">
                  <c:v>72.400000000000006</c:v>
                </c:pt>
                <c:pt idx="30">
                  <c:v>60.4</c:v>
                </c:pt>
                <c:pt idx="31">
                  <c:v>70.599999999999994</c:v>
                </c:pt>
                <c:pt idx="32">
                  <c:v>65.2</c:v>
                </c:pt>
                <c:pt idx="33">
                  <c:v>68</c:v>
                </c:pt>
                <c:pt idx="34">
                  <c:v>67.400000000000006</c:v>
                </c:pt>
                <c:pt idx="35">
                  <c:v>75.5</c:v>
                </c:pt>
                <c:pt idx="36">
                  <c:v>67.7</c:v>
                </c:pt>
                <c:pt idx="44">
                  <c:v>73.3</c:v>
                </c:pt>
              </c:numCache>
            </c:numRef>
          </c:val>
          <c:smooth val="0"/>
        </c:ser>
        <c:ser>
          <c:idx val="5"/>
          <c:order val="3"/>
          <c:tx>
            <c:strRef>
              <c:f>かき!$AE$119</c:f>
              <c:strCache>
                <c:ptCount val="1"/>
                <c:pt idx="0">
                  <c:v>K40崩壊</c:v>
                </c:pt>
              </c:strCache>
            </c:strRef>
          </c:tx>
          <c:spPr>
            <a:ln>
              <a:solidFill>
                <a:srgbClr val="CC6600"/>
              </a:solidFill>
              <a:prstDash val="sysDash"/>
            </a:ln>
          </c:spPr>
          <c:marker>
            <c:symbol val="none"/>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かき!$AE$120:$AE$180</c:f>
              <c:numCache>
                <c:formatCode>0</c:formatCode>
                <c:ptCount val="61"/>
                <c:pt idx="0">
                  <c:v>30</c:v>
                </c:pt>
                <c:pt idx="1">
                  <c:v>29.999999986625166</c:v>
                </c:pt>
                <c:pt idx="2">
                  <c:v>29.999999985421436</c:v>
                </c:pt>
                <c:pt idx="3">
                  <c:v>29.999999984039366</c:v>
                </c:pt>
                <c:pt idx="4">
                  <c:v>29.999999980963153</c:v>
                </c:pt>
                <c:pt idx="5">
                  <c:v>29.999999970040378</c:v>
                </c:pt>
                <c:pt idx="6">
                  <c:v>29.999999967588327</c:v>
                </c:pt>
                <c:pt idx="7">
                  <c:v>29.999999965091689</c:v>
                </c:pt>
                <c:pt idx="8">
                  <c:v>29.999999953143508</c:v>
                </c:pt>
                <c:pt idx="9">
                  <c:v>29.999999949398557</c:v>
                </c:pt>
                <c:pt idx="10">
                  <c:v>29.999999937405789</c:v>
                </c:pt>
                <c:pt idx="11">
                  <c:v>29.999999928712143</c:v>
                </c:pt>
                <c:pt idx="12">
                  <c:v>29.999999920553499</c:v>
                </c:pt>
                <c:pt idx="13">
                  <c:v>29.999999904102456</c:v>
                </c:pt>
                <c:pt idx="14">
                  <c:v>29.999999887428501</c:v>
                </c:pt>
                <c:pt idx="15">
                  <c:v>29.999999871378698</c:v>
                </c:pt>
                <c:pt idx="16">
                  <c:v>29.999999856086813</c:v>
                </c:pt>
                <c:pt idx="17">
                  <c:v>29.999999839279102</c:v>
                </c:pt>
                <c:pt idx="18">
                  <c:v>29.9999998227389</c:v>
                </c:pt>
                <c:pt idx="19">
                  <c:v>29.999999806510768</c:v>
                </c:pt>
                <c:pt idx="20">
                  <c:v>29.999999790862212</c:v>
                </c:pt>
                <c:pt idx="21">
                  <c:v>29.999999774990751</c:v>
                </c:pt>
                <c:pt idx="22">
                  <c:v>29.999999758539712</c:v>
                </c:pt>
                <c:pt idx="23">
                  <c:v>29.999999742222418</c:v>
                </c:pt>
                <c:pt idx="24">
                  <c:v>29.999999725949699</c:v>
                </c:pt>
                <c:pt idx="25">
                  <c:v>29.99999970949866</c:v>
                </c:pt>
                <c:pt idx="26">
                  <c:v>29.999999693270528</c:v>
                </c:pt>
                <c:pt idx="27">
                  <c:v>29.999999677042403</c:v>
                </c:pt>
                <c:pt idx="28">
                  <c:v>29.999999660100947</c:v>
                </c:pt>
                <c:pt idx="29">
                  <c:v>29.999999643025745</c:v>
                </c:pt>
                <c:pt idx="30">
                  <c:v>29.999999626797614</c:v>
                </c:pt>
                <c:pt idx="31">
                  <c:v>29.999999612040721</c:v>
                </c:pt>
                <c:pt idx="32">
                  <c:v>29.999999595277597</c:v>
                </c:pt>
                <c:pt idx="33">
                  <c:v>29.999999578648225</c:v>
                </c:pt>
                <c:pt idx="34">
                  <c:v>29.999999562063433</c:v>
                </c:pt>
                <c:pt idx="35">
                  <c:v>29.999999546281131</c:v>
                </c:pt>
                <c:pt idx="36">
                  <c:v>29.999999529785505</c:v>
                </c:pt>
                <c:pt idx="37">
                  <c:v>29.999999523677666</c:v>
                </c:pt>
                <c:pt idx="38">
                  <c:v>29.999999495590522</c:v>
                </c:pt>
                <c:pt idx="39">
                  <c:v>29.999999495590522</c:v>
                </c:pt>
                <c:pt idx="40">
                  <c:v>29.999999480655298</c:v>
                </c:pt>
                <c:pt idx="41">
                  <c:v>29.999999465095907</c:v>
                </c:pt>
                <c:pt idx="42">
                  <c:v>29.999999448466532</c:v>
                </c:pt>
                <c:pt idx="43">
                  <c:v>29.999999432060068</c:v>
                </c:pt>
                <c:pt idx="44">
                  <c:v>29.999999416054859</c:v>
                </c:pt>
              </c:numCache>
            </c:numRef>
          </c:val>
          <c:smooth val="0"/>
        </c:ser>
        <c:dLbls>
          <c:showLegendKey val="0"/>
          <c:showVal val="0"/>
          <c:showCatName val="0"/>
          <c:showSerName val="0"/>
          <c:showPercent val="0"/>
          <c:showBubbleSize val="0"/>
        </c:dLbls>
        <c:marker val="1"/>
        <c:smooth val="0"/>
        <c:axId val="221072768"/>
        <c:axId val="221090944"/>
      </c:lineChart>
      <c:dateAx>
        <c:axId val="221072768"/>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21090944"/>
        <c:crossesAt val="0.01"/>
        <c:auto val="0"/>
        <c:lblOffset val="100"/>
        <c:baseTimeUnit val="days"/>
        <c:majorUnit val="24"/>
        <c:majorTimeUnit val="months"/>
        <c:minorUnit val="3"/>
        <c:minorTimeUnit val="months"/>
      </c:dateAx>
      <c:valAx>
        <c:axId val="221090944"/>
        <c:scaling>
          <c:logBase val="10"/>
          <c:orientation val="minMax"/>
          <c:min val="10"/>
        </c:scaling>
        <c:delete val="0"/>
        <c:axPos val="l"/>
        <c:minorGridlines/>
        <c:title>
          <c:tx>
            <c:rich>
              <a:bodyPr rot="0" vert="horz"/>
              <a:lstStyle/>
              <a:p>
                <a:pPr algn="ctr">
                  <a:defRPr sz="900" b="0" i="0" u="none" strike="noStrike" baseline="0">
                    <a:solidFill>
                      <a:srgbClr val="000000"/>
                    </a:solidFill>
                    <a:latin typeface="Meiryo UI"/>
                    <a:ea typeface="Meiryo UI"/>
                    <a:cs typeface="Meiryo UI"/>
                  </a:defRPr>
                </a:pPr>
                <a:r>
                  <a:rPr lang="en-US" altLang="en-US"/>
                  <a:t>Bq/kg</a:t>
                </a:r>
                <a:r>
                  <a:rPr lang="ja-JP" altLang="en-US"/>
                  <a:t>生</a:t>
                </a:r>
              </a:p>
            </c:rich>
          </c:tx>
          <c:layout>
            <c:manualLayout>
              <c:xMode val="edge"/>
              <c:yMode val="edge"/>
              <c:x val="3.3659439830295186E-2"/>
              <c:y val="0.2379956301273859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21072768"/>
        <c:crosses val="autoZero"/>
        <c:crossBetween val="midCat"/>
      </c:valAx>
      <c:spPr>
        <a:solidFill>
          <a:srgbClr val="FFFFFF"/>
        </a:solidFill>
        <a:ln w="12700">
          <a:solidFill>
            <a:srgbClr val="808080"/>
          </a:solidFill>
          <a:prstDash val="solid"/>
        </a:ln>
      </c:spPr>
    </c:plotArea>
    <c:legend>
      <c:legendPos val="r"/>
      <c:layout>
        <c:manualLayout>
          <c:xMode val="edge"/>
          <c:yMode val="edge"/>
          <c:x val="0.23962895557866587"/>
          <c:y val="0.53405868055555561"/>
          <c:w val="0.40518637992831541"/>
          <c:h val="0.12396041666666664"/>
        </c:manualLayout>
      </c:layout>
      <c:overlay val="0"/>
      <c:spPr>
        <a:solidFill>
          <a:schemeClr val="bg1"/>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かき </a:t>
            </a:r>
            <a:r>
              <a:rPr lang="en-US" altLang="ja-JP"/>
              <a:t>(</a:t>
            </a:r>
            <a:r>
              <a:rPr lang="ja-JP" altLang="en-US"/>
              <a:t>飯子浜</a:t>
            </a:r>
            <a:r>
              <a:rPr lang="en-US" altLang="ja-JP"/>
              <a:t>/</a:t>
            </a:r>
            <a:r>
              <a:rPr lang="ja-JP" altLang="en-US"/>
              <a:t>電力</a:t>
            </a:r>
            <a:r>
              <a:rPr lang="en-US" altLang="ja-JP"/>
              <a:t>)</a:t>
            </a:r>
            <a:endParaRPr lang="ja-JP" altLang="en-US"/>
          </a:p>
        </c:rich>
      </c:tx>
      <c:layout>
        <c:manualLayout>
          <c:xMode val="edge"/>
          <c:yMode val="edge"/>
          <c:x val="0.24152227910286725"/>
          <c:y val="0.21063859530927614"/>
        </c:manualLayout>
      </c:layout>
      <c:overlay val="0"/>
      <c:spPr>
        <a:solidFill>
          <a:srgbClr val="FFFFFF"/>
        </a:solidFill>
        <a:ln w="25400">
          <a:noFill/>
        </a:ln>
      </c:spPr>
    </c:title>
    <c:autoTitleDeleted val="0"/>
    <c:plotArea>
      <c:layout>
        <c:manualLayout>
          <c:layoutTarget val="inner"/>
          <c:xMode val="edge"/>
          <c:yMode val="edge"/>
          <c:x val="7.439209248716426E-2"/>
          <c:y val="8.8406922396732493E-2"/>
          <c:w val="0.89388883670794927"/>
          <c:h val="0.79021493055555558"/>
        </c:manualLayout>
      </c:layout>
      <c:lineChart>
        <c:grouping val="standard"/>
        <c:varyColors val="0"/>
        <c:ser>
          <c:idx val="1"/>
          <c:order val="0"/>
          <c:tx>
            <c:strRef>
              <c:f>かき!$L$192</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かき!$J$193:$J$281</c:f>
              <c:numCache>
                <c:formatCode>[$-411]m\.d\.ge</c:formatCode>
                <c:ptCount val="89"/>
                <c:pt idx="0">
                  <c:v>29860</c:v>
                </c:pt>
                <c:pt idx="1">
                  <c:v>29929</c:v>
                </c:pt>
                <c:pt idx="2">
                  <c:v>30236</c:v>
                </c:pt>
                <c:pt idx="3">
                  <c:v>30287</c:v>
                </c:pt>
                <c:pt idx="4">
                  <c:v>30595</c:v>
                </c:pt>
                <c:pt idx="5">
                  <c:v>30656</c:v>
                </c:pt>
                <c:pt idx="6">
                  <c:v>30980</c:v>
                </c:pt>
                <c:pt idx="7">
                  <c:v>31019</c:v>
                </c:pt>
                <c:pt idx="8">
                  <c:v>31333</c:v>
                </c:pt>
                <c:pt idx="9">
                  <c:v>31432</c:v>
                </c:pt>
                <c:pt idx="10">
                  <c:v>31528</c:v>
                </c:pt>
                <c:pt idx="11">
                  <c:v>31711</c:v>
                </c:pt>
                <c:pt idx="12">
                  <c:v>31789</c:v>
                </c:pt>
                <c:pt idx="13">
                  <c:v>32065</c:v>
                </c:pt>
                <c:pt idx="14">
                  <c:v>32170</c:v>
                </c:pt>
                <c:pt idx="15">
                  <c:v>32454</c:v>
                </c:pt>
                <c:pt idx="16">
                  <c:v>32520</c:v>
                </c:pt>
                <c:pt idx="17">
                  <c:v>32814</c:v>
                </c:pt>
                <c:pt idx="18">
                  <c:v>32884</c:v>
                </c:pt>
                <c:pt idx="19">
                  <c:v>33157</c:v>
                </c:pt>
                <c:pt idx="20">
                  <c:v>33249</c:v>
                </c:pt>
                <c:pt idx="21">
                  <c:v>33534</c:v>
                </c:pt>
                <c:pt idx="22">
                  <c:v>33623</c:v>
                </c:pt>
                <c:pt idx="23">
                  <c:v>33905</c:v>
                </c:pt>
                <c:pt idx="24">
                  <c:v>33982</c:v>
                </c:pt>
                <c:pt idx="25">
                  <c:v>34269</c:v>
                </c:pt>
                <c:pt idx="26">
                  <c:v>34351</c:v>
                </c:pt>
                <c:pt idx="27">
                  <c:v>34618</c:v>
                </c:pt>
                <c:pt idx="28">
                  <c:v>34716</c:v>
                </c:pt>
                <c:pt idx="29">
                  <c:v>34988</c:v>
                </c:pt>
                <c:pt idx="30">
                  <c:v>35080</c:v>
                </c:pt>
                <c:pt idx="31">
                  <c:v>35352</c:v>
                </c:pt>
                <c:pt idx="32">
                  <c:v>35438</c:v>
                </c:pt>
                <c:pt idx="33">
                  <c:v>35716</c:v>
                </c:pt>
                <c:pt idx="34">
                  <c:v>35808</c:v>
                </c:pt>
                <c:pt idx="35">
                  <c:v>36080</c:v>
                </c:pt>
                <c:pt idx="36">
                  <c:v>36171</c:v>
                </c:pt>
                <c:pt idx="37">
                  <c:v>36446</c:v>
                </c:pt>
                <c:pt idx="38">
                  <c:v>36537</c:v>
                </c:pt>
                <c:pt idx="39">
                  <c:v>36810</c:v>
                </c:pt>
                <c:pt idx="40">
                  <c:v>36900</c:v>
                </c:pt>
                <c:pt idx="41">
                  <c:v>37174</c:v>
                </c:pt>
                <c:pt idx="42">
                  <c:v>37265</c:v>
                </c:pt>
                <c:pt idx="43">
                  <c:v>37537</c:v>
                </c:pt>
                <c:pt idx="44">
                  <c:v>37635</c:v>
                </c:pt>
                <c:pt idx="45">
                  <c:v>37914</c:v>
                </c:pt>
                <c:pt idx="46">
                  <c:v>38007</c:v>
                </c:pt>
                <c:pt idx="47">
                  <c:v>38272</c:v>
                </c:pt>
                <c:pt idx="48">
                  <c:v>38376</c:v>
                </c:pt>
                <c:pt idx="49">
                  <c:v>38631</c:v>
                </c:pt>
                <c:pt idx="50">
                  <c:v>38743</c:v>
                </c:pt>
                <c:pt idx="51">
                  <c:v>39008</c:v>
                </c:pt>
                <c:pt idx="52">
                  <c:v>39106</c:v>
                </c:pt>
                <c:pt idx="53">
                  <c:v>39364</c:v>
                </c:pt>
                <c:pt idx="54">
                  <c:v>39465</c:v>
                </c:pt>
                <c:pt idx="55">
                  <c:v>39750</c:v>
                </c:pt>
                <c:pt idx="56">
                  <c:v>39822</c:v>
                </c:pt>
                <c:pt idx="57">
                  <c:v>40092</c:v>
                </c:pt>
                <c:pt idx="58">
                  <c:v>40192</c:v>
                </c:pt>
                <c:pt idx="59">
                  <c:v>40455</c:v>
                </c:pt>
                <c:pt idx="60">
                  <c:v>40561</c:v>
                </c:pt>
                <c:pt idx="61">
                  <c:v>40613</c:v>
                </c:pt>
                <c:pt idx="62">
                  <c:v>40831</c:v>
                </c:pt>
                <c:pt idx="63">
                  <c:v>40923</c:v>
                </c:pt>
                <c:pt idx="64">
                  <c:v>41207</c:v>
                </c:pt>
                <c:pt idx="65">
                  <c:v>41309</c:v>
                </c:pt>
                <c:pt idx="66">
                  <c:v>41599</c:v>
                </c:pt>
                <c:pt idx="67">
                  <c:v>41667</c:v>
                </c:pt>
                <c:pt idx="68">
                  <c:v>41915</c:v>
                </c:pt>
                <c:pt idx="69">
                  <c:v>42033</c:v>
                </c:pt>
                <c:pt idx="70">
                  <c:v>42284</c:v>
                </c:pt>
                <c:pt idx="71">
                  <c:v>42389</c:v>
                </c:pt>
                <c:pt idx="72">
                  <c:v>42667</c:v>
                </c:pt>
                <c:pt idx="73">
                  <c:v>42747</c:v>
                </c:pt>
                <c:pt idx="74">
                  <c:v>43039</c:v>
                </c:pt>
                <c:pt idx="75">
                  <c:v>43123</c:v>
                </c:pt>
              </c:numCache>
            </c:numRef>
          </c:cat>
          <c:val>
            <c:numRef>
              <c:f>かき!$L$193:$L$281</c:f>
              <c:numCache>
                <c:formatCode>0.0;"△ "0.0</c:formatCode>
                <c:ptCount val="89"/>
                <c:pt idx="0">
                  <c:v>79.259259259259252</c:v>
                </c:pt>
                <c:pt idx="1">
                  <c:v>73.333333333333329</c:v>
                </c:pt>
                <c:pt idx="2">
                  <c:v>70.740740740740748</c:v>
                </c:pt>
                <c:pt idx="3">
                  <c:v>80.370370370370367</c:v>
                </c:pt>
                <c:pt idx="4">
                  <c:v>74.444444444444443</c:v>
                </c:pt>
                <c:pt idx="5">
                  <c:v>77.407407407407405</c:v>
                </c:pt>
                <c:pt idx="6">
                  <c:v>78.518518518518519</c:v>
                </c:pt>
                <c:pt idx="7">
                  <c:v>74.074074074074076</c:v>
                </c:pt>
                <c:pt idx="8">
                  <c:v>70.370370370370367</c:v>
                </c:pt>
                <c:pt idx="9">
                  <c:v>69.629629629629633</c:v>
                </c:pt>
                <c:pt idx="11">
                  <c:v>78.148148148148152</c:v>
                </c:pt>
                <c:pt idx="12">
                  <c:v>78.148148148148152</c:v>
                </c:pt>
                <c:pt idx="13">
                  <c:v>77.777777777777771</c:v>
                </c:pt>
                <c:pt idx="14">
                  <c:v>80.370370370370367</c:v>
                </c:pt>
                <c:pt idx="15">
                  <c:v>77.3</c:v>
                </c:pt>
                <c:pt idx="16">
                  <c:v>76</c:v>
                </c:pt>
                <c:pt idx="17">
                  <c:v>77.599999999999994</c:v>
                </c:pt>
                <c:pt idx="18">
                  <c:v>82.3</c:v>
                </c:pt>
                <c:pt idx="19">
                  <c:v>70.3</c:v>
                </c:pt>
                <c:pt idx="20">
                  <c:v>67.5</c:v>
                </c:pt>
                <c:pt idx="21">
                  <c:v>69.8</c:v>
                </c:pt>
                <c:pt idx="22">
                  <c:v>34.4</c:v>
                </c:pt>
                <c:pt idx="23">
                  <c:v>75.400000000000006</c:v>
                </c:pt>
                <c:pt idx="24">
                  <c:v>70.599999999999994</c:v>
                </c:pt>
                <c:pt idx="25">
                  <c:v>68.3</c:v>
                </c:pt>
                <c:pt idx="26">
                  <c:v>70.400000000000006</c:v>
                </c:pt>
                <c:pt idx="27">
                  <c:v>62.5</c:v>
                </c:pt>
                <c:pt idx="28">
                  <c:v>55.8</c:v>
                </c:pt>
                <c:pt idx="29">
                  <c:v>71.2</c:v>
                </c:pt>
                <c:pt idx="30">
                  <c:v>43.1</c:v>
                </c:pt>
                <c:pt idx="31">
                  <c:v>69.3</c:v>
                </c:pt>
                <c:pt idx="32">
                  <c:v>64.3</c:v>
                </c:pt>
                <c:pt idx="33">
                  <c:v>65.599999999999994</c:v>
                </c:pt>
                <c:pt idx="34">
                  <c:v>63.6</c:v>
                </c:pt>
                <c:pt idx="35">
                  <c:v>67.2</c:v>
                </c:pt>
                <c:pt idx="36">
                  <c:v>61.7</c:v>
                </c:pt>
                <c:pt idx="37">
                  <c:v>70.400000000000006</c:v>
                </c:pt>
                <c:pt idx="38">
                  <c:v>75</c:v>
                </c:pt>
                <c:pt idx="39">
                  <c:v>61.2</c:v>
                </c:pt>
                <c:pt idx="40">
                  <c:v>78</c:v>
                </c:pt>
                <c:pt idx="41">
                  <c:v>77</c:v>
                </c:pt>
                <c:pt idx="42">
                  <c:v>77</c:v>
                </c:pt>
                <c:pt idx="43">
                  <c:v>68.599999999999994</c:v>
                </c:pt>
                <c:pt idx="44">
                  <c:v>85</c:v>
                </c:pt>
                <c:pt idx="45">
                  <c:v>76</c:v>
                </c:pt>
                <c:pt idx="46">
                  <c:v>79</c:v>
                </c:pt>
                <c:pt idx="47">
                  <c:v>71.099999999999994</c:v>
                </c:pt>
                <c:pt idx="48">
                  <c:v>76</c:v>
                </c:pt>
                <c:pt idx="49">
                  <c:v>75</c:v>
                </c:pt>
                <c:pt idx="50">
                  <c:v>71</c:v>
                </c:pt>
                <c:pt idx="51">
                  <c:v>72.099999999999994</c:v>
                </c:pt>
                <c:pt idx="52">
                  <c:v>69.400000000000006</c:v>
                </c:pt>
                <c:pt idx="53">
                  <c:v>66.8</c:v>
                </c:pt>
                <c:pt idx="54">
                  <c:v>54.7</c:v>
                </c:pt>
                <c:pt idx="55">
                  <c:v>74</c:v>
                </c:pt>
                <c:pt idx="56">
                  <c:v>66.900000000000006</c:v>
                </c:pt>
                <c:pt idx="57">
                  <c:v>71.599999999999994</c:v>
                </c:pt>
                <c:pt idx="58">
                  <c:v>69.099999999999994</c:v>
                </c:pt>
                <c:pt idx="59">
                  <c:v>67.3</c:v>
                </c:pt>
                <c:pt idx="60">
                  <c:v>64.5</c:v>
                </c:pt>
                <c:pt idx="64">
                  <c:v>74.2</c:v>
                </c:pt>
                <c:pt idx="65">
                  <c:v>83.6</c:v>
                </c:pt>
                <c:pt idx="66">
                  <c:v>55.6</c:v>
                </c:pt>
                <c:pt idx="67">
                  <c:v>78.8</c:v>
                </c:pt>
                <c:pt idx="68">
                  <c:v>74.599999999999994</c:v>
                </c:pt>
                <c:pt idx="69">
                  <c:v>74.2</c:v>
                </c:pt>
                <c:pt idx="70">
                  <c:v>62.9</c:v>
                </c:pt>
                <c:pt idx="71">
                  <c:v>75.3</c:v>
                </c:pt>
                <c:pt idx="72">
                  <c:v>67.099999999999994</c:v>
                </c:pt>
                <c:pt idx="73">
                  <c:v>66.8</c:v>
                </c:pt>
                <c:pt idx="74">
                  <c:v>65.099999999999994</c:v>
                </c:pt>
                <c:pt idx="75">
                  <c:v>75</c:v>
                </c:pt>
              </c:numCache>
            </c:numRef>
          </c:val>
          <c:smooth val="0"/>
        </c:ser>
        <c:ser>
          <c:idx val="0"/>
          <c:order val="1"/>
          <c:tx>
            <c:strRef>
              <c:f>かき!$K$192</c:f>
              <c:strCache>
                <c:ptCount val="1"/>
                <c:pt idx="0">
                  <c:v>Be-7</c:v>
                </c:pt>
              </c:strCache>
            </c:strRef>
          </c:tx>
          <c:spPr>
            <a:ln w="0">
              <a:solidFill>
                <a:srgbClr val="0066FF"/>
              </a:solidFill>
              <a:prstDash val="sysDash"/>
            </a:ln>
          </c:spPr>
          <c:marker>
            <c:symbol val="circle"/>
            <c:size val="4"/>
            <c:spPr>
              <a:solidFill>
                <a:srgbClr val="FFFFFF"/>
              </a:solidFill>
              <a:ln>
                <a:solidFill>
                  <a:srgbClr val="0066FF"/>
                </a:solidFill>
                <a:prstDash val="solid"/>
              </a:ln>
            </c:spPr>
          </c:marker>
          <c:cat>
            <c:numRef>
              <c:f>かき!$J$193:$J$281</c:f>
              <c:numCache>
                <c:formatCode>[$-411]m\.d\.ge</c:formatCode>
                <c:ptCount val="89"/>
                <c:pt idx="0">
                  <c:v>29860</c:v>
                </c:pt>
                <c:pt idx="1">
                  <c:v>29929</c:v>
                </c:pt>
                <c:pt idx="2">
                  <c:v>30236</c:v>
                </c:pt>
                <c:pt idx="3">
                  <c:v>30287</c:v>
                </c:pt>
                <c:pt idx="4">
                  <c:v>30595</c:v>
                </c:pt>
                <c:pt idx="5">
                  <c:v>30656</c:v>
                </c:pt>
                <c:pt idx="6">
                  <c:v>30980</c:v>
                </c:pt>
                <c:pt idx="7">
                  <c:v>31019</c:v>
                </c:pt>
                <c:pt idx="8">
                  <c:v>31333</c:v>
                </c:pt>
                <c:pt idx="9">
                  <c:v>31432</c:v>
                </c:pt>
                <c:pt idx="10">
                  <c:v>31528</c:v>
                </c:pt>
                <c:pt idx="11">
                  <c:v>31711</c:v>
                </c:pt>
                <c:pt idx="12">
                  <c:v>31789</c:v>
                </c:pt>
                <c:pt idx="13">
                  <c:v>32065</c:v>
                </c:pt>
                <c:pt idx="14">
                  <c:v>32170</c:v>
                </c:pt>
                <c:pt idx="15">
                  <c:v>32454</c:v>
                </c:pt>
                <c:pt idx="16">
                  <c:v>32520</c:v>
                </c:pt>
                <c:pt idx="17">
                  <c:v>32814</c:v>
                </c:pt>
                <c:pt idx="18">
                  <c:v>32884</c:v>
                </c:pt>
                <c:pt idx="19">
                  <c:v>33157</c:v>
                </c:pt>
                <c:pt idx="20">
                  <c:v>33249</c:v>
                </c:pt>
                <c:pt idx="21">
                  <c:v>33534</c:v>
                </c:pt>
                <c:pt idx="22">
                  <c:v>33623</c:v>
                </c:pt>
                <c:pt idx="23">
                  <c:v>33905</c:v>
                </c:pt>
                <c:pt idx="24">
                  <c:v>33982</c:v>
                </c:pt>
                <c:pt idx="25">
                  <c:v>34269</c:v>
                </c:pt>
                <c:pt idx="26">
                  <c:v>34351</c:v>
                </c:pt>
                <c:pt idx="27">
                  <c:v>34618</c:v>
                </c:pt>
                <c:pt idx="28">
                  <c:v>34716</c:v>
                </c:pt>
                <c:pt idx="29">
                  <c:v>34988</c:v>
                </c:pt>
                <c:pt idx="30">
                  <c:v>35080</c:v>
                </c:pt>
                <c:pt idx="31">
                  <c:v>35352</c:v>
                </c:pt>
                <c:pt idx="32">
                  <c:v>35438</c:v>
                </c:pt>
                <c:pt idx="33">
                  <c:v>35716</c:v>
                </c:pt>
                <c:pt idx="34">
                  <c:v>35808</c:v>
                </c:pt>
                <c:pt idx="35">
                  <c:v>36080</c:v>
                </c:pt>
                <c:pt idx="36">
                  <c:v>36171</c:v>
                </c:pt>
                <c:pt idx="37">
                  <c:v>36446</c:v>
                </c:pt>
                <c:pt idx="38">
                  <c:v>36537</c:v>
                </c:pt>
                <c:pt idx="39">
                  <c:v>36810</c:v>
                </c:pt>
                <c:pt idx="40">
                  <c:v>36900</c:v>
                </c:pt>
                <c:pt idx="41">
                  <c:v>37174</c:v>
                </c:pt>
                <c:pt idx="42">
                  <c:v>37265</c:v>
                </c:pt>
                <c:pt idx="43">
                  <c:v>37537</c:v>
                </c:pt>
                <c:pt idx="44">
                  <c:v>37635</c:v>
                </c:pt>
                <c:pt idx="45">
                  <c:v>37914</c:v>
                </c:pt>
                <c:pt idx="46">
                  <c:v>38007</c:v>
                </c:pt>
                <c:pt idx="47">
                  <c:v>38272</c:v>
                </c:pt>
                <c:pt idx="48">
                  <c:v>38376</c:v>
                </c:pt>
                <c:pt idx="49">
                  <c:v>38631</c:v>
                </c:pt>
                <c:pt idx="50">
                  <c:v>38743</c:v>
                </c:pt>
                <c:pt idx="51">
                  <c:v>39008</c:v>
                </c:pt>
                <c:pt idx="52">
                  <c:v>39106</c:v>
                </c:pt>
                <c:pt idx="53">
                  <c:v>39364</c:v>
                </c:pt>
                <c:pt idx="54">
                  <c:v>39465</c:v>
                </c:pt>
                <c:pt idx="55">
                  <c:v>39750</c:v>
                </c:pt>
                <c:pt idx="56">
                  <c:v>39822</c:v>
                </c:pt>
                <c:pt idx="57">
                  <c:v>40092</c:v>
                </c:pt>
                <c:pt idx="58">
                  <c:v>40192</c:v>
                </c:pt>
                <c:pt idx="59">
                  <c:v>40455</c:v>
                </c:pt>
                <c:pt idx="60">
                  <c:v>40561</c:v>
                </c:pt>
                <c:pt idx="61">
                  <c:v>40613</c:v>
                </c:pt>
                <c:pt idx="62">
                  <c:v>40831</c:v>
                </c:pt>
                <c:pt idx="63">
                  <c:v>40923</c:v>
                </c:pt>
                <c:pt idx="64">
                  <c:v>41207</c:v>
                </c:pt>
                <c:pt idx="65">
                  <c:v>41309</c:v>
                </c:pt>
                <c:pt idx="66">
                  <c:v>41599</c:v>
                </c:pt>
                <c:pt idx="67">
                  <c:v>41667</c:v>
                </c:pt>
                <c:pt idx="68">
                  <c:v>41915</c:v>
                </c:pt>
                <c:pt idx="69">
                  <c:v>42033</c:v>
                </c:pt>
                <c:pt idx="70">
                  <c:v>42284</c:v>
                </c:pt>
                <c:pt idx="71">
                  <c:v>42389</c:v>
                </c:pt>
                <c:pt idx="72">
                  <c:v>42667</c:v>
                </c:pt>
                <c:pt idx="73">
                  <c:v>42747</c:v>
                </c:pt>
                <c:pt idx="74">
                  <c:v>43039</c:v>
                </c:pt>
                <c:pt idx="75">
                  <c:v>43123</c:v>
                </c:pt>
              </c:numCache>
            </c:numRef>
          </c:cat>
          <c:val>
            <c:numRef>
              <c:f>かき!$K$193:$K$281</c:f>
              <c:numCache>
                <c:formatCode>0.00_ </c:formatCode>
                <c:ptCount val="89"/>
                <c:pt idx="0">
                  <c:v>3.7407407407407409</c:v>
                </c:pt>
                <c:pt idx="1">
                  <c:v>1.5925925925925926</c:v>
                </c:pt>
                <c:pt idx="2">
                  <c:v>1.7777777777777777</c:v>
                </c:pt>
                <c:pt idx="3">
                  <c:v>1.4074074074074074</c:v>
                </c:pt>
                <c:pt idx="4">
                  <c:v>4.1481481481481479</c:v>
                </c:pt>
                <c:pt idx="5">
                  <c:v>2.0370370370370372</c:v>
                </c:pt>
                <c:pt idx="6">
                  <c:v>2.2222222222222223</c:v>
                </c:pt>
                <c:pt idx="7">
                  <c:v>1.5185185185185186</c:v>
                </c:pt>
                <c:pt idx="8">
                  <c:v>3.2592592592592591</c:v>
                </c:pt>
                <c:pt idx="9">
                  <c:v>1.8888888888888888</c:v>
                </c:pt>
                <c:pt idx="11">
                  <c:v>2.2962962962962963</c:v>
                </c:pt>
                <c:pt idx="12">
                  <c:v>1</c:v>
                </c:pt>
                <c:pt idx="13">
                  <c:v>3</c:v>
                </c:pt>
                <c:pt idx="14">
                  <c:v>1.2962962962962963</c:v>
                </c:pt>
                <c:pt idx="15" formatCode="General">
                  <c:v>2.6</c:v>
                </c:pt>
                <c:pt idx="16" formatCode="General">
                  <c:v>1.4</c:v>
                </c:pt>
                <c:pt idx="17" formatCode="General">
                  <c:v>2.5</c:v>
                </c:pt>
                <c:pt idx="18" formatCode="General">
                  <c:v>1.2</c:v>
                </c:pt>
                <c:pt idx="19" formatCode="General">
                  <c:v>2.7</c:v>
                </c:pt>
                <c:pt idx="20" formatCode="General">
                  <c:v>0.99</c:v>
                </c:pt>
                <c:pt idx="21" formatCode="General">
                  <c:v>2.7</c:v>
                </c:pt>
                <c:pt idx="22" formatCode="General">
                  <c:v>1.1000000000000001</c:v>
                </c:pt>
                <c:pt idx="23" formatCode="General">
                  <c:v>2.4</c:v>
                </c:pt>
                <c:pt idx="24" formatCode="General">
                  <c:v>2.1</c:v>
                </c:pt>
                <c:pt idx="25" formatCode="General">
                  <c:v>2.4</c:v>
                </c:pt>
                <c:pt idx="26" formatCode="General">
                  <c:v>1.7</c:v>
                </c:pt>
                <c:pt idx="27" formatCode="General">
                  <c:v>2.7</c:v>
                </c:pt>
                <c:pt idx="28" formatCode="General">
                  <c:v>0.95</c:v>
                </c:pt>
                <c:pt idx="29" formatCode="General">
                  <c:v>3.2</c:v>
                </c:pt>
                <c:pt idx="30" formatCode="General">
                  <c:v>1.03</c:v>
                </c:pt>
                <c:pt idx="31" formatCode="General">
                  <c:v>1.8</c:v>
                </c:pt>
                <c:pt idx="32" formatCode="General">
                  <c:v>1.2</c:v>
                </c:pt>
                <c:pt idx="33" formatCode="General">
                  <c:v>2.5</c:v>
                </c:pt>
                <c:pt idx="34" formatCode="General">
                  <c:v>1.39</c:v>
                </c:pt>
                <c:pt idx="35" formatCode="General">
                  <c:v>5.2</c:v>
                </c:pt>
                <c:pt idx="36" formatCode="General">
                  <c:v>1.4</c:v>
                </c:pt>
                <c:pt idx="37" formatCode="General">
                  <c:v>3.1</c:v>
                </c:pt>
                <c:pt idx="38" formatCode="General">
                  <c:v>1.5</c:v>
                </c:pt>
                <c:pt idx="39" formatCode="General">
                  <c:v>1.41</c:v>
                </c:pt>
                <c:pt idx="40" formatCode="General">
                  <c:v>1</c:v>
                </c:pt>
                <c:pt idx="41" formatCode="General">
                  <c:v>2.1</c:v>
                </c:pt>
                <c:pt idx="42" formatCode="General">
                  <c:v>1.4</c:v>
                </c:pt>
                <c:pt idx="43" formatCode="General">
                  <c:v>2.2999999999999998</c:v>
                </c:pt>
                <c:pt idx="44" formatCode="General">
                  <c:v>1.5</c:v>
                </c:pt>
                <c:pt idx="45" formatCode="General">
                  <c:v>2.6</c:v>
                </c:pt>
                <c:pt idx="46" formatCode="General">
                  <c:v>1.6</c:v>
                </c:pt>
                <c:pt idx="47" formatCode="General">
                  <c:v>1.9</c:v>
                </c:pt>
                <c:pt idx="48" formatCode="General">
                  <c:v>0.92</c:v>
                </c:pt>
                <c:pt idx="49" formatCode="General">
                  <c:v>2.4</c:v>
                </c:pt>
                <c:pt idx="50" formatCode="General">
                  <c:v>1.5</c:v>
                </c:pt>
                <c:pt idx="51" formatCode="General">
                  <c:v>2.3199999999999998</c:v>
                </c:pt>
                <c:pt idx="52" formatCode="General">
                  <c:v>1.21</c:v>
                </c:pt>
                <c:pt idx="53" formatCode="General">
                  <c:v>3.92</c:v>
                </c:pt>
                <c:pt idx="54" formatCode="General">
                  <c:v>1.0900000000000001</c:v>
                </c:pt>
                <c:pt idx="55" formatCode="General">
                  <c:v>3.81</c:v>
                </c:pt>
                <c:pt idx="56" formatCode="General">
                  <c:v>1.1599999999999999</c:v>
                </c:pt>
                <c:pt idx="57" formatCode="General">
                  <c:v>2.9</c:v>
                </c:pt>
                <c:pt idx="58" formatCode="General">
                  <c:v>1.47</c:v>
                </c:pt>
                <c:pt idx="59" formatCode="General">
                  <c:v>2.63</c:v>
                </c:pt>
                <c:pt idx="60" formatCode="General">
                  <c:v>1.1100000000000001</c:v>
                </c:pt>
                <c:pt idx="64" formatCode="General">
                  <c:v>2.13</c:v>
                </c:pt>
                <c:pt idx="65" formatCode="General">
                  <c:v>1.07</c:v>
                </c:pt>
                <c:pt idx="66" formatCode="General">
                  <c:v>0.93</c:v>
                </c:pt>
                <c:pt idx="67" formatCode="General">
                  <c:v>0.96</c:v>
                </c:pt>
                <c:pt idx="68" formatCode="General">
                  <c:v>2.4700000000000002</c:v>
                </c:pt>
                <c:pt idx="69" formatCode="General">
                  <c:v>1.1599999999999999</c:v>
                </c:pt>
                <c:pt idx="70" formatCode="General">
                  <c:v>2.2599999999999998</c:v>
                </c:pt>
                <c:pt idx="71" formatCode="General">
                  <c:v>0.82</c:v>
                </c:pt>
                <c:pt idx="72" formatCode="General">
                  <c:v>1.55</c:v>
                </c:pt>
                <c:pt idx="73" formatCode="General">
                  <c:v>1.37</c:v>
                </c:pt>
                <c:pt idx="74" formatCode="General">
                  <c:v>1.97</c:v>
                </c:pt>
                <c:pt idx="75" formatCode="General">
                  <c:v>1.06</c:v>
                </c:pt>
              </c:numCache>
            </c:numRef>
          </c:val>
          <c:smooth val="0"/>
        </c:ser>
        <c:ser>
          <c:idx val="2"/>
          <c:order val="2"/>
          <c:tx>
            <c:strRef>
              <c:f>かき!$N$192</c:f>
              <c:strCache>
                <c:ptCount val="1"/>
                <c:pt idx="0">
                  <c:v>Cs-137</c:v>
                </c:pt>
              </c:strCache>
            </c:strRef>
          </c:tx>
          <c:spPr>
            <a:ln w="12700">
              <a:solidFill>
                <a:srgbClr val="FF0000"/>
              </a:solidFill>
              <a:prstDash val="sysDash"/>
            </a:ln>
          </c:spPr>
          <c:marker>
            <c:symbol val="triangle"/>
            <c:size val="5"/>
            <c:spPr>
              <a:solidFill>
                <a:srgbClr val="FF0000"/>
              </a:solidFill>
              <a:ln>
                <a:solidFill>
                  <a:srgbClr val="FF0000"/>
                </a:solidFill>
                <a:prstDash val="solid"/>
              </a:ln>
            </c:spPr>
          </c:marker>
          <c:cat>
            <c:numRef>
              <c:f>かき!$J$193:$J$281</c:f>
              <c:numCache>
                <c:formatCode>[$-411]m\.d\.ge</c:formatCode>
                <c:ptCount val="89"/>
                <c:pt idx="0">
                  <c:v>29860</c:v>
                </c:pt>
                <c:pt idx="1">
                  <c:v>29929</c:v>
                </c:pt>
                <c:pt idx="2">
                  <c:v>30236</c:v>
                </c:pt>
                <c:pt idx="3">
                  <c:v>30287</c:v>
                </c:pt>
                <c:pt idx="4">
                  <c:v>30595</c:v>
                </c:pt>
                <c:pt idx="5">
                  <c:v>30656</c:v>
                </c:pt>
                <c:pt idx="6">
                  <c:v>30980</c:v>
                </c:pt>
                <c:pt idx="7">
                  <c:v>31019</c:v>
                </c:pt>
                <c:pt idx="8">
                  <c:v>31333</c:v>
                </c:pt>
                <c:pt idx="9">
                  <c:v>31432</c:v>
                </c:pt>
                <c:pt idx="10">
                  <c:v>31528</c:v>
                </c:pt>
                <c:pt idx="11">
                  <c:v>31711</c:v>
                </c:pt>
                <c:pt idx="12">
                  <c:v>31789</c:v>
                </c:pt>
                <c:pt idx="13">
                  <c:v>32065</c:v>
                </c:pt>
                <c:pt idx="14">
                  <c:v>32170</c:v>
                </c:pt>
                <c:pt idx="15">
                  <c:v>32454</c:v>
                </c:pt>
                <c:pt idx="16">
                  <c:v>32520</c:v>
                </c:pt>
                <c:pt idx="17">
                  <c:v>32814</c:v>
                </c:pt>
                <c:pt idx="18">
                  <c:v>32884</c:v>
                </c:pt>
                <c:pt idx="19">
                  <c:v>33157</c:v>
                </c:pt>
                <c:pt idx="20">
                  <c:v>33249</c:v>
                </c:pt>
                <c:pt idx="21">
                  <c:v>33534</c:v>
                </c:pt>
                <c:pt idx="22">
                  <c:v>33623</c:v>
                </c:pt>
                <c:pt idx="23">
                  <c:v>33905</c:v>
                </c:pt>
                <c:pt idx="24">
                  <c:v>33982</c:v>
                </c:pt>
                <c:pt idx="25">
                  <c:v>34269</c:v>
                </c:pt>
                <c:pt idx="26">
                  <c:v>34351</c:v>
                </c:pt>
                <c:pt idx="27">
                  <c:v>34618</c:v>
                </c:pt>
                <c:pt idx="28">
                  <c:v>34716</c:v>
                </c:pt>
                <c:pt idx="29">
                  <c:v>34988</c:v>
                </c:pt>
                <c:pt idx="30">
                  <c:v>35080</c:v>
                </c:pt>
                <c:pt idx="31">
                  <c:v>35352</c:v>
                </c:pt>
                <c:pt idx="32">
                  <c:v>35438</c:v>
                </c:pt>
                <c:pt idx="33">
                  <c:v>35716</c:v>
                </c:pt>
                <c:pt idx="34">
                  <c:v>35808</c:v>
                </c:pt>
                <c:pt idx="35">
                  <c:v>36080</c:v>
                </c:pt>
                <c:pt idx="36">
                  <c:v>36171</c:v>
                </c:pt>
                <c:pt idx="37">
                  <c:v>36446</c:v>
                </c:pt>
                <c:pt idx="38">
                  <c:v>36537</c:v>
                </c:pt>
                <c:pt idx="39">
                  <c:v>36810</c:v>
                </c:pt>
                <c:pt idx="40">
                  <c:v>36900</c:v>
                </c:pt>
                <c:pt idx="41">
                  <c:v>37174</c:v>
                </c:pt>
                <c:pt idx="42">
                  <c:v>37265</c:v>
                </c:pt>
                <c:pt idx="43">
                  <c:v>37537</c:v>
                </c:pt>
                <c:pt idx="44">
                  <c:v>37635</c:v>
                </c:pt>
                <c:pt idx="45">
                  <c:v>37914</c:v>
                </c:pt>
                <c:pt idx="46">
                  <c:v>38007</c:v>
                </c:pt>
                <c:pt idx="47">
                  <c:v>38272</c:v>
                </c:pt>
                <c:pt idx="48">
                  <c:v>38376</c:v>
                </c:pt>
                <c:pt idx="49">
                  <c:v>38631</c:v>
                </c:pt>
                <c:pt idx="50">
                  <c:v>38743</c:v>
                </c:pt>
                <c:pt idx="51">
                  <c:v>39008</c:v>
                </c:pt>
                <c:pt idx="52">
                  <c:v>39106</c:v>
                </c:pt>
                <c:pt idx="53">
                  <c:v>39364</c:v>
                </c:pt>
                <c:pt idx="54">
                  <c:v>39465</c:v>
                </c:pt>
                <c:pt idx="55">
                  <c:v>39750</c:v>
                </c:pt>
                <c:pt idx="56">
                  <c:v>39822</c:v>
                </c:pt>
                <c:pt idx="57">
                  <c:v>40092</c:v>
                </c:pt>
                <c:pt idx="58">
                  <c:v>40192</c:v>
                </c:pt>
                <c:pt idx="59">
                  <c:v>40455</c:v>
                </c:pt>
                <c:pt idx="60">
                  <c:v>40561</c:v>
                </c:pt>
                <c:pt idx="61">
                  <c:v>40613</c:v>
                </c:pt>
                <c:pt idx="62">
                  <c:v>40831</c:v>
                </c:pt>
                <c:pt idx="63">
                  <c:v>40923</c:v>
                </c:pt>
                <c:pt idx="64">
                  <c:v>41207</c:v>
                </c:pt>
                <c:pt idx="65">
                  <c:v>41309</c:v>
                </c:pt>
                <c:pt idx="66">
                  <c:v>41599</c:v>
                </c:pt>
                <c:pt idx="67">
                  <c:v>41667</c:v>
                </c:pt>
                <c:pt idx="68">
                  <c:v>41915</c:v>
                </c:pt>
                <c:pt idx="69">
                  <c:v>42033</c:v>
                </c:pt>
                <c:pt idx="70">
                  <c:v>42284</c:v>
                </c:pt>
                <c:pt idx="71">
                  <c:v>42389</c:v>
                </c:pt>
                <c:pt idx="72">
                  <c:v>42667</c:v>
                </c:pt>
                <c:pt idx="73">
                  <c:v>42747</c:v>
                </c:pt>
                <c:pt idx="74">
                  <c:v>43039</c:v>
                </c:pt>
                <c:pt idx="75">
                  <c:v>43123</c:v>
                </c:pt>
              </c:numCache>
            </c:numRef>
          </c:cat>
          <c:val>
            <c:numRef>
              <c:f>かき!$N$193:$N$281</c:f>
              <c:numCache>
                <c:formatCode>0.000</c:formatCode>
                <c:ptCount val="89"/>
                <c:pt idx="0">
                  <c:v>5.0218206819517431E-3</c:v>
                </c:pt>
                <c:pt idx="1">
                  <c:v>5.0000000000000001E-3</c:v>
                </c:pt>
                <c:pt idx="2">
                  <c:v>4.9040574563999871E-3</c:v>
                </c:pt>
                <c:pt idx="3">
                  <c:v>4.8882983976136479E-3</c:v>
                </c:pt>
                <c:pt idx="4">
                  <c:v>9.2592592592592587E-2</c:v>
                </c:pt>
                <c:pt idx="5">
                  <c:v>4.7757756635637182E-3</c:v>
                </c:pt>
                <c:pt idx="6">
                  <c:v>4.6791128178749145E-3</c:v>
                </c:pt>
                <c:pt idx="7">
                  <c:v>4.6676101906005111E-3</c:v>
                </c:pt>
                <c:pt idx="8">
                  <c:v>5.185185185185185E-2</c:v>
                </c:pt>
                <c:pt idx="9">
                  <c:v>4.0740740740740751E-2</c:v>
                </c:pt>
                <c:pt idx="11">
                  <c:v>5.5555555555555552E-2</c:v>
                </c:pt>
                <c:pt idx="12">
                  <c:v>4.8148148148148148E-2</c:v>
                </c:pt>
                <c:pt idx="13">
                  <c:v>4.8148148148148148E-2</c:v>
                </c:pt>
                <c:pt idx="14">
                  <c:v>4.0740740740740751E-2</c:v>
                </c:pt>
                <c:pt idx="15">
                  <c:v>4.7161715860095958E-3</c:v>
                </c:pt>
                <c:pt idx="16">
                  <c:v>4.6965681299163354E-3</c:v>
                </c:pt>
                <c:pt idx="17">
                  <c:v>4.2999999999999997E-2</c:v>
                </c:pt>
                <c:pt idx="18">
                  <c:v>4.8000000000000001E-2</c:v>
                </c:pt>
                <c:pt idx="19">
                  <c:v>4.7E-2</c:v>
                </c:pt>
                <c:pt idx="20">
                  <c:v>4.7E-2</c:v>
                </c:pt>
                <c:pt idx="21">
                  <c:v>5.8000000000000003E-2</c:v>
                </c:pt>
                <c:pt idx="22">
                  <c:v>4.3807542335933067E-3</c:v>
                </c:pt>
                <c:pt idx="23">
                  <c:v>4.8000000000000001E-2</c:v>
                </c:pt>
                <c:pt idx="24">
                  <c:v>4.2826164924513839E-3</c:v>
                </c:pt>
                <c:pt idx="25">
                  <c:v>2.5000000000000001E-2</c:v>
                </c:pt>
                <c:pt idx="26">
                  <c:v>3.4000000000000002E-2</c:v>
                </c:pt>
                <c:pt idx="27">
                  <c:v>3.1E-2</c:v>
                </c:pt>
                <c:pt idx="28">
                  <c:v>2.4E-2</c:v>
                </c:pt>
                <c:pt idx="29">
                  <c:v>2.5999999999999999E-2</c:v>
                </c:pt>
                <c:pt idx="30">
                  <c:v>1.7999999999999999E-2</c:v>
                </c:pt>
                <c:pt idx="31">
                  <c:v>3.9278902001365227E-3</c:v>
                </c:pt>
                <c:pt idx="32">
                  <c:v>2.4E-2</c:v>
                </c:pt>
                <c:pt idx="33">
                  <c:v>3.2000000000000001E-2</c:v>
                </c:pt>
                <c:pt idx="34">
                  <c:v>3.8164624710286883E-3</c:v>
                </c:pt>
                <c:pt idx="35">
                  <c:v>2.3E-2</c:v>
                </c:pt>
                <c:pt idx="36">
                  <c:v>2.5000000000000001E-2</c:v>
                </c:pt>
                <c:pt idx="37">
                  <c:v>0.01</c:v>
                </c:pt>
                <c:pt idx="38">
                  <c:v>3.6448536301423003E-3</c:v>
                </c:pt>
                <c:pt idx="39">
                  <c:v>3.5825934871592641E-3</c:v>
                </c:pt>
                <c:pt idx="40">
                  <c:v>3.5623021569242703E-3</c:v>
                </c:pt>
                <c:pt idx="41">
                  <c:v>3.5012311577026275E-3</c:v>
                </c:pt>
                <c:pt idx="42">
                  <c:v>3.481180945973477E-3</c:v>
                </c:pt>
                <c:pt idx="43">
                  <c:v>3.4219325576834176E-3</c:v>
                </c:pt>
                <c:pt idx="44" formatCode="&quot;(&quot;0.000&quot;)&quot;">
                  <c:v>3.3000000000000002E-2</c:v>
                </c:pt>
                <c:pt idx="45">
                  <c:v>3.3414763065606674E-3</c:v>
                </c:pt>
                <c:pt idx="46" formatCode="&quot;(&quot;0.000&quot;)&quot;">
                  <c:v>3.5999999999999997E-2</c:v>
                </c:pt>
                <c:pt idx="47">
                  <c:v>3.2668266550048958E-3</c:v>
                </c:pt>
                <c:pt idx="48" formatCode="&quot;(&quot;0.000&quot;)&quot;">
                  <c:v>3.5999999999999997E-2</c:v>
                </c:pt>
                <c:pt idx="49" formatCode="&quot;(&quot;0.000&quot;)&quot;">
                  <c:v>3.4000000000000002E-2</c:v>
                </c:pt>
                <c:pt idx="50" formatCode="&quot;(&quot;0.000&quot;)&quot;">
                  <c:v>3.6999999999999998E-2</c:v>
                </c:pt>
                <c:pt idx="51">
                  <c:v>3.1185544155272688E-3</c:v>
                </c:pt>
                <c:pt idx="52">
                  <c:v>3.0993261392583283E-3</c:v>
                </c:pt>
                <c:pt idx="53" formatCode="&quot;(&quot;0.000&quot;)&quot;">
                  <c:v>2.1999999999999999E-2</c:v>
                </c:pt>
                <c:pt idx="54">
                  <c:v>3.0298949750910929E-3</c:v>
                </c:pt>
                <c:pt idx="55" formatCode="&quot;(&quot;0.000&quot;)&quot;">
                  <c:v>2.4E-2</c:v>
                </c:pt>
                <c:pt idx="56">
                  <c:v>2.9623931032609846E-3</c:v>
                </c:pt>
                <c:pt idx="57">
                  <c:v>2.9123418655297951E-3</c:v>
                </c:pt>
                <c:pt idx="58">
                  <c:v>2.894019737038807E-3</c:v>
                </c:pt>
                <c:pt idx="59">
                  <c:v>2.8463808871448705E-3</c:v>
                </c:pt>
                <c:pt idx="60">
                  <c:v>2.8274028927469286E-3</c:v>
                </c:pt>
                <c:pt idx="64">
                  <c:v>1.1299999999999999</c:v>
                </c:pt>
                <c:pt idx="65">
                  <c:v>0.31</c:v>
                </c:pt>
                <c:pt idx="66">
                  <c:v>0.21</c:v>
                </c:pt>
                <c:pt idx="67">
                  <c:v>0.28999999999999998</c:v>
                </c:pt>
                <c:pt idx="68">
                  <c:v>0.12</c:v>
                </c:pt>
                <c:pt idx="69">
                  <c:v>0.14000000000000001</c:v>
                </c:pt>
                <c:pt idx="70">
                  <c:v>6.0999999999999999E-2</c:v>
                </c:pt>
                <c:pt idx="71">
                  <c:v>9.2999999999999999E-2</c:v>
                </c:pt>
                <c:pt idx="72">
                  <c:v>9.1999999999999998E-2</c:v>
                </c:pt>
                <c:pt idx="73">
                  <c:v>0.1</c:v>
                </c:pt>
                <c:pt idx="74">
                  <c:v>6.0999999999999999E-2</c:v>
                </c:pt>
                <c:pt idx="75">
                  <c:v>3.7999999999999999E-2</c:v>
                </c:pt>
              </c:numCache>
            </c:numRef>
          </c:val>
          <c:smooth val="0"/>
        </c:ser>
        <c:ser>
          <c:idx val="4"/>
          <c:order val="3"/>
          <c:tx>
            <c:strRef>
              <c:f>かき!$M$192</c:f>
              <c:strCache>
                <c:ptCount val="1"/>
                <c:pt idx="0">
                  <c:v>Cs-134</c:v>
                </c:pt>
              </c:strCache>
            </c:strRef>
          </c:tx>
          <c:spPr>
            <a:ln w="12700">
              <a:solidFill>
                <a:srgbClr val="FF0000"/>
              </a:solidFill>
              <a:prstDash val="sysDot"/>
            </a:ln>
          </c:spPr>
          <c:marker>
            <c:symbol val="triangle"/>
            <c:size val="6"/>
            <c:spPr>
              <a:solidFill>
                <a:srgbClr val="FFFFFF"/>
              </a:solidFill>
              <a:ln>
                <a:solidFill>
                  <a:srgbClr val="FF0000"/>
                </a:solidFill>
                <a:prstDash val="solid"/>
              </a:ln>
            </c:spPr>
          </c:marker>
          <c:val>
            <c:numRef>
              <c:f>かき!$M$193:$M$281</c:f>
              <c:numCache>
                <c:formatCode>0.000</c:formatCode>
                <c:ptCount val="89"/>
                <c:pt idx="0">
                  <c:v>5.3278156700630611E-3</c:v>
                </c:pt>
                <c:pt idx="1">
                  <c:v>5.0000000000000001E-3</c:v>
                </c:pt>
                <c:pt idx="2">
                  <c:v>3.7693165318517549E-3</c:v>
                </c:pt>
                <c:pt idx="3">
                  <c:v>3.5964828454908542E-3</c:v>
                </c:pt>
                <c:pt idx="4">
                  <c:v>2.7087623207685519E-3</c:v>
                </c:pt>
                <c:pt idx="5">
                  <c:v>2.5608804225271402E-3</c:v>
                </c:pt>
                <c:pt idx="6">
                  <c:v>1.9005838427973705E-3</c:v>
                </c:pt>
                <c:pt idx="7">
                  <c:v>1.8335754988777304E-3</c:v>
                </c:pt>
                <c:pt idx="8">
                  <c:v>1.3733888383166784E-3</c:v>
                </c:pt>
                <c:pt idx="9">
                  <c:v>1.2537858851572213E-3</c:v>
                </c:pt>
                <c:pt idx="11">
                  <c:v>4.224985329884111E-3</c:v>
                </c:pt>
                <c:pt idx="12">
                  <c:v>3.9323189267754452E-3</c:v>
                </c:pt>
                <c:pt idx="13">
                  <c:v>3.0502257814540544E-3</c:v>
                </c:pt>
                <c:pt idx="14">
                  <c:v>2.7692595382553405E-3</c:v>
                </c:pt>
                <c:pt idx="15">
                  <c:v>2.1323050101109357E-3</c:v>
                </c:pt>
                <c:pt idx="16">
                  <c:v>2.0066389407451314E-3</c:v>
                </c:pt>
                <c:pt idx="17">
                  <c:v>1.5309391155625513E-3</c:v>
                </c:pt>
                <c:pt idx="18">
                  <c:v>1.4354201372135851E-3</c:v>
                </c:pt>
                <c:pt idx="19">
                  <c:v>1.1165068285890303E-3</c:v>
                </c:pt>
                <c:pt idx="20">
                  <c:v>1.0258624533358307E-3</c:v>
                </c:pt>
                <c:pt idx="21">
                  <c:v>7.8917824305373466E-4</c:v>
                </c:pt>
                <c:pt idx="22">
                  <c:v>7.2711306793625974E-4</c:v>
                </c:pt>
                <c:pt idx="23">
                  <c:v>5.6090203260998172E-4</c:v>
                </c:pt>
                <c:pt idx="24">
                  <c:v>5.2252880985735888E-4</c:v>
                </c:pt>
                <c:pt idx="25">
                  <c:v>4.0123315473656023E-4</c:v>
                </c:pt>
                <c:pt idx="26">
                  <c:v>3.720673382462599E-4</c:v>
                </c:pt>
                <c:pt idx="27">
                  <c:v>2.9100609587329608E-4</c:v>
                </c:pt>
                <c:pt idx="28">
                  <c:v>2.6590814948463157E-4</c:v>
                </c:pt>
                <c:pt idx="29">
                  <c:v>2.0702066296622156E-4</c:v>
                </c:pt>
                <c:pt idx="30">
                  <c:v>1.9021354797276401E-4</c:v>
                </c:pt>
                <c:pt idx="31">
                  <c:v>1.4808923638782534E-4</c:v>
                </c:pt>
                <c:pt idx="32">
                  <c:v>1.3681995245279946E-4</c:v>
                </c:pt>
                <c:pt idx="33">
                  <c:v>1.0593349291663447E-4</c:v>
                </c:pt>
                <c:pt idx="34">
                  <c:v>9.7333209391317976E-5</c:v>
                </c:pt>
                <c:pt idx="35">
                  <c:v>7.577799167071148E-5</c:v>
                </c:pt>
                <c:pt idx="36">
                  <c:v>6.9690012230614001E-5</c:v>
                </c:pt>
                <c:pt idx="37">
                  <c:v>5.4107004758223203E-5</c:v>
                </c:pt>
                <c:pt idx="38">
                  <c:v>4.9760065425696244E-5</c:v>
                </c:pt>
                <c:pt idx="39">
                  <c:v>3.8704663114643241E-5</c:v>
                </c:pt>
                <c:pt idx="40">
                  <c:v>3.5627917642899035E-5</c:v>
                </c:pt>
                <c:pt idx="41">
                  <c:v>2.7686820837931363E-5</c:v>
                </c:pt>
                <c:pt idx="42">
                  <c:v>2.5462470570700185E-5</c:v>
                </c:pt>
                <c:pt idx="43">
                  <c:v>1.982360280615964E-5</c:v>
                </c:pt>
                <c:pt idx="44">
                  <c:v>1.8113907622743971E-5</c:v>
                </c:pt>
                <c:pt idx="45">
                  <c:v>1.4011876714923888E-5</c:v>
                </c:pt>
                <c:pt idx="46">
                  <c:v>1.2862469573346534E-5</c:v>
                </c:pt>
                <c:pt idx="47">
                  <c:v>1.0078694847671299E-5</c:v>
                </c:pt>
                <c:pt idx="48">
                  <c:v>9.1587386707633765E-6</c:v>
                </c:pt>
                <c:pt idx="49">
                  <c:v>7.2429016282387067E-6</c:v>
                </c:pt>
                <c:pt idx="50">
                  <c:v>6.5335071534616035E-6</c:v>
                </c:pt>
                <c:pt idx="51">
                  <c:v>5.1194853763750748E-6</c:v>
                </c:pt>
                <c:pt idx="52">
                  <c:v>4.6779531496077107E-6</c:v>
                </c:pt>
                <c:pt idx="53">
                  <c:v>3.6892126770123132E-6</c:v>
                </c:pt>
                <c:pt idx="54">
                  <c:v>3.3617402844522664E-6</c:v>
                </c:pt>
                <c:pt idx="55">
                  <c:v>2.5861286595099718E-6</c:v>
                </c:pt>
                <c:pt idx="56">
                  <c:v>2.4203147392822358E-6</c:v>
                </c:pt>
                <c:pt idx="57">
                  <c:v>1.8877882979826433E-6</c:v>
                </c:pt>
                <c:pt idx="58">
                  <c:v>1.721802976014927E-6</c:v>
                </c:pt>
                <c:pt idx="59">
                  <c:v>1.3516454496665905E-6</c:v>
                </c:pt>
                <c:pt idx="60">
                  <c:v>1.2260121129880717E-6</c:v>
                </c:pt>
                <c:pt idx="64">
                  <c:v>0.63</c:v>
                </c:pt>
                <c:pt idx="65">
                  <c:v>0.17</c:v>
                </c:pt>
                <c:pt idx="66">
                  <c:v>9.9000000000000005E-2</c:v>
                </c:pt>
                <c:pt idx="67">
                  <c:v>0.115</c:v>
                </c:pt>
                <c:pt idx="68">
                  <c:v>0.04</c:v>
                </c:pt>
                <c:pt idx="69">
                  <c:v>4.2999999999999997E-2</c:v>
                </c:pt>
                <c:pt idx="70">
                  <c:v>1.0741725566084822E-3</c:v>
                </c:pt>
                <c:pt idx="71" formatCode="&quot;(&quot;0.000&quot;)&quot;">
                  <c:v>2.5000000000000001E-2</c:v>
                </c:pt>
                <c:pt idx="72" formatCode="&quot;(&quot;0.000&quot;)&quot;">
                  <c:v>2.5000000000000001E-2</c:v>
                </c:pt>
                <c:pt idx="73" formatCode="&quot;(&quot;0.000&quot;)&quot;">
                  <c:v>0.03</c:v>
                </c:pt>
                <c:pt idx="74">
                  <c:v>5.3616911592399997E-4</c:v>
                </c:pt>
                <c:pt idx="75">
                  <c:v>4.9628041025044927E-4</c:v>
                </c:pt>
              </c:numCache>
            </c:numRef>
          </c:val>
          <c:smooth val="0"/>
        </c:ser>
        <c:dLbls>
          <c:showLegendKey val="0"/>
          <c:showVal val="0"/>
          <c:showCatName val="0"/>
          <c:showSerName val="0"/>
          <c:showPercent val="0"/>
          <c:showBubbleSize val="0"/>
        </c:dLbls>
        <c:marker val="1"/>
        <c:smooth val="0"/>
        <c:axId val="221153152"/>
        <c:axId val="221176192"/>
      </c:lineChart>
      <c:dateAx>
        <c:axId val="221153152"/>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21176192"/>
        <c:crossesAt val="1.0000000000000003E-4"/>
        <c:auto val="0"/>
        <c:lblOffset val="100"/>
        <c:baseTimeUnit val="days"/>
        <c:majorUnit val="24"/>
        <c:majorTimeUnit val="months"/>
        <c:minorUnit val="12"/>
        <c:minorTimeUnit val="months"/>
      </c:dateAx>
      <c:valAx>
        <c:axId val="221176192"/>
        <c:scaling>
          <c:logBase val="10"/>
          <c:orientation val="minMax"/>
          <c:max val="300"/>
          <c:min val="1.0000000000000003E-4"/>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en-US" altLang="en-US"/>
                  <a:t>Bq/kg</a:t>
                </a:r>
                <a:r>
                  <a:rPr lang="ja-JP" altLang="en-US"/>
                  <a:t>生</a:t>
                </a:r>
              </a:p>
            </c:rich>
          </c:tx>
          <c:layout>
            <c:manualLayout>
              <c:xMode val="edge"/>
              <c:yMode val="edge"/>
              <c:x val="7.1530858160734866E-3"/>
              <c:y val="0.45360976968484779"/>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21153152"/>
        <c:crosses val="autoZero"/>
        <c:crossBetween val="between"/>
        <c:minorUnit val="10"/>
      </c:valAx>
      <c:spPr>
        <a:noFill/>
        <a:ln w="12700">
          <a:solidFill>
            <a:srgbClr val="808080"/>
          </a:solidFill>
          <a:prstDash val="solid"/>
        </a:ln>
      </c:spPr>
    </c:plotArea>
    <c:legend>
      <c:legendPos val="r"/>
      <c:layout>
        <c:manualLayout>
          <c:xMode val="edge"/>
          <c:yMode val="edge"/>
          <c:x val="0.14931080553706297"/>
          <c:y val="1.6552444313444773E-2"/>
          <c:w val="0.79043676683271735"/>
          <c:h val="6.0312434207756109E-2"/>
        </c:manualLayout>
      </c:layout>
      <c:overlay val="0"/>
      <c:spPr>
        <a:solidFill>
          <a:srgbClr val="FFFFFF"/>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かき </a:t>
            </a:r>
            <a:r>
              <a:rPr lang="en-US" altLang="ja-JP"/>
              <a:t>(</a:t>
            </a:r>
            <a:r>
              <a:rPr lang="ja-JP" altLang="en-US"/>
              <a:t>気仙沼</a:t>
            </a:r>
            <a:r>
              <a:rPr lang="en-US" altLang="ja-JP"/>
              <a:t>)</a:t>
            </a:r>
            <a:endParaRPr lang="ja-JP" altLang="en-US"/>
          </a:p>
        </c:rich>
      </c:tx>
      <c:layout>
        <c:manualLayout>
          <c:xMode val="edge"/>
          <c:yMode val="edge"/>
          <c:x val="0.20345393998525055"/>
          <c:y val="0.14963264278312075"/>
        </c:manualLayout>
      </c:layout>
      <c:overlay val="0"/>
      <c:spPr>
        <a:solidFill>
          <a:srgbClr val="FFFFFF"/>
        </a:solidFill>
        <a:ln w="25400">
          <a:noFill/>
        </a:ln>
      </c:spPr>
    </c:title>
    <c:autoTitleDeleted val="0"/>
    <c:plotArea>
      <c:layout>
        <c:manualLayout>
          <c:layoutTarget val="inner"/>
          <c:xMode val="edge"/>
          <c:yMode val="edge"/>
          <c:x val="5.4208273894436519E-2"/>
          <c:y val="5.6338028169014086E-2"/>
          <c:w val="0.88832173594579744"/>
          <c:h val="0.81113427368341551"/>
        </c:manualLayout>
      </c:layout>
      <c:lineChart>
        <c:grouping val="standard"/>
        <c:varyColors val="0"/>
        <c:ser>
          <c:idx val="1"/>
          <c:order val="0"/>
          <c:tx>
            <c:strRef>
              <c:f>かき!$D$192</c:f>
              <c:strCache>
                <c:ptCount val="1"/>
                <c:pt idx="0">
                  <c:v>K-40</c:v>
                </c:pt>
              </c:strCache>
            </c:strRef>
          </c:tx>
          <c:spPr>
            <a:ln w="12700">
              <a:solidFill>
                <a:srgbClr val="00B050"/>
              </a:solidFill>
              <a:prstDash val="solid"/>
            </a:ln>
          </c:spPr>
          <c:marker>
            <c:symbol val="square"/>
            <c:size val="5"/>
            <c:spPr>
              <a:solidFill>
                <a:srgbClr val="FFFFFF"/>
              </a:solidFill>
              <a:ln>
                <a:solidFill>
                  <a:srgbClr val="00B050"/>
                </a:solidFill>
                <a:prstDash val="solid"/>
              </a:ln>
            </c:spPr>
          </c:marker>
          <c:cat>
            <c:numRef>
              <c:f>かき!$B$193:$B$281</c:f>
              <c:numCache>
                <c:formatCode>[$-411]m\.d\.ge</c:formatCode>
                <c:ptCount val="89"/>
                <c:pt idx="0">
                  <c:v>29860</c:v>
                </c:pt>
                <c:pt idx="1">
                  <c:v>30231</c:v>
                </c:pt>
                <c:pt idx="5">
                  <c:v>30614</c:v>
                </c:pt>
                <c:pt idx="7">
                  <c:v>30704</c:v>
                </c:pt>
                <c:pt idx="9">
                  <c:v>31063</c:v>
                </c:pt>
                <c:pt idx="10">
                  <c:v>31528</c:v>
                </c:pt>
                <c:pt idx="15">
                  <c:v>32456</c:v>
                </c:pt>
                <c:pt idx="17">
                  <c:v>32812</c:v>
                </c:pt>
                <c:pt idx="19">
                  <c:v>33176</c:v>
                </c:pt>
                <c:pt idx="21">
                  <c:v>33540</c:v>
                </c:pt>
                <c:pt idx="23">
                  <c:v>33890</c:v>
                </c:pt>
                <c:pt idx="25">
                  <c:v>34246</c:v>
                </c:pt>
                <c:pt idx="27">
                  <c:v>34619</c:v>
                </c:pt>
                <c:pt idx="29">
                  <c:v>34984</c:v>
                </c:pt>
                <c:pt idx="31">
                  <c:v>35353</c:v>
                </c:pt>
                <c:pt idx="33">
                  <c:v>35716</c:v>
                </c:pt>
                <c:pt idx="35">
                  <c:v>36087</c:v>
                </c:pt>
                <c:pt idx="37">
                  <c:v>36460</c:v>
                </c:pt>
                <c:pt idx="39">
                  <c:v>36817</c:v>
                </c:pt>
                <c:pt idx="41">
                  <c:v>37176</c:v>
                </c:pt>
                <c:pt idx="43">
                  <c:v>37554</c:v>
                </c:pt>
                <c:pt idx="45">
                  <c:v>37938</c:v>
                </c:pt>
                <c:pt idx="47">
                  <c:v>38286</c:v>
                </c:pt>
                <c:pt idx="49">
                  <c:v>38636</c:v>
                </c:pt>
                <c:pt idx="51">
                  <c:v>39027</c:v>
                </c:pt>
                <c:pt idx="53">
                  <c:v>39387</c:v>
                </c:pt>
                <c:pt idx="55">
                  <c:v>39765</c:v>
                </c:pt>
                <c:pt idx="57">
                  <c:v>40134</c:v>
                </c:pt>
                <c:pt idx="59">
                  <c:v>40504</c:v>
                </c:pt>
                <c:pt idx="60">
                  <c:v>40561</c:v>
                </c:pt>
                <c:pt idx="61">
                  <c:v>40613</c:v>
                </c:pt>
                <c:pt idx="62">
                  <c:v>40831</c:v>
                </c:pt>
                <c:pt idx="63">
                  <c:v>40923</c:v>
                </c:pt>
                <c:pt idx="64">
                  <c:v>41207</c:v>
                </c:pt>
                <c:pt idx="65">
                  <c:v>41309</c:v>
                </c:pt>
                <c:pt idx="66">
                  <c:v>41617</c:v>
                </c:pt>
                <c:pt idx="68">
                  <c:v>41961</c:v>
                </c:pt>
                <c:pt idx="70">
                  <c:v>42303</c:v>
                </c:pt>
                <c:pt idx="72">
                  <c:v>42690</c:v>
                </c:pt>
                <c:pt idx="74">
                  <c:v>43048</c:v>
                </c:pt>
              </c:numCache>
            </c:numRef>
          </c:cat>
          <c:val>
            <c:numRef>
              <c:f>かき!$D$193:$D$281</c:f>
              <c:numCache>
                <c:formatCode>0.0;"△ "0.0</c:formatCode>
                <c:ptCount val="89"/>
                <c:pt idx="1">
                  <c:v>80.740740740740748</c:v>
                </c:pt>
                <c:pt idx="5">
                  <c:v>84.81481481481481</c:v>
                </c:pt>
                <c:pt idx="7">
                  <c:v>88.148148148148152</c:v>
                </c:pt>
                <c:pt idx="9">
                  <c:v>81.851851851851848</c:v>
                </c:pt>
                <c:pt idx="15">
                  <c:v>77.599999999999994</c:v>
                </c:pt>
                <c:pt idx="17">
                  <c:v>76.900000000000006</c:v>
                </c:pt>
                <c:pt idx="19">
                  <c:v>66.400000000000006</c:v>
                </c:pt>
                <c:pt idx="21">
                  <c:v>70</c:v>
                </c:pt>
                <c:pt idx="23">
                  <c:v>74.7</c:v>
                </c:pt>
                <c:pt idx="25">
                  <c:v>70.2</c:v>
                </c:pt>
                <c:pt idx="27">
                  <c:v>70.3</c:v>
                </c:pt>
                <c:pt idx="29">
                  <c:v>76.099999999999994</c:v>
                </c:pt>
                <c:pt idx="31">
                  <c:v>71.2</c:v>
                </c:pt>
                <c:pt idx="33">
                  <c:v>75.099999999999994</c:v>
                </c:pt>
                <c:pt idx="35">
                  <c:v>70.900000000000006</c:v>
                </c:pt>
                <c:pt idx="37">
                  <c:v>69.2</c:v>
                </c:pt>
                <c:pt idx="39">
                  <c:v>74.900000000000006</c:v>
                </c:pt>
                <c:pt idx="41">
                  <c:v>82.3</c:v>
                </c:pt>
                <c:pt idx="43">
                  <c:v>81.5</c:v>
                </c:pt>
                <c:pt idx="45">
                  <c:v>78.599999999999994</c:v>
                </c:pt>
                <c:pt idx="47">
                  <c:v>77.3</c:v>
                </c:pt>
                <c:pt idx="49">
                  <c:v>64.3</c:v>
                </c:pt>
                <c:pt idx="51">
                  <c:v>78.099999999999994</c:v>
                </c:pt>
                <c:pt idx="53">
                  <c:v>80.2</c:v>
                </c:pt>
                <c:pt idx="55">
                  <c:v>85.6</c:v>
                </c:pt>
                <c:pt idx="57">
                  <c:v>93.6</c:v>
                </c:pt>
                <c:pt idx="59">
                  <c:v>87.3</c:v>
                </c:pt>
                <c:pt idx="66">
                  <c:v>78.400000000000006</c:v>
                </c:pt>
                <c:pt idx="68">
                  <c:v>78.900000000000006</c:v>
                </c:pt>
                <c:pt idx="70">
                  <c:v>80.8</c:v>
                </c:pt>
                <c:pt idx="72">
                  <c:v>79.8</c:v>
                </c:pt>
                <c:pt idx="74">
                  <c:v>72.900000000000006</c:v>
                </c:pt>
              </c:numCache>
            </c:numRef>
          </c:val>
          <c:smooth val="0"/>
        </c:ser>
        <c:ser>
          <c:idx val="0"/>
          <c:order val="1"/>
          <c:tx>
            <c:strRef>
              <c:f>かき!$C$192</c:f>
              <c:strCache>
                <c:ptCount val="1"/>
                <c:pt idx="0">
                  <c:v>Be-7</c:v>
                </c:pt>
              </c:strCache>
            </c:strRef>
          </c:tx>
          <c:spPr>
            <a:ln w="12700">
              <a:solidFill>
                <a:srgbClr val="0066FF"/>
              </a:solidFill>
              <a:prstDash val="sysDash"/>
            </a:ln>
          </c:spPr>
          <c:marker>
            <c:symbol val="circle"/>
            <c:size val="5"/>
            <c:spPr>
              <a:solidFill>
                <a:srgbClr val="FFFFFF"/>
              </a:solidFill>
              <a:ln>
                <a:solidFill>
                  <a:srgbClr val="0066FF"/>
                </a:solidFill>
                <a:prstDash val="solid"/>
              </a:ln>
            </c:spPr>
          </c:marker>
          <c:cat>
            <c:numRef>
              <c:f>かき!$B$193:$B$281</c:f>
              <c:numCache>
                <c:formatCode>[$-411]m\.d\.ge</c:formatCode>
                <c:ptCount val="89"/>
                <c:pt idx="0">
                  <c:v>29860</c:v>
                </c:pt>
                <c:pt idx="1">
                  <c:v>30231</c:v>
                </c:pt>
                <c:pt idx="5">
                  <c:v>30614</c:v>
                </c:pt>
                <c:pt idx="7">
                  <c:v>30704</c:v>
                </c:pt>
                <c:pt idx="9">
                  <c:v>31063</c:v>
                </c:pt>
                <c:pt idx="10">
                  <c:v>31528</c:v>
                </c:pt>
                <c:pt idx="15">
                  <c:v>32456</c:v>
                </c:pt>
                <c:pt idx="17">
                  <c:v>32812</c:v>
                </c:pt>
                <c:pt idx="19">
                  <c:v>33176</c:v>
                </c:pt>
                <c:pt idx="21">
                  <c:v>33540</c:v>
                </c:pt>
                <c:pt idx="23">
                  <c:v>33890</c:v>
                </c:pt>
                <c:pt idx="25">
                  <c:v>34246</c:v>
                </c:pt>
                <c:pt idx="27">
                  <c:v>34619</c:v>
                </c:pt>
                <c:pt idx="29">
                  <c:v>34984</c:v>
                </c:pt>
                <c:pt idx="31">
                  <c:v>35353</c:v>
                </c:pt>
                <c:pt idx="33">
                  <c:v>35716</c:v>
                </c:pt>
                <c:pt idx="35">
                  <c:v>36087</c:v>
                </c:pt>
                <c:pt idx="37">
                  <c:v>36460</c:v>
                </c:pt>
                <c:pt idx="39">
                  <c:v>36817</c:v>
                </c:pt>
                <c:pt idx="41">
                  <c:v>37176</c:v>
                </c:pt>
                <c:pt idx="43">
                  <c:v>37554</c:v>
                </c:pt>
                <c:pt idx="45">
                  <c:v>37938</c:v>
                </c:pt>
                <c:pt idx="47">
                  <c:v>38286</c:v>
                </c:pt>
                <c:pt idx="49">
                  <c:v>38636</c:v>
                </c:pt>
                <c:pt idx="51">
                  <c:v>39027</c:v>
                </c:pt>
                <c:pt idx="53">
                  <c:v>39387</c:v>
                </c:pt>
                <c:pt idx="55">
                  <c:v>39765</c:v>
                </c:pt>
                <c:pt idx="57">
                  <c:v>40134</c:v>
                </c:pt>
                <c:pt idx="59">
                  <c:v>40504</c:v>
                </c:pt>
                <c:pt idx="60">
                  <c:v>40561</c:v>
                </c:pt>
                <c:pt idx="61">
                  <c:v>40613</c:v>
                </c:pt>
                <c:pt idx="62">
                  <c:v>40831</c:v>
                </c:pt>
                <c:pt idx="63">
                  <c:v>40923</c:v>
                </c:pt>
                <c:pt idx="64">
                  <c:v>41207</c:v>
                </c:pt>
                <c:pt idx="65">
                  <c:v>41309</c:v>
                </c:pt>
                <c:pt idx="66">
                  <c:v>41617</c:v>
                </c:pt>
                <c:pt idx="68">
                  <c:v>41961</c:v>
                </c:pt>
                <c:pt idx="70">
                  <c:v>42303</c:v>
                </c:pt>
                <c:pt idx="72">
                  <c:v>42690</c:v>
                </c:pt>
                <c:pt idx="74">
                  <c:v>43048</c:v>
                </c:pt>
              </c:numCache>
            </c:numRef>
          </c:cat>
          <c:val>
            <c:numRef>
              <c:f>かき!$C$193:$C$281</c:f>
              <c:numCache>
                <c:formatCode>0.0;"△ "0.0</c:formatCode>
                <c:ptCount val="89"/>
                <c:pt idx="1">
                  <c:v>1.4814814814814814</c:v>
                </c:pt>
                <c:pt idx="5">
                  <c:v>1.2592592592592593</c:v>
                </c:pt>
                <c:pt idx="7">
                  <c:v>0.7407407407407407</c:v>
                </c:pt>
                <c:pt idx="9">
                  <c:v>0.7407407407407407</c:v>
                </c:pt>
                <c:pt idx="15">
                  <c:v>1.5</c:v>
                </c:pt>
                <c:pt idx="17">
                  <c:v>0.61</c:v>
                </c:pt>
                <c:pt idx="19">
                  <c:v>1.2</c:v>
                </c:pt>
                <c:pt idx="21">
                  <c:v>2.2000000000000002</c:v>
                </c:pt>
                <c:pt idx="23">
                  <c:v>1.4</c:v>
                </c:pt>
                <c:pt idx="25">
                  <c:v>2.2999999999999998</c:v>
                </c:pt>
                <c:pt idx="27">
                  <c:v>3</c:v>
                </c:pt>
                <c:pt idx="29">
                  <c:v>2.1</c:v>
                </c:pt>
                <c:pt idx="31">
                  <c:v>1.9</c:v>
                </c:pt>
                <c:pt idx="33">
                  <c:v>2.2999999999999998</c:v>
                </c:pt>
                <c:pt idx="35">
                  <c:v>2.2999999999999998</c:v>
                </c:pt>
                <c:pt idx="37">
                  <c:v>1.5</c:v>
                </c:pt>
                <c:pt idx="39">
                  <c:v>1.2</c:v>
                </c:pt>
                <c:pt idx="41">
                  <c:v>1.8</c:v>
                </c:pt>
                <c:pt idx="43">
                  <c:v>1.3</c:v>
                </c:pt>
                <c:pt idx="45">
                  <c:v>2.2000000000000002</c:v>
                </c:pt>
                <c:pt idx="47" formatCode="0.00;&quot;△ &quot;0.00">
                  <c:v>1.03</c:v>
                </c:pt>
                <c:pt idx="49">
                  <c:v>1.52</c:v>
                </c:pt>
                <c:pt idx="51">
                  <c:v>1.64</c:v>
                </c:pt>
                <c:pt idx="53">
                  <c:v>1.3</c:v>
                </c:pt>
                <c:pt idx="55">
                  <c:v>1.54</c:v>
                </c:pt>
                <c:pt idx="57">
                  <c:v>1.33</c:v>
                </c:pt>
                <c:pt idx="59">
                  <c:v>1.5</c:v>
                </c:pt>
                <c:pt idx="66" formatCode="0.00">
                  <c:v>0.3</c:v>
                </c:pt>
                <c:pt idx="68">
                  <c:v>1.3</c:v>
                </c:pt>
                <c:pt idx="70">
                  <c:v>1.5</c:v>
                </c:pt>
                <c:pt idx="72">
                  <c:v>1.4</c:v>
                </c:pt>
                <c:pt idx="74">
                  <c:v>1.7</c:v>
                </c:pt>
              </c:numCache>
            </c:numRef>
          </c:val>
          <c:smooth val="0"/>
        </c:ser>
        <c:ser>
          <c:idx val="2"/>
          <c:order val="2"/>
          <c:tx>
            <c:strRef>
              <c:f>かき!$F$192</c:f>
              <c:strCache>
                <c:ptCount val="1"/>
                <c:pt idx="0">
                  <c:v>Cs-137</c:v>
                </c:pt>
              </c:strCache>
            </c:strRef>
          </c:tx>
          <c:spPr>
            <a:ln w="12700">
              <a:solidFill>
                <a:srgbClr val="FF0000"/>
              </a:solidFill>
              <a:prstDash val="sysDash"/>
            </a:ln>
          </c:spPr>
          <c:marker>
            <c:symbol val="triangle"/>
            <c:size val="5"/>
            <c:spPr>
              <a:solidFill>
                <a:srgbClr val="FF0000"/>
              </a:solidFill>
              <a:ln>
                <a:solidFill>
                  <a:srgbClr val="FF0000"/>
                </a:solidFill>
                <a:prstDash val="solid"/>
              </a:ln>
            </c:spPr>
          </c:marker>
          <c:cat>
            <c:numRef>
              <c:f>かき!$B$193:$B$281</c:f>
              <c:numCache>
                <c:formatCode>[$-411]m\.d\.ge</c:formatCode>
                <c:ptCount val="89"/>
                <c:pt idx="0">
                  <c:v>29860</c:v>
                </c:pt>
                <c:pt idx="1">
                  <c:v>30231</c:v>
                </c:pt>
                <c:pt idx="5">
                  <c:v>30614</c:v>
                </c:pt>
                <c:pt idx="7">
                  <c:v>30704</c:v>
                </c:pt>
                <c:pt idx="9">
                  <c:v>31063</c:v>
                </c:pt>
                <c:pt idx="10">
                  <c:v>31528</c:v>
                </c:pt>
                <c:pt idx="15">
                  <c:v>32456</c:v>
                </c:pt>
                <c:pt idx="17">
                  <c:v>32812</c:v>
                </c:pt>
                <c:pt idx="19">
                  <c:v>33176</c:v>
                </c:pt>
                <c:pt idx="21">
                  <c:v>33540</c:v>
                </c:pt>
                <c:pt idx="23">
                  <c:v>33890</c:v>
                </c:pt>
                <c:pt idx="25">
                  <c:v>34246</c:v>
                </c:pt>
                <c:pt idx="27">
                  <c:v>34619</c:v>
                </c:pt>
                <c:pt idx="29">
                  <c:v>34984</c:v>
                </c:pt>
                <c:pt idx="31">
                  <c:v>35353</c:v>
                </c:pt>
                <c:pt idx="33">
                  <c:v>35716</c:v>
                </c:pt>
                <c:pt idx="35">
                  <c:v>36087</c:v>
                </c:pt>
                <c:pt idx="37">
                  <c:v>36460</c:v>
                </c:pt>
                <c:pt idx="39">
                  <c:v>36817</c:v>
                </c:pt>
                <c:pt idx="41">
                  <c:v>37176</c:v>
                </c:pt>
                <c:pt idx="43">
                  <c:v>37554</c:v>
                </c:pt>
                <c:pt idx="45">
                  <c:v>37938</c:v>
                </c:pt>
                <c:pt idx="47">
                  <c:v>38286</c:v>
                </c:pt>
                <c:pt idx="49">
                  <c:v>38636</c:v>
                </c:pt>
                <c:pt idx="51">
                  <c:v>39027</c:v>
                </c:pt>
                <c:pt idx="53">
                  <c:v>39387</c:v>
                </c:pt>
                <c:pt idx="55">
                  <c:v>39765</c:v>
                </c:pt>
                <c:pt idx="57">
                  <c:v>40134</c:v>
                </c:pt>
                <c:pt idx="59">
                  <c:v>40504</c:v>
                </c:pt>
                <c:pt idx="60">
                  <c:v>40561</c:v>
                </c:pt>
                <c:pt idx="61">
                  <c:v>40613</c:v>
                </c:pt>
                <c:pt idx="62">
                  <c:v>40831</c:v>
                </c:pt>
                <c:pt idx="63">
                  <c:v>40923</c:v>
                </c:pt>
                <c:pt idx="64">
                  <c:v>41207</c:v>
                </c:pt>
                <c:pt idx="65">
                  <c:v>41309</c:v>
                </c:pt>
                <c:pt idx="66">
                  <c:v>41617</c:v>
                </c:pt>
                <c:pt idx="68">
                  <c:v>41961</c:v>
                </c:pt>
                <c:pt idx="70">
                  <c:v>42303</c:v>
                </c:pt>
                <c:pt idx="72">
                  <c:v>42690</c:v>
                </c:pt>
                <c:pt idx="74">
                  <c:v>43048</c:v>
                </c:pt>
              </c:numCache>
            </c:numRef>
          </c:cat>
          <c:val>
            <c:numRef>
              <c:f>かき!$F$193:$F$281</c:f>
              <c:numCache>
                <c:formatCode>0.000</c:formatCode>
                <c:ptCount val="89"/>
                <c:pt idx="1">
                  <c:v>5.5555555555555552E-2</c:v>
                </c:pt>
                <c:pt idx="5">
                  <c:v>5.185185185185185E-2</c:v>
                </c:pt>
                <c:pt idx="7">
                  <c:v>4.4444444444444446E-2</c:v>
                </c:pt>
                <c:pt idx="9">
                  <c:v>4.4444444444444446E-2</c:v>
                </c:pt>
                <c:pt idx="15">
                  <c:v>4.1000000000000002E-2</c:v>
                </c:pt>
                <c:pt idx="17">
                  <c:v>4.5999999999999999E-2</c:v>
                </c:pt>
                <c:pt idx="19">
                  <c:v>2.1999999999999999E-2</c:v>
                </c:pt>
                <c:pt idx="21">
                  <c:v>3.5999999999999997E-2</c:v>
                </c:pt>
                <c:pt idx="23">
                  <c:v>3.7999999999999999E-2</c:v>
                </c:pt>
                <c:pt idx="25">
                  <c:v>2.3E-2</c:v>
                </c:pt>
                <c:pt idx="27">
                  <c:v>3.2000000000000001E-2</c:v>
                </c:pt>
                <c:pt idx="29">
                  <c:v>3.4000000000000002E-2</c:v>
                </c:pt>
                <c:pt idx="31">
                  <c:v>2.7E-2</c:v>
                </c:pt>
                <c:pt idx="33">
                  <c:v>2.1999999999999999E-2</c:v>
                </c:pt>
                <c:pt idx="35" formatCode="&quot;(&quot;0.000&quot;)&quot;">
                  <c:v>2.1999999999999999E-2</c:v>
                </c:pt>
                <c:pt idx="37" formatCode="&quot;(&quot;0.000&quot;)&quot;">
                  <c:v>2.5000000000000001E-2</c:v>
                </c:pt>
                <c:pt idx="39">
                  <c:v>2.7E-2</c:v>
                </c:pt>
                <c:pt idx="41">
                  <c:v>2.5000000000000001E-2</c:v>
                </c:pt>
                <c:pt idx="43" formatCode="&quot;(&quot;0.000&quot;)&quot;">
                  <c:v>2.8000000000000001E-2</c:v>
                </c:pt>
                <c:pt idx="45">
                  <c:v>2.7E-2</c:v>
                </c:pt>
                <c:pt idx="47" formatCode="&quot;(&quot;0.000&quot;)&quot;">
                  <c:v>2.4E-2</c:v>
                </c:pt>
                <c:pt idx="49" formatCode="&quot;(&quot;0.000&quot;)&quot;">
                  <c:v>2.4E-2</c:v>
                </c:pt>
                <c:pt idx="51">
                  <c:v>5.0000000000000001E-3</c:v>
                </c:pt>
                <c:pt idx="53" formatCode="&quot;(&quot;0.000&quot;)&quot;">
                  <c:v>2.1000000000000001E-2</c:v>
                </c:pt>
                <c:pt idx="55">
                  <c:v>2.9000000000000001E-2</c:v>
                </c:pt>
                <c:pt idx="57" formatCode="&quot;(&quot;0.000&quot;)&quot;">
                  <c:v>0.02</c:v>
                </c:pt>
                <c:pt idx="59">
                  <c:v>5.0000000000000001E-3</c:v>
                </c:pt>
                <c:pt idx="66">
                  <c:v>6.6000000000000003E-2</c:v>
                </c:pt>
                <c:pt idx="68" formatCode="&quot;(&quot;0.000&quot;)&quot;">
                  <c:v>3.5999999999999997E-2</c:v>
                </c:pt>
                <c:pt idx="70">
                  <c:v>5.0000000000000001E-3</c:v>
                </c:pt>
                <c:pt idx="72" formatCode="&quot;(&quot;0.000&quot;)&quot;">
                  <c:v>4.2999999999999997E-2</c:v>
                </c:pt>
                <c:pt idx="74" formatCode="&quot;(&quot;0.000&quot;)&quot;">
                  <c:v>4.1000000000000002E-2</c:v>
                </c:pt>
              </c:numCache>
            </c:numRef>
          </c:val>
          <c:smooth val="0"/>
        </c:ser>
        <c:ser>
          <c:idx val="4"/>
          <c:order val="3"/>
          <c:tx>
            <c:strRef>
              <c:f>かき!$E$192</c:f>
              <c:strCache>
                <c:ptCount val="1"/>
                <c:pt idx="0">
                  <c:v>Cs-134</c:v>
                </c:pt>
              </c:strCache>
            </c:strRef>
          </c:tx>
          <c:spPr>
            <a:ln w="12700">
              <a:solidFill>
                <a:srgbClr val="FF0000"/>
              </a:solidFill>
              <a:prstDash val="solid"/>
            </a:ln>
          </c:spPr>
          <c:marker>
            <c:symbol val="triangle"/>
            <c:size val="6"/>
            <c:spPr>
              <a:solidFill>
                <a:srgbClr val="FFFFFF"/>
              </a:solidFill>
              <a:ln>
                <a:solidFill>
                  <a:srgbClr val="FF0000"/>
                </a:solidFill>
                <a:prstDash val="solid"/>
              </a:ln>
            </c:spPr>
          </c:marker>
          <c:cat>
            <c:numRef>
              <c:f>かき!$B$193:$B$281</c:f>
              <c:numCache>
                <c:formatCode>[$-411]m\.d\.ge</c:formatCode>
                <c:ptCount val="89"/>
                <c:pt idx="0">
                  <c:v>29860</c:v>
                </c:pt>
                <c:pt idx="1">
                  <c:v>30231</c:v>
                </c:pt>
                <c:pt idx="5">
                  <c:v>30614</c:v>
                </c:pt>
                <c:pt idx="7">
                  <c:v>30704</c:v>
                </c:pt>
                <c:pt idx="9">
                  <c:v>31063</c:v>
                </c:pt>
                <c:pt idx="10">
                  <c:v>31528</c:v>
                </c:pt>
                <c:pt idx="15">
                  <c:v>32456</c:v>
                </c:pt>
                <c:pt idx="17">
                  <c:v>32812</c:v>
                </c:pt>
                <c:pt idx="19">
                  <c:v>33176</c:v>
                </c:pt>
                <c:pt idx="21">
                  <c:v>33540</c:v>
                </c:pt>
                <c:pt idx="23">
                  <c:v>33890</c:v>
                </c:pt>
                <c:pt idx="25">
                  <c:v>34246</c:v>
                </c:pt>
                <c:pt idx="27">
                  <c:v>34619</c:v>
                </c:pt>
                <c:pt idx="29">
                  <c:v>34984</c:v>
                </c:pt>
                <c:pt idx="31">
                  <c:v>35353</c:v>
                </c:pt>
                <c:pt idx="33">
                  <c:v>35716</c:v>
                </c:pt>
                <c:pt idx="35">
                  <c:v>36087</c:v>
                </c:pt>
                <c:pt idx="37">
                  <c:v>36460</c:v>
                </c:pt>
                <c:pt idx="39">
                  <c:v>36817</c:v>
                </c:pt>
                <c:pt idx="41">
                  <c:v>37176</c:v>
                </c:pt>
                <c:pt idx="43">
                  <c:v>37554</c:v>
                </c:pt>
                <c:pt idx="45">
                  <c:v>37938</c:v>
                </c:pt>
                <c:pt idx="47">
                  <c:v>38286</c:v>
                </c:pt>
                <c:pt idx="49">
                  <c:v>38636</c:v>
                </c:pt>
                <c:pt idx="51">
                  <c:v>39027</c:v>
                </c:pt>
                <c:pt idx="53">
                  <c:v>39387</c:v>
                </c:pt>
                <c:pt idx="55">
                  <c:v>39765</c:v>
                </c:pt>
                <c:pt idx="57">
                  <c:v>40134</c:v>
                </c:pt>
                <c:pt idx="59">
                  <c:v>40504</c:v>
                </c:pt>
                <c:pt idx="60">
                  <c:v>40561</c:v>
                </c:pt>
                <c:pt idx="61">
                  <c:v>40613</c:v>
                </c:pt>
                <c:pt idx="62">
                  <c:v>40831</c:v>
                </c:pt>
                <c:pt idx="63">
                  <c:v>40923</c:v>
                </c:pt>
                <c:pt idx="64">
                  <c:v>41207</c:v>
                </c:pt>
                <c:pt idx="65">
                  <c:v>41309</c:v>
                </c:pt>
                <c:pt idx="66">
                  <c:v>41617</c:v>
                </c:pt>
                <c:pt idx="68">
                  <c:v>41961</c:v>
                </c:pt>
                <c:pt idx="70">
                  <c:v>42303</c:v>
                </c:pt>
                <c:pt idx="72">
                  <c:v>42690</c:v>
                </c:pt>
                <c:pt idx="74">
                  <c:v>43048</c:v>
                </c:pt>
              </c:numCache>
            </c:numRef>
          </c:cat>
          <c:val>
            <c:numRef>
              <c:f>かき!$E$193:$E$281</c:f>
              <c:numCache>
                <c:formatCode>0.000</c:formatCode>
                <c:ptCount val="89"/>
                <c:pt idx="1">
                  <c:v>3.7867017559253787E-3</c:v>
                </c:pt>
                <c:pt idx="5">
                  <c:v>2.6618074175894808E-3</c:v>
                </c:pt>
                <c:pt idx="7">
                  <c:v>2.4502126571735172E-3</c:v>
                </c:pt>
                <c:pt idx="9">
                  <c:v>1.7608082705543521E-3</c:v>
                </c:pt>
                <c:pt idx="15">
                  <c:v>2.128383731180575E-3</c:v>
                </c:pt>
                <c:pt idx="17">
                  <c:v>1.5337596780436364E-3</c:v>
                </c:pt>
                <c:pt idx="19">
                  <c:v>1.0971527975493878E-3</c:v>
                </c:pt>
                <c:pt idx="21">
                  <c:v>7.8483238176261432E-4</c:v>
                </c:pt>
                <c:pt idx="23">
                  <c:v>5.6869903215889868E-4</c:v>
                </c:pt>
                <c:pt idx="25">
                  <c:v>4.0981691021662735E-4</c:v>
                </c:pt>
                <c:pt idx="27">
                  <c:v>2.9073839468280322E-4</c:v>
                </c:pt>
                <c:pt idx="29">
                  <c:v>2.0778418465495024E-4</c:v>
                </c:pt>
                <c:pt idx="31">
                  <c:v>1.4795300671620548E-4</c:v>
                </c:pt>
                <c:pt idx="33">
                  <c:v>1.0593349291663447E-4</c:v>
                </c:pt>
                <c:pt idx="35">
                  <c:v>7.5291370512820397E-5</c:v>
                </c:pt>
                <c:pt idx="37">
                  <c:v>5.3414321494919635E-5</c:v>
                </c:pt>
                <c:pt idx="39">
                  <c:v>3.8456114590653941E-5</c:v>
                </c:pt>
                <c:pt idx="41">
                  <c:v>2.7635905163726381E-5</c:v>
                </c:pt>
                <c:pt idx="43">
                  <c:v>1.9515860961792919E-5</c:v>
                </c:pt>
                <c:pt idx="45">
                  <c:v>1.3705773389716992E-5</c:v>
                </c:pt>
                <c:pt idx="47">
                  <c:v>9.9496663925179893E-6</c:v>
                </c:pt>
                <c:pt idx="49">
                  <c:v>7.2096485558114699E-6</c:v>
                </c:pt>
                <c:pt idx="51">
                  <c:v>5.0307419165553283E-6</c:v>
                </c:pt>
                <c:pt idx="53">
                  <c:v>3.6119408545374935E-6</c:v>
                </c:pt>
                <c:pt idx="55">
                  <c:v>2.5506722179628604E-6</c:v>
                </c:pt>
                <c:pt idx="57">
                  <c:v>1.8162095658135884E-6</c:v>
                </c:pt>
                <c:pt idx="59">
                  <c:v>1.2920447843952719E-6</c:v>
                </c:pt>
                <c:pt idx="66">
                  <c:v>1.9845993995788224E-3</c:v>
                </c:pt>
                <c:pt idx="68">
                  <c:v>1.4460277301593227E-3</c:v>
                </c:pt>
                <c:pt idx="70">
                  <c:v>1.0555523668611382E-3</c:v>
                </c:pt>
                <c:pt idx="72">
                  <c:v>7.3925882964378229E-4</c:v>
                </c:pt>
                <c:pt idx="74">
                  <c:v>5.3174633983830186E-4</c:v>
                </c:pt>
              </c:numCache>
            </c:numRef>
          </c:val>
          <c:smooth val="0"/>
        </c:ser>
        <c:dLbls>
          <c:showLegendKey val="0"/>
          <c:showVal val="0"/>
          <c:showCatName val="0"/>
          <c:showSerName val="0"/>
          <c:showPercent val="0"/>
          <c:showBubbleSize val="0"/>
        </c:dLbls>
        <c:marker val="1"/>
        <c:smooth val="0"/>
        <c:axId val="224928896"/>
        <c:axId val="224940032"/>
      </c:lineChart>
      <c:dateAx>
        <c:axId val="224928896"/>
        <c:scaling>
          <c:orientation val="minMax"/>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850" b="0" i="0" u="none" strike="noStrike" baseline="0">
                <a:solidFill>
                  <a:srgbClr val="000000"/>
                </a:solidFill>
                <a:latin typeface="Meiryo UI"/>
                <a:ea typeface="Meiryo UI"/>
                <a:cs typeface="Meiryo UI"/>
              </a:defRPr>
            </a:pPr>
            <a:endParaRPr lang="ja-JP"/>
          </a:p>
        </c:txPr>
        <c:crossAx val="224940032"/>
        <c:crossesAt val="1.0000000000000003E-4"/>
        <c:auto val="0"/>
        <c:lblOffset val="100"/>
        <c:baseTimeUnit val="days"/>
        <c:majorUnit val="24"/>
        <c:majorTimeUnit val="months"/>
        <c:minorUnit val="12"/>
        <c:minorTimeUnit val="months"/>
      </c:dateAx>
      <c:valAx>
        <c:axId val="224940032"/>
        <c:scaling>
          <c:logBase val="10"/>
          <c:orientation val="minMax"/>
          <c:min val="1.0000000000000003E-4"/>
        </c:scaling>
        <c:delete val="0"/>
        <c:axPos val="l"/>
        <c:majorGridlines>
          <c:spPr>
            <a:ln w="3175">
              <a:solidFill>
                <a:schemeClr val="bg1">
                  <a:lumMod val="85000"/>
                </a:schemeClr>
              </a:solidFill>
              <a:prstDash val="solid"/>
            </a:ln>
          </c:spPr>
        </c:majorGridlines>
        <c:minorGridlines>
          <c:spPr>
            <a:ln w="3175">
              <a:solidFill>
                <a:schemeClr val="bg1">
                  <a:lumMod val="85000"/>
                </a:schemeClr>
              </a:solidFill>
              <a:prstDash val="solid"/>
            </a:ln>
          </c:spPr>
        </c:minorGridlines>
        <c:title>
          <c:tx>
            <c:rich>
              <a:bodyPr/>
              <a:lstStyle/>
              <a:p>
                <a:pPr>
                  <a:defRPr sz="900" b="0" i="0" u="none" strike="noStrike" baseline="0">
                    <a:solidFill>
                      <a:srgbClr val="000000"/>
                    </a:solidFill>
                    <a:latin typeface="Meiryo UI"/>
                    <a:ea typeface="Meiryo UI"/>
                    <a:cs typeface="Meiryo UI"/>
                  </a:defRPr>
                </a:pPr>
                <a:r>
                  <a:rPr lang="en-US" altLang="en-US"/>
                  <a:t>Bq/kg</a:t>
                </a:r>
                <a:r>
                  <a:rPr lang="ja-JP" altLang="en-US"/>
                  <a:t>生</a:t>
                </a:r>
              </a:p>
            </c:rich>
          </c:tx>
          <c:layout>
            <c:manualLayout>
              <c:xMode val="edge"/>
              <c:yMode val="edge"/>
              <c:x val="7.1326676176890159E-3"/>
              <c:y val="0.49295774647887325"/>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Meiryo UI"/>
                <a:ea typeface="Meiryo UI"/>
                <a:cs typeface="Meiryo UI"/>
              </a:defRPr>
            </a:pPr>
            <a:endParaRPr lang="ja-JP"/>
          </a:p>
        </c:txPr>
        <c:crossAx val="224928896"/>
        <c:crosses val="autoZero"/>
        <c:crossBetween val="between"/>
        <c:minorUnit val="10"/>
      </c:valAx>
      <c:spPr>
        <a:noFill/>
        <a:ln w="12700">
          <a:solidFill>
            <a:srgbClr val="808080"/>
          </a:solidFill>
          <a:prstDash val="solid"/>
        </a:ln>
      </c:spPr>
    </c:plotArea>
    <c:legend>
      <c:legendPos val="r"/>
      <c:layout>
        <c:manualLayout>
          <c:xMode val="edge"/>
          <c:yMode val="edge"/>
          <c:x val="0.49049667220916759"/>
          <c:y val="0.35011108851245987"/>
          <c:w val="0.32469964559514808"/>
          <c:h val="0.10961951698483732"/>
        </c:manualLayout>
      </c:layout>
      <c:overlay val="0"/>
      <c:spPr>
        <a:solidFill>
          <a:srgbClr val="FFFFFF"/>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225"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かきの</a:t>
            </a:r>
            <a:r>
              <a:rPr lang="en-US" altLang="en-US"/>
              <a:t>Cs-137</a:t>
            </a:r>
            <a:endParaRPr lang="ja-JP" altLang="en-US"/>
          </a:p>
        </c:rich>
      </c:tx>
      <c:layout>
        <c:manualLayout>
          <c:xMode val="edge"/>
          <c:yMode val="edge"/>
          <c:x val="0.18833673835125447"/>
          <c:y val="2.0068749999999979E-2"/>
        </c:manualLayout>
      </c:layout>
      <c:overlay val="0"/>
      <c:spPr>
        <a:solidFill>
          <a:srgbClr val="FFFFFF"/>
        </a:solidFill>
        <a:ln w="25400">
          <a:noFill/>
        </a:ln>
      </c:spPr>
    </c:title>
    <c:autoTitleDeleted val="0"/>
    <c:plotArea>
      <c:layout>
        <c:manualLayout>
          <c:layoutTarget val="inner"/>
          <c:xMode val="edge"/>
          <c:yMode val="edge"/>
          <c:x val="9.4472930386017132E-2"/>
          <c:y val="3.6468796480196651E-2"/>
          <c:w val="0.88959002595971293"/>
          <c:h val="0.82677695042324106"/>
        </c:manualLayout>
      </c:layout>
      <c:lineChart>
        <c:grouping val="standard"/>
        <c:varyColors val="0"/>
        <c:ser>
          <c:idx val="1"/>
          <c:order val="0"/>
          <c:tx>
            <c:strRef>
              <c:f>かき!$C$118</c:f>
              <c:strCache>
                <c:ptCount val="1"/>
                <c:pt idx="0">
                  <c:v>野々浜/県</c:v>
                </c:pt>
              </c:strCache>
            </c:strRef>
          </c:tx>
          <c:spPr>
            <a:ln w="12700">
              <a:solidFill>
                <a:srgbClr val="000080"/>
              </a:solidFill>
              <a:prstDash val="solid"/>
            </a:ln>
          </c:spPr>
          <c:marker>
            <c:symbol val="square"/>
            <c:size val="5"/>
            <c:spPr>
              <a:noFill/>
              <a:ln>
                <a:solidFill>
                  <a:srgbClr val="000080"/>
                </a:solidFill>
                <a:prstDash val="solid"/>
              </a:ln>
            </c:spPr>
          </c:marker>
          <c:cat>
            <c:numRef>
              <c:f>かき!$R$120:$R$180</c:f>
              <c:numCache>
                <c:formatCode>[$-411]m\.d\.ge</c:formatCode>
                <c:ptCount val="61"/>
                <c:pt idx="0">
                  <c:v>29922</c:v>
                </c:pt>
                <c:pt idx="1">
                  <c:v>30229</c:v>
                </c:pt>
                <c:pt idx="3">
                  <c:v>30286</c:v>
                </c:pt>
                <c:pt idx="5">
                  <c:v>30601</c:v>
                </c:pt>
                <c:pt idx="8">
                  <c:v>30979</c:v>
                </c:pt>
                <c:pt idx="9">
                  <c:v>31063</c:v>
                </c:pt>
                <c:pt idx="10">
                  <c:v>31337</c:v>
                </c:pt>
                <c:pt idx="12">
                  <c:v>31736</c:v>
                </c:pt>
                <c:pt idx="13">
                  <c:v>32111</c:v>
                </c:pt>
                <c:pt idx="14">
                  <c:v>32472</c:v>
                </c:pt>
                <c:pt idx="15">
                  <c:v>32814</c:v>
                </c:pt>
                <c:pt idx="16">
                  <c:v>33157</c:v>
                </c:pt>
                <c:pt idx="17">
                  <c:v>33534</c:v>
                </c:pt>
                <c:pt idx="18">
                  <c:v>33905</c:v>
                </c:pt>
                <c:pt idx="19">
                  <c:v>34269</c:v>
                </c:pt>
                <c:pt idx="20">
                  <c:v>34613</c:v>
                </c:pt>
                <c:pt idx="21">
                  <c:v>34976</c:v>
                </c:pt>
                <c:pt idx="22">
                  <c:v>35347</c:v>
                </c:pt>
                <c:pt idx="23">
                  <c:v>35711</c:v>
                </c:pt>
                <c:pt idx="24">
                  <c:v>36076</c:v>
                </c:pt>
                <c:pt idx="25">
                  <c:v>36445</c:v>
                </c:pt>
                <c:pt idx="26">
                  <c:v>36809</c:v>
                </c:pt>
                <c:pt idx="27">
                  <c:v>37203</c:v>
                </c:pt>
                <c:pt idx="28">
                  <c:v>37565</c:v>
                </c:pt>
                <c:pt idx="29">
                  <c:v>37936</c:v>
                </c:pt>
                <c:pt idx="30">
                  <c:v>38300</c:v>
                </c:pt>
                <c:pt idx="31">
                  <c:v>38629</c:v>
                </c:pt>
                <c:pt idx="32">
                  <c:v>39023</c:v>
                </c:pt>
                <c:pt idx="33">
                  <c:v>39386</c:v>
                </c:pt>
                <c:pt idx="34">
                  <c:v>39772</c:v>
                </c:pt>
                <c:pt idx="35">
                  <c:v>40137</c:v>
                </c:pt>
                <c:pt idx="36">
                  <c:v>40499</c:v>
                </c:pt>
                <c:pt idx="37">
                  <c:v>40613</c:v>
                </c:pt>
                <c:pt idx="44">
                  <c:v>43027</c:v>
                </c:pt>
              </c:numCache>
            </c:numRef>
          </c:cat>
          <c:val>
            <c:numRef>
              <c:f>かき!$F$120:$F$180</c:f>
              <c:numCache>
                <c:formatCode>0.000</c:formatCode>
                <c:ptCount val="61"/>
                <c:pt idx="0">
                  <c:v>8.1481481481481502E-2</c:v>
                </c:pt>
                <c:pt idx="1">
                  <c:v>4.8148148148148148E-2</c:v>
                </c:pt>
                <c:pt idx="2">
                  <c:v>4.4444444444444446E-2</c:v>
                </c:pt>
                <c:pt idx="3">
                  <c:v>5.5555555555555552E-2</c:v>
                </c:pt>
                <c:pt idx="4">
                  <c:v>6.2962962962962957E-2</c:v>
                </c:pt>
                <c:pt idx="5">
                  <c:v>4.8148148148148148E-2</c:v>
                </c:pt>
                <c:pt idx="6">
                  <c:v>5.185185185185185E-2</c:v>
                </c:pt>
                <c:pt idx="7">
                  <c:v>5.185185185185185E-2</c:v>
                </c:pt>
                <c:pt idx="8">
                  <c:v>5.9259259259259262E-2</c:v>
                </c:pt>
                <c:pt idx="9">
                  <c:v>4.8148148148148148E-2</c:v>
                </c:pt>
                <c:pt idx="10">
                  <c:v>6.2962962962962957E-2</c:v>
                </c:pt>
                <c:pt idx="12">
                  <c:v>6.6666666666666666E-2</c:v>
                </c:pt>
                <c:pt idx="13">
                  <c:v>5.9259259259259262E-2</c:v>
                </c:pt>
                <c:pt idx="14">
                  <c:v>0.05</c:v>
                </c:pt>
                <c:pt idx="15">
                  <c:v>2.4E-2</c:v>
                </c:pt>
                <c:pt idx="16">
                  <c:v>3.1E-2</c:v>
                </c:pt>
                <c:pt idx="17">
                  <c:v>3.3000000000000002E-2</c:v>
                </c:pt>
                <c:pt idx="18">
                  <c:v>3.9E-2</c:v>
                </c:pt>
                <c:pt idx="19">
                  <c:v>1.7999999999999999E-2</c:v>
                </c:pt>
                <c:pt idx="20">
                  <c:v>2.4E-2</c:v>
                </c:pt>
                <c:pt idx="21">
                  <c:v>1.7000000000000001E-2</c:v>
                </c:pt>
                <c:pt idx="22">
                  <c:v>1.7999999999999999E-2</c:v>
                </c:pt>
                <c:pt idx="23">
                  <c:v>3.8398975278384679E-3</c:v>
                </c:pt>
                <c:pt idx="24">
                  <c:v>2.4E-2</c:v>
                </c:pt>
                <c:pt idx="25">
                  <c:v>2.7E-2</c:v>
                </c:pt>
                <c:pt idx="26">
                  <c:v>3.5828195944255167E-3</c:v>
                </c:pt>
                <c:pt idx="27" formatCode="&quot;(&quot;0.000&quot;)&quot;">
                  <c:v>2.3E-2</c:v>
                </c:pt>
                <c:pt idx="28" formatCode="&quot;(&quot;0.000&quot;)&quot;">
                  <c:v>2.4E-2</c:v>
                </c:pt>
                <c:pt idx="29" formatCode="&quot;(&quot;0.000&quot;)&quot;">
                  <c:v>2.3E-2</c:v>
                </c:pt>
                <c:pt idx="30">
                  <c:v>2.9000000000000001E-2</c:v>
                </c:pt>
                <c:pt idx="31">
                  <c:v>2.4E-2</c:v>
                </c:pt>
                <c:pt idx="32" formatCode="&quot;(&quot;0.000&quot;)&quot;">
                  <c:v>2.4E-2</c:v>
                </c:pt>
                <c:pt idx="33">
                  <c:v>3.0461922567575563E-3</c:v>
                </c:pt>
                <c:pt idx="34">
                  <c:v>2.9755091714700117E-3</c:v>
                </c:pt>
                <c:pt idx="35">
                  <c:v>2.9097698012068769E-3</c:v>
                </c:pt>
                <c:pt idx="36" formatCode="&quot;(&quot;0.000&quot;)&quot;">
                  <c:v>2.4E-2</c:v>
                </c:pt>
                <c:pt idx="40">
                  <c:v>0.04</c:v>
                </c:pt>
                <c:pt idx="41">
                  <c:v>0.12</c:v>
                </c:pt>
                <c:pt idx="42" formatCode="&quot;(&quot;0.000&quot;)&quot;">
                  <c:v>0.04</c:v>
                </c:pt>
                <c:pt idx="43">
                  <c:v>8.8999999999999996E-2</c:v>
                </c:pt>
                <c:pt idx="44">
                  <c:v>3.5000000000000003E-2</c:v>
                </c:pt>
              </c:numCache>
            </c:numRef>
          </c:val>
          <c:smooth val="0"/>
        </c:ser>
        <c:ser>
          <c:idx val="2"/>
          <c:order val="1"/>
          <c:tx>
            <c:strRef>
              <c:f>かき!$K$118</c:f>
              <c:strCache>
                <c:ptCount val="1"/>
                <c:pt idx="0">
                  <c:v>尾浦/県</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かき!$R$120:$R$180</c:f>
              <c:numCache>
                <c:formatCode>[$-411]m\.d\.ge</c:formatCode>
                <c:ptCount val="61"/>
                <c:pt idx="0">
                  <c:v>29922</c:v>
                </c:pt>
                <c:pt idx="1">
                  <c:v>30229</c:v>
                </c:pt>
                <c:pt idx="3">
                  <c:v>30286</c:v>
                </c:pt>
                <c:pt idx="5">
                  <c:v>30601</c:v>
                </c:pt>
                <c:pt idx="8">
                  <c:v>30979</c:v>
                </c:pt>
                <c:pt idx="9">
                  <c:v>31063</c:v>
                </c:pt>
                <c:pt idx="10">
                  <c:v>31337</c:v>
                </c:pt>
                <c:pt idx="12">
                  <c:v>31736</c:v>
                </c:pt>
                <c:pt idx="13">
                  <c:v>32111</c:v>
                </c:pt>
                <c:pt idx="14">
                  <c:v>32472</c:v>
                </c:pt>
                <c:pt idx="15">
                  <c:v>32814</c:v>
                </c:pt>
                <c:pt idx="16">
                  <c:v>33157</c:v>
                </c:pt>
                <c:pt idx="17">
                  <c:v>33534</c:v>
                </c:pt>
                <c:pt idx="18">
                  <c:v>33905</c:v>
                </c:pt>
                <c:pt idx="19">
                  <c:v>34269</c:v>
                </c:pt>
                <c:pt idx="20">
                  <c:v>34613</c:v>
                </c:pt>
                <c:pt idx="21">
                  <c:v>34976</c:v>
                </c:pt>
                <c:pt idx="22">
                  <c:v>35347</c:v>
                </c:pt>
                <c:pt idx="23">
                  <c:v>35711</c:v>
                </c:pt>
                <c:pt idx="24">
                  <c:v>36076</c:v>
                </c:pt>
                <c:pt idx="25">
                  <c:v>36445</c:v>
                </c:pt>
                <c:pt idx="26">
                  <c:v>36809</c:v>
                </c:pt>
                <c:pt idx="27">
                  <c:v>37203</c:v>
                </c:pt>
                <c:pt idx="28">
                  <c:v>37565</c:v>
                </c:pt>
                <c:pt idx="29">
                  <c:v>37936</c:v>
                </c:pt>
                <c:pt idx="30">
                  <c:v>38300</c:v>
                </c:pt>
                <c:pt idx="31">
                  <c:v>38629</c:v>
                </c:pt>
                <c:pt idx="32">
                  <c:v>39023</c:v>
                </c:pt>
                <c:pt idx="33">
                  <c:v>39386</c:v>
                </c:pt>
                <c:pt idx="34">
                  <c:v>39772</c:v>
                </c:pt>
                <c:pt idx="35">
                  <c:v>40137</c:v>
                </c:pt>
                <c:pt idx="36">
                  <c:v>40499</c:v>
                </c:pt>
                <c:pt idx="37">
                  <c:v>40613</c:v>
                </c:pt>
                <c:pt idx="44">
                  <c:v>43027</c:v>
                </c:pt>
              </c:numCache>
            </c:numRef>
          </c:cat>
          <c:val>
            <c:numRef>
              <c:f>かき!$N$120:$N$180</c:f>
              <c:numCache>
                <c:formatCode>0.000</c:formatCode>
                <c:ptCount val="61"/>
                <c:pt idx="0">
                  <c:v>6.2962962962962957E-2</c:v>
                </c:pt>
                <c:pt idx="1">
                  <c:v>3.7037037037037035E-2</c:v>
                </c:pt>
                <c:pt idx="2">
                  <c:v>5.9259259259259262E-2</c:v>
                </c:pt>
                <c:pt idx="5">
                  <c:v>6.2962962962962957E-2</c:v>
                </c:pt>
                <c:pt idx="8">
                  <c:v>4.8148148148148148E-2</c:v>
                </c:pt>
                <c:pt idx="9">
                  <c:v>4.4444444444444446E-2</c:v>
                </c:pt>
                <c:pt idx="10">
                  <c:v>5.185185185185185E-2</c:v>
                </c:pt>
                <c:pt idx="12">
                  <c:v>0.1111111111111111</c:v>
                </c:pt>
                <c:pt idx="13">
                  <c:v>9.6296296296296297E-2</c:v>
                </c:pt>
                <c:pt idx="14">
                  <c:v>4.1000000000000002E-2</c:v>
                </c:pt>
                <c:pt idx="15">
                  <c:v>2.9000000000000001E-2</c:v>
                </c:pt>
                <c:pt idx="16">
                  <c:v>0.02</c:v>
                </c:pt>
                <c:pt idx="17">
                  <c:v>1.9E-2</c:v>
                </c:pt>
                <c:pt idx="18">
                  <c:v>2.5000000000000001E-2</c:v>
                </c:pt>
                <c:pt idx="19">
                  <c:v>0.02</c:v>
                </c:pt>
                <c:pt idx="20">
                  <c:v>2.1000000000000001E-2</c:v>
                </c:pt>
                <c:pt idx="21">
                  <c:v>0.03</c:v>
                </c:pt>
                <c:pt idx="22">
                  <c:v>2.7E-2</c:v>
                </c:pt>
                <c:pt idx="23">
                  <c:v>2.3E-2</c:v>
                </c:pt>
                <c:pt idx="24">
                  <c:v>3.7524548787695954E-3</c:v>
                </c:pt>
                <c:pt idx="25">
                  <c:v>2.4E-2</c:v>
                </c:pt>
                <c:pt idx="26" formatCode="&quot;(&quot;0.000&quot;)&quot;">
                  <c:v>2.1999999999999999E-2</c:v>
                </c:pt>
                <c:pt idx="27">
                  <c:v>3.5014521299699033E-3</c:v>
                </c:pt>
                <c:pt idx="28">
                  <c:v>3.418478930448015E-3</c:v>
                </c:pt>
                <c:pt idx="29">
                  <c:v>3.3336827367215615E-3</c:v>
                </c:pt>
                <c:pt idx="30" formatCode="&quot;(&quot;0.000&quot;)&quot;">
                  <c:v>2.1000000000000001E-2</c:v>
                </c:pt>
                <c:pt idx="31" formatCode="&quot;(&quot;0.000&quot;)&quot;">
                  <c:v>2.7E-2</c:v>
                </c:pt>
                <c:pt idx="32">
                  <c:v>3.11580023249464E-3</c:v>
                </c:pt>
                <c:pt idx="33">
                  <c:v>3.0461922567575563E-3</c:v>
                </c:pt>
                <c:pt idx="34" formatCode="&quot;(&quot;0.000&quot;)&quot;">
                  <c:v>2.7E-2</c:v>
                </c:pt>
                <c:pt idx="35">
                  <c:v>2.9066496338876055E-3</c:v>
                </c:pt>
                <c:pt idx="36">
                  <c:v>2.8383086806608037E-3</c:v>
                </c:pt>
                <c:pt idx="38" formatCode="&quot;(&quot;0.000&quot;)&quot;">
                  <c:v>9.2999999999999999E-2</c:v>
                </c:pt>
                <c:pt idx="39">
                  <c:v>0.16</c:v>
                </c:pt>
                <c:pt idx="40">
                  <c:v>0.04</c:v>
                </c:pt>
                <c:pt idx="41">
                  <c:v>8.8999999999999996E-2</c:v>
                </c:pt>
                <c:pt idx="42" formatCode="&quot;(&quot;0.000&quot;)&quot;">
                  <c:v>3.3000000000000002E-2</c:v>
                </c:pt>
                <c:pt idx="43" formatCode="&quot;(&quot;0.000&quot;)&quot;">
                  <c:v>3.3000000000000002E-2</c:v>
                </c:pt>
                <c:pt idx="44">
                  <c:v>0.03</c:v>
                </c:pt>
              </c:numCache>
            </c:numRef>
          </c:val>
          <c:smooth val="0"/>
        </c:ser>
        <c:ser>
          <c:idx val="3"/>
          <c:order val="2"/>
          <c:tx>
            <c:strRef>
              <c:f>かき!$S$118</c:f>
              <c:strCache>
                <c:ptCount val="1"/>
                <c:pt idx="0">
                  <c:v>出島(県)</c:v>
                </c:pt>
              </c:strCache>
            </c:strRef>
          </c:tx>
          <c:spPr>
            <a:ln w="12700">
              <a:solidFill>
                <a:srgbClr val="FF00FF"/>
              </a:solidFill>
              <a:prstDash val="solid"/>
            </a:ln>
          </c:spPr>
          <c:marker>
            <c:symbol val="circle"/>
            <c:size val="5"/>
            <c:spPr>
              <a:solidFill>
                <a:srgbClr val="FF00FF"/>
              </a:solidFill>
              <a:ln>
                <a:solidFill>
                  <a:srgbClr val="FF00FF"/>
                </a:solidFill>
                <a:prstDash val="solid"/>
              </a:ln>
            </c:spPr>
          </c:marker>
          <c:cat>
            <c:numRef>
              <c:f>かき!$R$120:$R$180</c:f>
              <c:numCache>
                <c:formatCode>[$-411]m\.d\.ge</c:formatCode>
                <c:ptCount val="61"/>
                <c:pt idx="0">
                  <c:v>29922</c:v>
                </c:pt>
                <c:pt idx="1">
                  <c:v>30229</c:v>
                </c:pt>
                <c:pt idx="3">
                  <c:v>30286</c:v>
                </c:pt>
                <c:pt idx="5">
                  <c:v>30601</c:v>
                </c:pt>
                <c:pt idx="8">
                  <c:v>30979</c:v>
                </c:pt>
                <c:pt idx="9">
                  <c:v>31063</c:v>
                </c:pt>
                <c:pt idx="10">
                  <c:v>31337</c:v>
                </c:pt>
                <c:pt idx="12">
                  <c:v>31736</c:v>
                </c:pt>
                <c:pt idx="13">
                  <c:v>32111</c:v>
                </c:pt>
                <c:pt idx="14">
                  <c:v>32472</c:v>
                </c:pt>
                <c:pt idx="15">
                  <c:v>32814</c:v>
                </c:pt>
                <c:pt idx="16">
                  <c:v>33157</c:v>
                </c:pt>
                <c:pt idx="17">
                  <c:v>33534</c:v>
                </c:pt>
                <c:pt idx="18">
                  <c:v>33905</c:v>
                </c:pt>
                <c:pt idx="19">
                  <c:v>34269</c:v>
                </c:pt>
                <c:pt idx="20">
                  <c:v>34613</c:v>
                </c:pt>
                <c:pt idx="21">
                  <c:v>34976</c:v>
                </c:pt>
                <c:pt idx="22">
                  <c:v>35347</c:v>
                </c:pt>
                <c:pt idx="23">
                  <c:v>35711</c:v>
                </c:pt>
                <c:pt idx="24">
                  <c:v>36076</c:v>
                </c:pt>
                <c:pt idx="25">
                  <c:v>36445</c:v>
                </c:pt>
                <c:pt idx="26">
                  <c:v>36809</c:v>
                </c:pt>
                <c:pt idx="27">
                  <c:v>37203</c:v>
                </c:pt>
                <c:pt idx="28">
                  <c:v>37565</c:v>
                </c:pt>
                <c:pt idx="29">
                  <c:v>37936</c:v>
                </c:pt>
                <c:pt idx="30">
                  <c:v>38300</c:v>
                </c:pt>
                <c:pt idx="31">
                  <c:v>38629</c:v>
                </c:pt>
                <c:pt idx="32">
                  <c:v>39023</c:v>
                </c:pt>
                <c:pt idx="33">
                  <c:v>39386</c:v>
                </c:pt>
                <c:pt idx="34">
                  <c:v>39772</c:v>
                </c:pt>
                <c:pt idx="35">
                  <c:v>40137</c:v>
                </c:pt>
                <c:pt idx="36">
                  <c:v>40499</c:v>
                </c:pt>
                <c:pt idx="37">
                  <c:v>40613</c:v>
                </c:pt>
                <c:pt idx="44">
                  <c:v>43027</c:v>
                </c:pt>
              </c:numCache>
            </c:numRef>
          </c:cat>
          <c:val>
            <c:numRef>
              <c:f>かき!$V$120:$V$180</c:f>
              <c:numCache>
                <c:formatCode>0.000</c:formatCode>
                <c:ptCount val="61"/>
                <c:pt idx="0">
                  <c:v>5.9259259259259262E-2</c:v>
                </c:pt>
                <c:pt idx="1">
                  <c:v>5.185185185185185E-2</c:v>
                </c:pt>
                <c:pt idx="3">
                  <c:v>4.4444444444444446E-2</c:v>
                </c:pt>
                <c:pt idx="5">
                  <c:v>4.4444444444444446E-2</c:v>
                </c:pt>
                <c:pt idx="8">
                  <c:v>5.185185185185185E-2</c:v>
                </c:pt>
                <c:pt idx="9">
                  <c:v>4.8148148148148148E-2</c:v>
                </c:pt>
                <c:pt idx="10">
                  <c:v>5.5555555555555552E-2</c:v>
                </c:pt>
                <c:pt idx="12">
                  <c:v>5.9259259259259262E-2</c:v>
                </c:pt>
                <c:pt idx="13">
                  <c:v>6.2962962962962957E-2</c:v>
                </c:pt>
                <c:pt idx="14">
                  <c:v>3.6999999999999998E-2</c:v>
                </c:pt>
                <c:pt idx="15">
                  <c:v>10.244953010451381</c:v>
                </c:pt>
                <c:pt idx="16">
                  <c:v>4.2000000000000003E-2</c:v>
                </c:pt>
                <c:pt idx="17">
                  <c:v>2.9000000000000001E-2</c:v>
                </c:pt>
                <c:pt idx="18">
                  <c:v>1.9E-2</c:v>
                </c:pt>
                <c:pt idx="19">
                  <c:v>3.6999999999999998E-2</c:v>
                </c:pt>
                <c:pt idx="20">
                  <c:v>1.7999999999999999E-2</c:v>
                </c:pt>
                <c:pt idx="21">
                  <c:v>3.3000000000000002E-2</c:v>
                </c:pt>
                <c:pt idx="22">
                  <c:v>1.7999999999999999E-2</c:v>
                </c:pt>
                <c:pt idx="23">
                  <c:v>8.5331056174188173</c:v>
                </c:pt>
                <c:pt idx="24">
                  <c:v>0.02</c:v>
                </c:pt>
                <c:pt idx="25">
                  <c:v>3.5999999999999997E-2</c:v>
                </c:pt>
                <c:pt idx="26">
                  <c:v>7.9618213209455915</c:v>
                </c:pt>
                <c:pt idx="27">
                  <c:v>3.4000000000000002E-2</c:v>
                </c:pt>
                <c:pt idx="28">
                  <c:v>0.02</c:v>
                </c:pt>
                <c:pt idx="29" formatCode="&quot;(&quot;0.000&quot;)&quot;">
                  <c:v>2.3E-2</c:v>
                </c:pt>
                <c:pt idx="30" formatCode="&quot;(&quot;0.000&quot;)&quot;">
                  <c:v>2.4E-2</c:v>
                </c:pt>
                <c:pt idx="31" formatCode="&quot;(&quot;0.000&quot;)&quot;">
                  <c:v>2.1999999999999999E-2</c:v>
                </c:pt>
                <c:pt idx="32">
                  <c:v>6.9235635516368159</c:v>
                </c:pt>
                <c:pt idx="33">
                  <c:v>6.7667533120212529</c:v>
                </c:pt>
                <c:pt idx="34">
                  <c:v>6.6039017976463654</c:v>
                </c:pt>
                <c:pt idx="35">
                  <c:v>6.4535168815931652</c:v>
                </c:pt>
                <c:pt idx="36">
                  <c:v>2.3E-2</c:v>
                </c:pt>
                <c:pt idx="44">
                  <c:v>4.3999999999999997E-2</c:v>
                </c:pt>
              </c:numCache>
            </c:numRef>
          </c:val>
          <c:smooth val="0"/>
        </c:ser>
        <c:ser>
          <c:idx val="5"/>
          <c:order val="3"/>
          <c:tx>
            <c:strRef>
              <c:f>かき!$Z$119</c:f>
              <c:strCache>
                <c:ptCount val="1"/>
                <c:pt idx="0">
                  <c:v>Cs137崩壊</c:v>
                </c:pt>
              </c:strCache>
            </c:strRef>
          </c:tx>
          <c:spPr>
            <a:ln>
              <a:solidFill>
                <a:schemeClr val="accent6">
                  <a:lumMod val="50000"/>
                </a:schemeClr>
              </a:solidFill>
              <a:prstDash val="sysDash"/>
            </a:ln>
          </c:spPr>
          <c:marker>
            <c:symbol val="none"/>
          </c:marker>
          <c:cat>
            <c:numRef>
              <c:f>かき!$R$120:$R$180</c:f>
              <c:numCache>
                <c:formatCode>[$-411]m\.d\.ge</c:formatCode>
                <c:ptCount val="61"/>
                <c:pt idx="0">
                  <c:v>29922</c:v>
                </c:pt>
                <c:pt idx="1">
                  <c:v>30229</c:v>
                </c:pt>
                <c:pt idx="3">
                  <c:v>30286</c:v>
                </c:pt>
                <c:pt idx="5">
                  <c:v>30601</c:v>
                </c:pt>
                <c:pt idx="8">
                  <c:v>30979</c:v>
                </c:pt>
                <c:pt idx="9">
                  <c:v>31063</c:v>
                </c:pt>
                <c:pt idx="10">
                  <c:v>31337</c:v>
                </c:pt>
                <c:pt idx="12">
                  <c:v>31736</c:v>
                </c:pt>
                <c:pt idx="13">
                  <c:v>32111</c:v>
                </c:pt>
                <c:pt idx="14">
                  <c:v>32472</c:v>
                </c:pt>
                <c:pt idx="15">
                  <c:v>32814</c:v>
                </c:pt>
                <c:pt idx="16">
                  <c:v>33157</c:v>
                </c:pt>
                <c:pt idx="17">
                  <c:v>33534</c:v>
                </c:pt>
                <c:pt idx="18">
                  <c:v>33905</c:v>
                </c:pt>
                <c:pt idx="19">
                  <c:v>34269</c:v>
                </c:pt>
                <c:pt idx="20">
                  <c:v>34613</c:v>
                </c:pt>
                <c:pt idx="21">
                  <c:v>34976</c:v>
                </c:pt>
                <c:pt idx="22">
                  <c:v>35347</c:v>
                </c:pt>
                <c:pt idx="23">
                  <c:v>35711</c:v>
                </c:pt>
                <c:pt idx="24">
                  <c:v>36076</c:v>
                </c:pt>
                <c:pt idx="25">
                  <c:v>36445</c:v>
                </c:pt>
                <c:pt idx="26">
                  <c:v>36809</c:v>
                </c:pt>
                <c:pt idx="27">
                  <c:v>37203</c:v>
                </c:pt>
                <c:pt idx="28">
                  <c:v>37565</c:v>
                </c:pt>
                <c:pt idx="29">
                  <c:v>37936</c:v>
                </c:pt>
                <c:pt idx="30">
                  <c:v>38300</c:v>
                </c:pt>
                <c:pt idx="31">
                  <c:v>38629</c:v>
                </c:pt>
                <c:pt idx="32">
                  <c:v>39023</c:v>
                </c:pt>
                <c:pt idx="33">
                  <c:v>39386</c:v>
                </c:pt>
                <c:pt idx="34">
                  <c:v>39772</c:v>
                </c:pt>
                <c:pt idx="35">
                  <c:v>40137</c:v>
                </c:pt>
                <c:pt idx="36">
                  <c:v>40499</c:v>
                </c:pt>
                <c:pt idx="37">
                  <c:v>40613</c:v>
                </c:pt>
                <c:pt idx="44">
                  <c:v>43027</c:v>
                </c:pt>
              </c:numCache>
            </c:numRef>
          </c:cat>
          <c:val>
            <c:numRef>
              <c:f>かき!$Z$120:$Z$180</c:f>
              <c:numCache>
                <c:formatCode>0.000</c:formatCode>
                <c:ptCount val="61"/>
                <c:pt idx="0">
                  <c:v>0.16</c:v>
                </c:pt>
                <c:pt idx="1">
                  <c:v>0.15699918163001875</c:v>
                </c:pt>
                <c:pt idx="2">
                  <c:v>0.15673188439193006</c:v>
                </c:pt>
                <c:pt idx="3">
                  <c:v>0.15642554872363673</c:v>
                </c:pt>
                <c:pt idx="4">
                  <c:v>0.15574585258074322</c:v>
                </c:pt>
                <c:pt idx="5">
                  <c:v>0.15335621178114867</c:v>
                </c:pt>
                <c:pt idx="6">
                  <c:v>0.15282482123403898</c:v>
                </c:pt>
                <c:pt idx="7">
                  <c:v>0.1522856608299839</c:v>
                </c:pt>
                <c:pt idx="8">
                  <c:v>0.14973161017199726</c:v>
                </c:pt>
                <c:pt idx="9">
                  <c:v>0.14893993794581556</c:v>
                </c:pt>
                <c:pt idx="10">
                  <c:v>0.14643275812520365</c:v>
                </c:pt>
                <c:pt idx="11">
                  <c:v>0.14464171297425107</c:v>
                </c:pt>
                <c:pt idx="12">
                  <c:v>0.14298081692734183</c:v>
                </c:pt>
                <c:pt idx="13">
                  <c:v>0.13968957094996634</c:v>
                </c:pt>
                <c:pt idx="14">
                  <c:v>0.13643102737618368</c:v>
                </c:pt>
                <c:pt idx="15">
                  <c:v>0.13336627974951584</c:v>
                </c:pt>
                <c:pt idx="16">
                  <c:v>0.13051032490861258</c:v>
                </c:pt>
                <c:pt idx="17">
                  <c:v>0.1274417748136138</c:v>
                </c:pt>
                <c:pt idx="18">
                  <c:v>0.12449250422608231</c:v>
                </c:pt>
                <c:pt idx="19">
                  <c:v>0.1216652227664278</c:v>
                </c:pt>
                <c:pt idx="20">
                  <c:v>0.1189997422220664</c:v>
                </c:pt>
                <c:pt idx="21">
                  <c:v>0.11635593553600514</c:v>
                </c:pt>
                <c:pt idx="22">
                  <c:v>0.11367756221987527</c:v>
                </c:pt>
                <c:pt idx="23">
                  <c:v>0.11108187121442957</c:v>
                </c:pt>
                <c:pt idx="24">
                  <c:v>0.10855230030476397</c:v>
                </c:pt>
                <c:pt idx="25">
                  <c:v>0.10605355726083197</c:v>
                </c:pt>
                <c:pt idx="26">
                  <c:v>0.10364503268308366</c:v>
                </c:pt>
                <c:pt idx="27">
                  <c:v>0.10129120679523737</c:v>
                </c:pt>
                <c:pt idx="28">
                  <c:v>9.889092965327731E-2</c:v>
                </c:pt>
                <c:pt idx="29">
                  <c:v>9.6529253562401135E-2</c:v>
                </c:pt>
                <c:pt idx="30">
                  <c:v>9.4337030258613785E-2</c:v>
                </c:pt>
                <c:pt idx="31">
                  <c:v>9.2386802909741897E-2</c:v>
                </c:pt>
                <c:pt idx="32">
                  <c:v>9.0220304223684225E-2</c:v>
                </c:pt>
                <c:pt idx="33">
                  <c:v>8.812129321326248E-2</c:v>
                </c:pt>
                <c:pt idx="34">
                  <c:v>8.6076548706403411E-2</c:v>
                </c:pt>
                <c:pt idx="35">
                  <c:v>8.4174817681461733E-2</c:v>
                </c:pt>
                <c:pt idx="36">
                  <c:v>8.2232025001555686E-2</c:v>
                </c:pt>
                <c:pt idx="37">
                  <c:v>8.1524097644552443E-2</c:v>
                </c:pt>
                <c:pt idx="38">
                  <c:v>7.8346311151275799E-2</c:v>
                </c:pt>
                <c:pt idx="39">
                  <c:v>7.8346311151275799E-2</c:v>
                </c:pt>
                <c:pt idx="40">
                  <c:v>7.6707292925410328E-2</c:v>
                </c:pt>
                <c:pt idx="41">
                  <c:v>7.5036235648933941E-2</c:v>
                </c:pt>
                <c:pt idx="42">
                  <c:v>7.329048799087666E-2</c:v>
                </c:pt>
                <c:pt idx="43">
                  <c:v>7.1607948430404744E-2</c:v>
                </c:pt>
                <c:pt idx="44">
                  <c:v>7.0003785783507522E-2</c:v>
                </c:pt>
              </c:numCache>
            </c:numRef>
          </c:val>
          <c:smooth val="0"/>
        </c:ser>
        <c:dLbls>
          <c:showLegendKey val="0"/>
          <c:showVal val="0"/>
          <c:showCatName val="0"/>
          <c:showSerName val="0"/>
          <c:showPercent val="0"/>
          <c:showBubbleSize val="0"/>
        </c:dLbls>
        <c:marker val="1"/>
        <c:smooth val="0"/>
        <c:axId val="224967296"/>
        <c:axId val="224969088"/>
      </c:lineChart>
      <c:dateAx>
        <c:axId val="224967296"/>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24969088"/>
        <c:crossesAt val="0"/>
        <c:auto val="0"/>
        <c:lblOffset val="100"/>
        <c:baseTimeUnit val="days"/>
        <c:majorUnit val="24"/>
        <c:majorTimeUnit val="months"/>
        <c:minorUnit val="3"/>
        <c:minorTimeUnit val="months"/>
      </c:dateAx>
      <c:valAx>
        <c:axId val="224969088"/>
        <c:scaling>
          <c:logBase val="10"/>
          <c:orientation val="minMax"/>
        </c:scaling>
        <c:delete val="0"/>
        <c:axPos val="l"/>
        <c:minorGridlines/>
        <c:title>
          <c:tx>
            <c:rich>
              <a:bodyPr rot="0" vert="horz"/>
              <a:lstStyle/>
              <a:p>
                <a:pPr algn="ctr">
                  <a:defRPr sz="900" b="0" i="0" u="none" strike="noStrike" baseline="0">
                    <a:solidFill>
                      <a:srgbClr val="000000"/>
                    </a:solidFill>
                    <a:latin typeface="Meiryo UI"/>
                    <a:ea typeface="Meiryo UI"/>
                    <a:cs typeface="Meiryo UI"/>
                  </a:defRPr>
                </a:pPr>
                <a:r>
                  <a:rPr lang="en-US" altLang="en-US"/>
                  <a:t>Bq/kg</a:t>
                </a:r>
                <a:r>
                  <a:rPr lang="ja-JP" altLang="en-US"/>
                  <a:t>生</a:t>
                </a:r>
              </a:p>
            </c:rich>
          </c:tx>
          <c:layout>
            <c:manualLayout>
              <c:xMode val="edge"/>
              <c:yMode val="edge"/>
              <c:x val="2.7427792695664643E-2"/>
              <c:y val="0.11628568120485576"/>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24967296"/>
        <c:crosses val="autoZero"/>
        <c:crossBetween val="midCat"/>
      </c:valAx>
      <c:spPr>
        <a:solidFill>
          <a:srgbClr val="FFFFFF"/>
        </a:solidFill>
        <a:ln w="12700">
          <a:solidFill>
            <a:srgbClr val="808080"/>
          </a:solidFill>
          <a:prstDash val="solid"/>
        </a:ln>
      </c:spPr>
    </c:plotArea>
    <c:legend>
      <c:legendPos val="r"/>
      <c:layout>
        <c:manualLayout>
          <c:xMode val="edge"/>
          <c:yMode val="edge"/>
          <c:x val="0.5159897849462366"/>
          <c:y val="4.2804513888888902E-2"/>
          <c:w val="0.43346308243727599"/>
          <c:h val="0.15145069444444442"/>
        </c:manualLayout>
      </c:layout>
      <c:overlay val="0"/>
      <c:spPr>
        <a:solidFill>
          <a:schemeClr val="bg1"/>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b="0" i="0" u="none" strike="noStrike" baseline="0">
                <a:solidFill>
                  <a:srgbClr val="000000"/>
                </a:solidFill>
                <a:latin typeface="Meiryo UI"/>
                <a:ea typeface="Meiryo UI"/>
                <a:cs typeface="Meiryo UI"/>
              </a:defRPr>
            </a:pPr>
            <a:r>
              <a:rPr lang="ja-JP" altLang="en-US"/>
              <a:t>かきの</a:t>
            </a:r>
            <a:r>
              <a:rPr lang="en-US" altLang="en-US"/>
              <a:t>Cs-134</a:t>
            </a:r>
            <a:endParaRPr lang="ja-JP" altLang="en-US"/>
          </a:p>
        </c:rich>
      </c:tx>
      <c:layout>
        <c:manualLayout>
          <c:xMode val="edge"/>
          <c:yMode val="edge"/>
          <c:x val="0.35988500549433816"/>
          <c:y val="5.9524040194228182E-2"/>
        </c:manualLayout>
      </c:layout>
      <c:overlay val="0"/>
      <c:spPr>
        <a:solidFill>
          <a:srgbClr val="FFFFFF"/>
        </a:solidFill>
        <a:ln w="25400">
          <a:noFill/>
        </a:ln>
      </c:spPr>
    </c:title>
    <c:autoTitleDeleted val="0"/>
    <c:plotArea>
      <c:layout>
        <c:manualLayout>
          <c:layoutTarget val="inner"/>
          <c:xMode val="edge"/>
          <c:yMode val="edge"/>
          <c:x val="3.2656354740917867E-2"/>
          <c:y val="4.2873609870931084E-2"/>
          <c:w val="0.95676064793044457"/>
          <c:h val="0.82363757059550435"/>
        </c:manualLayout>
      </c:layout>
      <c:lineChart>
        <c:grouping val="standard"/>
        <c:varyColors val="0"/>
        <c:ser>
          <c:idx val="1"/>
          <c:order val="0"/>
          <c:tx>
            <c:strRef>
              <c:f>かき!$C$118</c:f>
              <c:strCache>
                <c:ptCount val="1"/>
                <c:pt idx="0">
                  <c:v>野々浜/県</c:v>
                </c:pt>
              </c:strCache>
            </c:strRef>
          </c:tx>
          <c:spPr>
            <a:ln w="12700">
              <a:solidFill>
                <a:srgbClr val="000080"/>
              </a:solidFill>
              <a:prstDash val="solid"/>
            </a:ln>
          </c:spPr>
          <c:marker>
            <c:symbol val="square"/>
            <c:size val="5"/>
            <c:spPr>
              <a:noFill/>
              <a:ln>
                <a:solidFill>
                  <a:srgbClr val="000080"/>
                </a:solidFill>
                <a:prstDash val="solid"/>
              </a:ln>
            </c:spPr>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かき!$E$120:$E$180</c:f>
              <c:numCache>
                <c:formatCode>0.000</c:formatCode>
                <c:ptCount val="61"/>
                <c:pt idx="0">
                  <c:v>5.0000000000000001E-3</c:v>
                </c:pt>
                <c:pt idx="1">
                  <c:v>3.7936782769321582E-3</c:v>
                </c:pt>
                <c:pt idx="2">
                  <c:v>3.7005701569336868E-3</c:v>
                </c:pt>
                <c:pt idx="3">
                  <c:v>3.5964828454908542E-3</c:v>
                </c:pt>
                <c:pt idx="4">
                  <c:v>3.375194515173876E-3</c:v>
                </c:pt>
                <c:pt idx="5">
                  <c:v>2.6938456585058903E-3</c:v>
                </c:pt>
                <c:pt idx="6">
                  <c:v>2.5608804225271402E-3</c:v>
                </c:pt>
                <c:pt idx="7">
                  <c:v>2.4322386875492096E-3</c:v>
                </c:pt>
                <c:pt idx="8">
                  <c:v>1.9005838427973705E-3</c:v>
                </c:pt>
                <c:pt idx="9">
                  <c:v>1.7591884746911682E-3</c:v>
                </c:pt>
                <c:pt idx="10">
                  <c:v>1.3733888383166784E-3</c:v>
                </c:pt>
                <c:pt idx="12">
                  <c:v>4.224985329884111E-3</c:v>
                </c:pt>
                <c:pt idx="13">
                  <c:v>3.0084064575283415E-3</c:v>
                </c:pt>
                <c:pt idx="14">
                  <c:v>2.1323050101109357E-3</c:v>
                </c:pt>
                <c:pt idx="15">
                  <c:v>1.5309391155625513E-3</c:v>
                </c:pt>
                <c:pt idx="16">
                  <c:v>1.1165068285890303E-3</c:v>
                </c:pt>
                <c:pt idx="17">
                  <c:v>7.8917824305373466E-4</c:v>
                </c:pt>
                <c:pt idx="18">
                  <c:v>5.6090203260998172E-4</c:v>
                </c:pt>
                <c:pt idx="19">
                  <c:v>4.0123315473656023E-4</c:v>
                </c:pt>
                <c:pt idx="20">
                  <c:v>2.9047093975494349E-4</c:v>
                </c:pt>
                <c:pt idx="21">
                  <c:v>2.093196863483152E-4</c:v>
                </c:pt>
                <c:pt idx="22">
                  <c:v>1.4904636275159591E-4</c:v>
                </c:pt>
                <c:pt idx="23">
                  <c:v>1.0642209011872523E-4</c:v>
                </c:pt>
                <c:pt idx="24">
                  <c:v>7.6057471696231113E-5</c:v>
                </c:pt>
                <c:pt idx="25">
                  <c:v>5.4156824492570891E-5</c:v>
                </c:pt>
                <c:pt idx="26">
                  <c:v>3.8740300940891522E-5</c:v>
                </c:pt>
                <c:pt idx="27">
                  <c:v>2.7712313841383344E-5</c:v>
                </c:pt>
                <c:pt idx="28">
                  <c:v>1.9533830446761214E-5</c:v>
                </c:pt>
                <c:pt idx="29">
                  <c:v>1.3731024550788207E-5</c:v>
                </c:pt>
                <c:pt idx="30">
                  <c:v>9.8222897724972114E-6</c:v>
                </c:pt>
                <c:pt idx="31">
                  <c:v>7.2429016282387067E-6</c:v>
                </c:pt>
                <c:pt idx="32">
                  <c:v>5.124199209687186E-6</c:v>
                </c:pt>
                <c:pt idx="33">
                  <c:v>3.6352854533792635E-6</c:v>
                </c:pt>
                <c:pt idx="34">
                  <c:v>2.5813728052697706E-6</c:v>
                </c:pt>
                <c:pt idx="35">
                  <c:v>1.8636206441914923E-6</c:v>
                </c:pt>
                <c:pt idx="36">
                  <c:v>1.3257728506348565E-6</c:v>
                </c:pt>
                <c:pt idx="40">
                  <c:v>2.0571269389089912E-3</c:v>
                </c:pt>
                <c:pt idx="41">
                  <c:v>1.4919915568810352E-3</c:v>
                </c:pt>
                <c:pt idx="42">
                  <c:v>1.0584707934540687E-3</c:v>
                </c:pt>
                <c:pt idx="43">
                  <c:v>7.5437951065297456E-4</c:v>
                </c:pt>
                <c:pt idx="44">
                  <c:v>5.4212342655465882E-4</c:v>
                </c:pt>
              </c:numCache>
            </c:numRef>
          </c:val>
          <c:smooth val="0"/>
        </c:ser>
        <c:ser>
          <c:idx val="2"/>
          <c:order val="1"/>
          <c:tx>
            <c:strRef>
              <c:f>かき!$K$118</c:f>
              <c:strCache>
                <c:ptCount val="1"/>
                <c:pt idx="0">
                  <c:v>尾浦/県</c:v>
                </c:pt>
              </c:strCache>
            </c:strRef>
          </c:tx>
          <c:spPr>
            <a:ln w="12700">
              <a:solidFill>
                <a:srgbClr val="008000"/>
              </a:solidFill>
              <a:prstDash val="solid"/>
            </a:ln>
          </c:spPr>
          <c:marker>
            <c:symbol val="diamond"/>
            <c:size val="5"/>
            <c:spPr>
              <a:solidFill>
                <a:srgbClr val="008000"/>
              </a:solidFill>
              <a:ln>
                <a:solidFill>
                  <a:srgbClr val="008000"/>
                </a:solidFill>
                <a:prstDash val="solid"/>
              </a:ln>
            </c:spPr>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かき!$M$120:$M$180</c:f>
              <c:numCache>
                <c:formatCode>0.000</c:formatCode>
                <c:ptCount val="61"/>
                <c:pt idx="0">
                  <c:v>4.9587557735577843E-3</c:v>
                </c:pt>
                <c:pt idx="1">
                  <c:v>3.7936782769321582E-3</c:v>
                </c:pt>
                <c:pt idx="2">
                  <c:v>3.6971659428963826E-3</c:v>
                </c:pt>
                <c:pt idx="5">
                  <c:v>2.696326052230883E-3</c:v>
                </c:pt>
                <c:pt idx="8">
                  <c:v>1.902333830300408E-3</c:v>
                </c:pt>
                <c:pt idx="9">
                  <c:v>1.7591884746911682E-3</c:v>
                </c:pt>
                <c:pt idx="10">
                  <c:v>1.3721254358236019E-3</c:v>
                </c:pt>
                <c:pt idx="12">
                  <c:v>4.2210986978902685E-3</c:v>
                </c:pt>
                <c:pt idx="13">
                  <c:v>3.0084064575283415E-3</c:v>
                </c:pt>
                <c:pt idx="14">
                  <c:v>2.1030705991802985E-3</c:v>
                </c:pt>
                <c:pt idx="15">
                  <c:v>1.5044011290462971E-3</c:v>
                </c:pt>
                <c:pt idx="16">
                  <c:v>1.11753486689657E-3</c:v>
                </c:pt>
                <c:pt idx="17">
                  <c:v>7.8917824305373466E-4</c:v>
                </c:pt>
                <c:pt idx="18">
                  <c:v>5.6090203260998172E-4</c:v>
                </c:pt>
                <c:pt idx="19">
                  <c:v>4.0123315473656023E-4</c:v>
                </c:pt>
                <c:pt idx="20">
                  <c:v>2.9047093975494349E-4</c:v>
                </c:pt>
                <c:pt idx="21">
                  <c:v>2.093196863483152E-4</c:v>
                </c:pt>
                <c:pt idx="22">
                  <c:v>1.4904636275159591E-4</c:v>
                </c:pt>
                <c:pt idx="23">
                  <c:v>1.0642209011872523E-4</c:v>
                </c:pt>
                <c:pt idx="24">
                  <c:v>7.6057471696231113E-5</c:v>
                </c:pt>
                <c:pt idx="25">
                  <c:v>5.4156824492570891E-5</c:v>
                </c:pt>
                <c:pt idx="26">
                  <c:v>3.8740300940891522E-5</c:v>
                </c:pt>
                <c:pt idx="27">
                  <c:v>2.7712313841383344E-5</c:v>
                </c:pt>
                <c:pt idx="28">
                  <c:v>1.9533830446761214E-5</c:v>
                </c:pt>
                <c:pt idx="29">
                  <c:v>1.3542768924921865E-5</c:v>
                </c:pt>
                <c:pt idx="30">
                  <c:v>9.8222897724972114E-6</c:v>
                </c:pt>
                <c:pt idx="31">
                  <c:v>7.1897700384247931E-6</c:v>
                </c:pt>
                <c:pt idx="32">
                  <c:v>5.05394521474927E-6</c:v>
                </c:pt>
                <c:pt idx="33">
                  <c:v>3.6352854533792635E-6</c:v>
                </c:pt>
                <c:pt idx="34">
                  <c:v>2.5671576539384767E-6</c:v>
                </c:pt>
                <c:pt idx="35">
                  <c:v>1.834689775274707E-6</c:v>
                </c:pt>
                <c:pt idx="36">
                  <c:v>1.2968100295720565E-6</c:v>
                </c:pt>
                <c:pt idx="38">
                  <c:v>2.8000129535826483E-3</c:v>
                </c:pt>
                <c:pt idx="39" formatCode="&quot;(&quot;0.000&quot;)&quot;">
                  <c:v>6.9000000000000006E-2</c:v>
                </c:pt>
                <c:pt idx="40">
                  <c:v>2.0571269389089912E-3</c:v>
                </c:pt>
                <c:pt idx="41" formatCode="&quot;(&quot;0.000&quot;)&quot;">
                  <c:v>3.3000000000000002E-2</c:v>
                </c:pt>
                <c:pt idx="42">
                  <c:v>1.0584707934540687E-3</c:v>
                </c:pt>
                <c:pt idx="43">
                  <c:v>7.5437951065297456E-4</c:v>
                </c:pt>
                <c:pt idx="44">
                  <c:v>5.4212342655465882E-4</c:v>
                </c:pt>
              </c:numCache>
            </c:numRef>
          </c:val>
          <c:smooth val="0"/>
        </c:ser>
        <c:ser>
          <c:idx val="3"/>
          <c:order val="2"/>
          <c:tx>
            <c:strRef>
              <c:f>かき!$S$118</c:f>
              <c:strCache>
                <c:ptCount val="1"/>
                <c:pt idx="0">
                  <c:v>出島(県)</c:v>
                </c:pt>
              </c:strCache>
            </c:strRef>
          </c:tx>
          <c:spPr>
            <a:ln w="12700">
              <a:solidFill>
                <a:srgbClr val="FF00FF"/>
              </a:solidFill>
              <a:prstDash val="solid"/>
            </a:ln>
          </c:spPr>
          <c:marker>
            <c:symbol val="circle"/>
            <c:size val="5"/>
            <c:spPr>
              <a:solidFill>
                <a:srgbClr val="FF00FF"/>
              </a:solidFill>
              <a:ln>
                <a:solidFill>
                  <a:srgbClr val="FF00FF"/>
                </a:solidFill>
                <a:prstDash val="solid"/>
              </a:ln>
            </c:spPr>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かき!$U$120:$U$180</c:f>
              <c:numCache>
                <c:formatCode>0.000</c:formatCode>
                <c:ptCount val="61"/>
                <c:pt idx="0">
                  <c:v>5.0323158653227187E-3</c:v>
                </c:pt>
                <c:pt idx="1">
                  <c:v>3.7936782769321582E-3</c:v>
                </c:pt>
                <c:pt idx="3">
                  <c:v>3.5997943542455712E-3</c:v>
                </c:pt>
                <c:pt idx="5">
                  <c:v>2.6938456585058903E-3</c:v>
                </c:pt>
                <c:pt idx="8">
                  <c:v>1.902333830300408E-3</c:v>
                </c:pt>
                <c:pt idx="9">
                  <c:v>1.7608082705543521E-3</c:v>
                </c:pt>
                <c:pt idx="10">
                  <c:v>1.3683421974144652E-3</c:v>
                </c:pt>
                <c:pt idx="12">
                  <c:v>4.1288846159554448E-3</c:v>
                </c:pt>
                <c:pt idx="13">
                  <c:v>2.9237878915744811E-3</c:v>
                </c:pt>
                <c:pt idx="14">
                  <c:v>2.0972719912249202E-3</c:v>
                </c:pt>
                <c:pt idx="15">
                  <c:v>1.5309391155625513E-3</c:v>
                </c:pt>
                <c:pt idx="16">
                  <c:v>1.1165068285890303E-3</c:v>
                </c:pt>
                <c:pt idx="17">
                  <c:v>7.8917824305373466E-4</c:v>
                </c:pt>
                <c:pt idx="18">
                  <c:v>5.6090203260998172E-4</c:v>
                </c:pt>
                <c:pt idx="19">
                  <c:v>4.0123315473656023E-4</c:v>
                </c:pt>
                <c:pt idx="20">
                  <c:v>2.923483037088003E-4</c:v>
                </c:pt>
                <c:pt idx="21">
                  <c:v>2.093196863483152E-4</c:v>
                </c:pt>
                <c:pt idx="22">
                  <c:v>1.4877226858629901E-4</c:v>
                </c:pt>
                <c:pt idx="23">
                  <c:v>1.0642209011872523E-4</c:v>
                </c:pt>
                <c:pt idx="24">
                  <c:v>7.6057471696231113E-5</c:v>
                </c:pt>
                <c:pt idx="25">
                  <c:v>5.4156824492570891E-5</c:v>
                </c:pt>
                <c:pt idx="26">
                  <c:v>3.8740300940891522E-5</c:v>
                </c:pt>
                <c:pt idx="27">
                  <c:v>2.6957638060820802E-5</c:v>
                </c:pt>
                <c:pt idx="28">
                  <c:v>1.9319284296217948E-5</c:v>
                </c:pt>
                <c:pt idx="29">
                  <c:v>1.3731024550788207E-5</c:v>
                </c:pt>
                <c:pt idx="30">
                  <c:v>9.8222897724972114E-6</c:v>
                </c:pt>
                <c:pt idx="31">
                  <c:v>7.2562457621622134E-6</c:v>
                </c:pt>
                <c:pt idx="32">
                  <c:v>5.0492960092176353E-6</c:v>
                </c:pt>
                <c:pt idx="33">
                  <c:v>3.6152665964568026E-6</c:v>
                </c:pt>
                <c:pt idx="34">
                  <c:v>2.5342926459955897E-6</c:v>
                </c:pt>
                <c:pt idx="35">
                  <c:v>1.811201894059221E-6</c:v>
                </c:pt>
                <c:pt idx="36">
                  <c:v>1.2980040844169228E-6</c:v>
                </c:pt>
                <c:pt idx="44">
                  <c:v>5.4212342655465882E-4</c:v>
                </c:pt>
              </c:numCache>
            </c:numRef>
          </c:val>
          <c:smooth val="0"/>
        </c:ser>
        <c:ser>
          <c:idx val="5"/>
          <c:order val="3"/>
          <c:tx>
            <c:strRef>
              <c:f>かき!$AB$119</c:f>
              <c:strCache>
                <c:ptCount val="1"/>
                <c:pt idx="0">
                  <c:v>Cs134崩壊</c:v>
                </c:pt>
              </c:strCache>
            </c:strRef>
          </c:tx>
          <c:spPr>
            <a:ln>
              <a:solidFill>
                <a:schemeClr val="accent6">
                  <a:lumMod val="50000"/>
                </a:schemeClr>
              </a:solidFill>
              <a:prstDash val="sysDash"/>
            </a:ln>
          </c:spPr>
          <c:marker>
            <c:symbol val="none"/>
          </c:marker>
          <c:cat>
            <c:numRef>
              <c:f>かき!$B$120:$B$180</c:f>
              <c:numCache>
                <c:formatCode>[$-411]m\.d\.ge</c:formatCode>
                <c:ptCount val="61"/>
                <c:pt idx="0">
                  <c:v>29929</c:v>
                </c:pt>
                <c:pt idx="1">
                  <c:v>30229</c:v>
                </c:pt>
                <c:pt idx="2">
                  <c:v>30256</c:v>
                </c:pt>
                <c:pt idx="3">
                  <c:v>30287</c:v>
                </c:pt>
                <c:pt idx="4">
                  <c:v>30356</c:v>
                </c:pt>
                <c:pt idx="5">
                  <c:v>30601</c:v>
                </c:pt>
                <c:pt idx="6">
                  <c:v>30656</c:v>
                </c:pt>
                <c:pt idx="7">
                  <c:v>30712</c:v>
                </c:pt>
                <c:pt idx="8">
                  <c:v>30980</c:v>
                </c:pt>
                <c:pt idx="9">
                  <c:v>31064</c:v>
                </c:pt>
                <c:pt idx="10">
                  <c:v>31333</c:v>
                </c:pt>
                <c:pt idx="11">
                  <c:v>31528</c:v>
                </c:pt>
                <c:pt idx="12">
                  <c:v>31711</c:v>
                </c:pt>
                <c:pt idx="13">
                  <c:v>32080</c:v>
                </c:pt>
                <c:pt idx="14">
                  <c:v>32454</c:v>
                </c:pt>
                <c:pt idx="15">
                  <c:v>32814</c:v>
                </c:pt>
                <c:pt idx="16">
                  <c:v>33157</c:v>
                </c:pt>
                <c:pt idx="17">
                  <c:v>33534</c:v>
                </c:pt>
                <c:pt idx="18">
                  <c:v>33905</c:v>
                </c:pt>
                <c:pt idx="19">
                  <c:v>34269</c:v>
                </c:pt>
                <c:pt idx="20">
                  <c:v>34620</c:v>
                </c:pt>
                <c:pt idx="21">
                  <c:v>34976</c:v>
                </c:pt>
                <c:pt idx="22">
                  <c:v>35345</c:v>
                </c:pt>
                <c:pt idx="23">
                  <c:v>35711</c:v>
                </c:pt>
                <c:pt idx="24">
                  <c:v>36076</c:v>
                </c:pt>
                <c:pt idx="25">
                  <c:v>36445</c:v>
                </c:pt>
                <c:pt idx="26">
                  <c:v>36809</c:v>
                </c:pt>
                <c:pt idx="27">
                  <c:v>37173</c:v>
                </c:pt>
                <c:pt idx="28">
                  <c:v>37553</c:v>
                </c:pt>
                <c:pt idx="29">
                  <c:v>37936</c:v>
                </c:pt>
                <c:pt idx="30">
                  <c:v>38300</c:v>
                </c:pt>
                <c:pt idx="31">
                  <c:v>38631</c:v>
                </c:pt>
                <c:pt idx="32">
                  <c:v>39007</c:v>
                </c:pt>
                <c:pt idx="33">
                  <c:v>39380</c:v>
                </c:pt>
                <c:pt idx="34">
                  <c:v>39752</c:v>
                </c:pt>
                <c:pt idx="35">
                  <c:v>40106</c:v>
                </c:pt>
                <c:pt idx="36">
                  <c:v>40476</c:v>
                </c:pt>
                <c:pt idx="37">
                  <c:v>40613</c:v>
                </c:pt>
                <c:pt idx="38">
                  <c:v>41243</c:v>
                </c:pt>
                <c:pt idx="39">
                  <c:v>41243</c:v>
                </c:pt>
                <c:pt idx="40">
                  <c:v>41578</c:v>
                </c:pt>
                <c:pt idx="41">
                  <c:v>41927</c:v>
                </c:pt>
                <c:pt idx="42">
                  <c:v>42300</c:v>
                </c:pt>
                <c:pt idx="43">
                  <c:v>42668</c:v>
                </c:pt>
                <c:pt idx="44">
                  <c:v>43027</c:v>
                </c:pt>
              </c:numCache>
            </c:numRef>
          </c:cat>
          <c:val>
            <c:numRef>
              <c:f>かき!$AB$120:$AB$180</c:f>
              <c:numCache>
                <c:formatCode>0.000</c:formatCode>
                <c:ptCount val="61"/>
                <c:pt idx="0">
                  <c:v>7.0000000000000007E-2</c:v>
                </c:pt>
                <c:pt idx="1">
                  <c:v>5.3111495877050219E-2</c:v>
                </c:pt>
                <c:pt idx="2">
                  <c:v>5.1807982197071618E-2</c:v>
                </c:pt>
                <c:pt idx="3">
                  <c:v>5.0350759836871962E-2</c:v>
                </c:pt>
                <c:pt idx="4">
                  <c:v>4.7252723212434268E-2</c:v>
                </c:pt>
                <c:pt idx="5">
                  <c:v>3.7713839219082466E-2</c:v>
                </c:pt>
                <c:pt idx="6">
                  <c:v>3.5852325915379971E-2</c:v>
                </c:pt>
                <c:pt idx="7">
                  <c:v>3.4051341625688937E-2</c:v>
                </c:pt>
                <c:pt idx="8">
                  <c:v>2.6608173799163186E-2</c:v>
                </c:pt>
                <c:pt idx="9">
                  <c:v>2.4628638645676357E-2</c:v>
                </c:pt>
                <c:pt idx="10">
                  <c:v>1.9227443736433498E-2</c:v>
                </c:pt>
                <c:pt idx="11">
                  <c:v>1.606868620987436E-2</c:v>
                </c:pt>
                <c:pt idx="12">
                  <c:v>1.3577992701446056E-2</c:v>
                </c:pt>
                <c:pt idx="13">
                  <c:v>9.6682278715565246E-3</c:v>
                </c:pt>
                <c:pt idx="14">
                  <c:v>6.8526680222431189E-3</c:v>
                </c:pt>
                <c:pt idx="15">
                  <c:v>4.9200360508794413E-3</c:v>
                </c:pt>
                <c:pt idx="16">
                  <c:v>3.5881595759558217E-3</c:v>
                </c:pt>
                <c:pt idx="17">
                  <c:v>2.5362115102580841E-3</c:v>
                </c:pt>
                <c:pt idx="18">
                  <c:v>1.8025917512981019E-3</c:v>
                </c:pt>
                <c:pt idx="19">
                  <c:v>1.2894579320919504E-3</c:v>
                </c:pt>
                <c:pt idx="20">
                  <c:v>9.3349727680190099E-4</c:v>
                </c:pt>
                <c:pt idx="21">
                  <c:v>6.7269847149607981E-4</c:v>
                </c:pt>
                <c:pt idx="22">
                  <c:v>4.7899584675570046E-4</c:v>
                </c:pt>
                <c:pt idx="23">
                  <c:v>3.4201263438335356E-4</c:v>
                </c:pt>
                <c:pt idx="24">
                  <c:v>2.4442872932062769E-4</c:v>
                </c:pt>
                <c:pt idx="25">
                  <c:v>1.7404580377887183E-4</c:v>
                </c:pt>
                <c:pt idx="26">
                  <c:v>1.2450114789905729E-4</c:v>
                </c:pt>
                <c:pt idx="27">
                  <c:v>8.9060095053349392E-5</c:v>
                </c:pt>
                <c:pt idx="28">
                  <c:v>6.2776598385179159E-5</c:v>
                </c:pt>
                <c:pt idx="29">
                  <c:v>4.4127904969339395E-5</c:v>
                </c:pt>
                <c:pt idx="30">
                  <c:v>3.1566258443343179E-5</c:v>
                </c:pt>
                <c:pt idx="31">
                  <c:v>2.3276782702631155E-5</c:v>
                </c:pt>
                <c:pt idx="32">
                  <c:v>1.6467829835469902E-5</c:v>
                </c:pt>
                <c:pt idx="33">
                  <c:v>1.168285224673447E-5</c:v>
                </c:pt>
                <c:pt idx="34">
                  <c:v>8.295853919716605E-6</c:v>
                </c:pt>
                <c:pt idx="35">
                  <c:v>5.989187069151401E-6</c:v>
                </c:pt>
                <c:pt idx="36">
                  <c:v>4.2606855844844249E-6</c:v>
                </c:pt>
                <c:pt idx="37">
                  <c:v>3.7559587341603109E-6</c:v>
                </c:pt>
                <c:pt idx="38">
                  <c:v>2.1033466217541497E-6</c:v>
                </c:pt>
                <c:pt idx="39">
                  <c:v>2.1033466217541497E-6</c:v>
                </c:pt>
                <c:pt idx="40">
                  <c:v>1.5452967786943388E-6</c:v>
                </c:pt>
                <c:pt idx="41">
                  <c:v>1.1207717438721536E-6</c:v>
                </c:pt>
                <c:pt idx="42">
                  <c:v>7.9511452430548188E-7</c:v>
                </c:pt>
                <c:pt idx="43">
                  <c:v>5.6668366238172295E-7</c:v>
                </c:pt>
                <c:pt idx="44">
                  <c:v>4.0723864379217696E-7</c:v>
                </c:pt>
              </c:numCache>
            </c:numRef>
          </c:val>
          <c:smooth val="0"/>
        </c:ser>
        <c:dLbls>
          <c:showLegendKey val="0"/>
          <c:showVal val="0"/>
          <c:showCatName val="0"/>
          <c:showSerName val="0"/>
          <c:showPercent val="0"/>
          <c:showBubbleSize val="0"/>
        </c:dLbls>
        <c:marker val="1"/>
        <c:smooth val="0"/>
        <c:axId val="225041408"/>
        <c:axId val="225182464"/>
      </c:lineChart>
      <c:dateAx>
        <c:axId val="225041408"/>
        <c:scaling>
          <c:orientation val="minMax"/>
          <c:min val="29677"/>
        </c:scaling>
        <c:delete val="0"/>
        <c:axPos val="b"/>
        <c:majorGridlines>
          <c:spPr>
            <a:ln w="3175">
              <a:solidFill>
                <a:schemeClr val="bg1">
                  <a:lumMod val="85000"/>
                </a:schemeClr>
              </a:solidFill>
              <a:prstDash val="solid"/>
            </a:ln>
          </c:spPr>
        </c:majorGridlines>
        <c:numFmt formatCode="[$-411]ge" sourceLinked="0"/>
        <c:majorTickMark val="in"/>
        <c:minorTickMark val="none"/>
        <c:tickLblPos val="nextTo"/>
        <c:spPr>
          <a:ln w="3175">
            <a:solidFill>
              <a:srgbClr val="000000"/>
            </a:solidFill>
            <a:prstDash val="solid"/>
          </a:ln>
        </c:spPr>
        <c:txPr>
          <a:bodyPr rot="-5400000" vert="horz"/>
          <a:lstStyle/>
          <a:p>
            <a:pPr>
              <a:defRPr sz="900" b="0" i="0" u="none" strike="noStrike" baseline="0">
                <a:solidFill>
                  <a:srgbClr val="000000"/>
                </a:solidFill>
                <a:latin typeface="Meiryo UI"/>
                <a:ea typeface="Meiryo UI"/>
                <a:cs typeface="Meiryo UI"/>
              </a:defRPr>
            </a:pPr>
            <a:endParaRPr lang="ja-JP"/>
          </a:p>
        </c:txPr>
        <c:crossAx val="225182464"/>
        <c:crossesAt val="0"/>
        <c:auto val="0"/>
        <c:lblOffset val="100"/>
        <c:baseTimeUnit val="days"/>
        <c:majorUnit val="24"/>
        <c:majorTimeUnit val="months"/>
        <c:minorUnit val="3"/>
        <c:minorTimeUnit val="months"/>
      </c:dateAx>
      <c:valAx>
        <c:axId val="225182464"/>
        <c:scaling>
          <c:logBase val="10"/>
          <c:orientation val="minMax"/>
        </c:scaling>
        <c:delete val="0"/>
        <c:axPos val="l"/>
        <c:minorGridlines>
          <c:spPr>
            <a:ln>
              <a:solidFill>
                <a:schemeClr val="bg1">
                  <a:lumMod val="85000"/>
                </a:schemeClr>
              </a:solidFill>
            </a:ln>
          </c:spPr>
        </c:minorGridlines>
        <c:title>
          <c:tx>
            <c:rich>
              <a:bodyPr rot="0" vert="horz"/>
              <a:lstStyle/>
              <a:p>
                <a:pPr algn="ctr">
                  <a:defRPr sz="900" b="0" i="0" u="none" strike="noStrike" baseline="0">
                    <a:solidFill>
                      <a:srgbClr val="000000"/>
                    </a:solidFill>
                    <a:latin typeface="Meiryo UI"/>
                    <a:ea typeface="Meiryo UI"/>
                    <a:cs typeface="Meiryo UI"/>
                  </a:defRPr>
                </a:pPr>
                <a:r>
                  <a:rPr lang="en-US" altLang="en-US"/>
                  <a:t>Bq/kg</a:t>
                </a:r>
                <a:r>
                  <a:rPr lang="ja-JP" altLang="en-US"/>
                  <a:t>生</a:t>
                </a:r>
              </a:p>
            </c:rich>
          </c:tx>
          <c:layout>
            <c:manualLayout>
              <c:xMode val="edge"/>
              <c:yMode val="edge"/>
              <c:x val="5.47025208351394E-2"/>
              <c:y val="3.9682693462818788E-2"/>
            </c:manualLayout>
          </c:layout>
          <c:overlay val="0"/>
          <c:spPr>
            <a:noFill/>
            <a:ln w="25400">
              <a:noFill/>
            </a:ln>
          </c:spPr>
        </c:title>
        <c:numFmt formatCode="General" sourceLinked="0"/>
        <c:majorTickMark val="in"/>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Meiryo UI"/>
                <a:ea typeface="Meiryo UI"/>
                <a:cs typeface="Meiryo UI"/>
              </a:defRPr>
            </a:pPr>
            <a:endParaRPr lang="ja-JP"/>
          </a:p>
        </c:txPr>
        <c:crossAx val="225041408"/>
        <c:crosses val="autoZero"/>
        <c:crossBetween val="midCat"/>
      </c:valAx>
      <c:spPr>
        <a:solidFill>
          <a:srgbClr val="FFFFFF"/>
        </a:solidFill>
        <a:ln w="12700">
          <a:solidFill>
            <a:srgbClr val="808080"/>
          </a:solidFill>
          <a:prstDash val="solid"/>
        </a:ln>
      </c:spPr>
    </c:plotArea>
    <c:legend>
      <c:legendPos val="r"/>
      <c:layout>
        <c:manualLayout>
          <c:xMode val="edge"/>
          <c:yMode val="edge"/>
          <c:x val="0.22735967741935484"/>
          <c:y val="0.54545624999999998"/>
          <c:w val="0.25505483870967743"/>
          <c:h val="0.21986076388888889"/>
        </c:manualLayout>
      </c:layout>
      <c:overlay val="0"/>
      <c:spPr>
        <a:solidFill>
          <a:schemeClr val="bg1"/>
        </a:solidFill>
        <a:ln w="25400">
          <a:noFill/>
        </a:ln>
      </c:spPr>
      <c:txPr>
        <a:bodyPr/>
        <a:lstStyle/>
        <a:p>
          <a:pPr>
            <a:defRPr sz="900" b="0" i="0" u="none" strike="noStrike" baseline="0">
              <a:solidFill>
                <a:srgbClr val="000000"/>
              </a:solidFill>
              <a:latin typeface="Meiryo UI"/>
              <a:ea typeface="Meiryo UI"/>
              <a:cs typeface="Meiryo UI"/>
            </a:defRPr>
          </a:pPr>
          <a:endParaRPr lang="ja-JP"/>
        </a:p>
      </c:txPr>
    </c:legend>
    <c:plotVisOnly val="1"/>
    <c:dispBlanksAs val="gap"/>
    <c:showDLblsOverMax val="0"/>
  </c:chart>
  <c:spPr>
    <a:solidFill>
      <a:srgbClr val="FFFFFF"/>
    </a:solidFill>
    <a:ln w="3175">
      <a:solidFill>
        <a:srgbClr val="000000"/>
      </a:solidFill>
      <a:prstDash val="solid"/>
    </a:ln>
  </c:spPr>
  <c:txPr>
    <a:bodyPr/>
    <a:lstStyle/>
    <a:p>
      <a:pPr>
        <a:defRPr sz="1100" b="0" i="0" u="none" strike="noStrike" baseline="0">
          <a:solidFill>
            <a:srgbClr val="000000"/>
          </a:solidFill>
          <a:latin typeface="Meiryo UI"/>
          <a:ea typeface="Meiryo UI"/>
          <a:cs typeface="Meiryo UI"/>
        </a:defRPr>
      </a:pPr>
      <a:endParaRPr lang="ja-JP"/>
    </a:p>
  </c:txPr>
  <c:printSettings>
    <c:headerFooter alignWithMargins="0"/>
    <c:pageMargins b="1" l="0.75" r="0.75" t="1" header="0.51200000000000001" footer="0.51200000000000001"/>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editAs="oneCell">
    <xdr:from>
      <xdr:col>17</xdr:col>
      <xdr:colOff>190499</xdr:colOff>
      <xdr:row>5</xdr:row>
      <xdr:rowOff>44450</xdr:rowOff>
    </xdr:from>
    <xdr:to>
      <xdr:col>35</xdr:col>
      <xdr:colOff>4699</xdr:colOff>
      <xdr:row>24</xdr:row>
      <xdr:rowOff>28850</xdr:rowOff>
    </xdr:to>
    <xdr:graphicFrame macro="">
      <xdr:nvGraphicFramePr>
        <xdr:cNvPr id="1033"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38100</xdr:colOff>
      <xdr:row>5</xdr:row>
      <xdr:rowOff>50800</xdr:rowOff>
    </xdr:from>
    <xdr:to>
      <xdr:col>17</xdr:col>
      <xdr:colOff>195200</xdr:colOff>
      <xdr:row>24</xdr:row>
      <xdr:rowOff>35200</xdr:rowOff>
    </xdr:to>
    <xdr:graphicFrame macro="">
      <xdr:nvGraphicFramePr>
        <xdr:cNvPr id="1032"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17</xdr:col>
      <xdr:colOff>203200</xdr:colOff>
      <xdr:row>22</xdr:row>
      <xdr:rowOff>69850</xdr:rowOff>
    </xdr:from>
    <xdr:to>
      <xdr:col>35</xdr:col>
      <xdr:colOff>17400</xdr:colOff>
      <xdr:row>41</xdr:row>
      <xdr:rowOff>54250</xdr:rowOff>
    </xdr:to>
    <xdr:graphicFrame macro="">
      <xdr:nvGraphicFramePr>
        <xdr:cNvPr id="1034"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xdr:col>
      <xdr:colOff>31750</xdr:colOff>
      <xdr:row>59</xdr:row>
      <xdr:rowOff>38100</xdr:rowOff>
    </xdr:from>
    <xdr:to>
      <xdr:col>17</xdr:col>
      <xdr:colOff>188850</xdr:colOff>
      <xdr:row>78</xdr:row>
      <xdr:rowOff>22500</xdr:rowOff>
    </xdr:to>
    <xdr:graphicFrame macro="">
      <xdr:nvGraphicFramePr>
        <xdr:cNvPr id="1037" name="グラフ 1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editAs="oneCell">
    <xdr:from>
      <xdr:col>17</xdr:col>
      <xdr:colOff>193675</xdr:colOff>
      <xdr:row>59</xdr:row>
      <xdr:rowOff>38100</xdr:rowOff>
    </xdr:from>
    <xdr:to>
      <xdr:col>35</xdr:col>
      <xdr:colOff>7875</xdr:colOff>
      <xdr:row>78</xdr:row>
      <xdr:rowOff>22500</xdr:rowOff>
    </xdr:to>
    <xdr:graphicFrame macro="">
      <xdr:nvGraphicFramePr>
        <xdr:cNvPr id="1038" name="グラフ 1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editAs="oneCell">
    <xdr:from>
      <xdr:col>1</xdr:col>
      <xdr:colOff>34924</xdr:colOff>
      <xdr:row>22</xdr:row>
      <xdr:rowOff>60325</xdr:rowOff>
    </xdr:from>
    <xdr:to>
      <xdr:col>17</xdr:col>
      <xdr:colOff>201549</xdr:colOff>
      <xdr:row>41</xdr:row>
      <xdr:rowOff>44725</xdr:rowOff>
    </xdr:to>
    <xdr:graphicFrame macro="">
      <xdr:nvGraphicFramePr>
        <xdr:cNvPr id="1042" name="グラフ 1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1</xdr:col>
      <xdr:colOff>41275</xdr:colOff>
      <xdr:row>39</xdr:row>
      <xdr:rowOff>79375</xdr:rowOff>
    </xdr:from>
    <xdr:to>
      <xdr:col>17</xdr:col>
      <xdr:colOff>206375</xdr:colOff>
      <xdr:row>58</xdr:row>
      <xdr:rowOff>63775</xdr:rowOff>
    </xdr:to>
    <xdr:graphicFrame macro="">
      <xdr:nvGraphicFramePr>
        <xdr:cNvPr id="1035"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editAs="oneCell">
    <xdr:from>
      <xdr:col>1</xdr:col>
      <xdr:colOff>31750</xdr:colOff>
      <xdr:row>76</xdr:row>
      <xdr:rowOff>9525</xdr:rowOff>
    </xdr:from>
    <xdr:to>
      <xdr:col>17</xdr:col>
      <xdr:colOff>188850</xdr:colOff>
      <xdr:row>94</xdr:row>
      <xdr:rowOff>146325</xdr:rowOff>
    </xdr:to>
    <xdr:graphicFrame macro="">
      <xdr:nvGraphicFramePr>
        <xdr:cNvPr id="1473" name="グラフ 44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editAs="oneCell">
    <xdr:from>
      <xdr:col>17</xdr:col>
      <xdr:colOff>193675</xdr:colOff>
      <xdr:row>75</xdr:row>
      <xdr:rowOff>146050</xdr:rowOff>
    </xdr:from>
    <xdr:to>
      <xdr:col>35</xdr:col>
      <xdr:colOff>7875</xdr:colOff>
      <xdr:row>94</xdr:row>
      <xdr:rowOff>130450</xdr:rowOff>
    </xdr:to>
    <xdr:graphicFrame macro="">
      <xdr:nvGraphicFramePr>
        <xdr:cNvPr id="1039" name="グラフ 1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editAs="oneCell">
    <xdr:from>
      <xdr:col>17</xdr:col>
      <xdr:colOff>187324</xdr:colOff>
      <xdr:row>92</xdr:row>
      <xdr:rowOff>146050</xdr:rowOff>
    </xdr:from>
    <xdr:to>
      <xdr:col>35</xdr:col>
      <xdr:colOff>1524</xdr:colOff>
      <xdr:row>111</xdr:row>
      <xdr:rowOff>130450</xdr:rowOff>
    </xdr:to>
    <xdr:graphicFrame macro="">
      <xdr:nvGraphicFramePr>
        <xdr:cNvPr id="1041" name="グラフ 1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editAs="oneCell">
    <xdr:from>
      <xdr:col>1</xdr:col>
      <xdr:colOff>25400</xdr:colOff>
      <xdr:row>92</xdr:row>
      <xdr:rowOff>146049</xdr:rowOff>
    </xdr:from>
    <xdr:to>
      <xdr:col>17</xdr:col>
      <xdr:colOff>182500</xdr:colOff>
      <xdr:row>111</xdr:row>
      <xdr:rowOff>130449</xdr:rowOff>
    </xdr:to>
    <xdr:graphicFrame macro="">
      <xdr:nvGraphicFramePr>
        <xdr:cNvPr id="1502" name="グラフ 47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www.r-info-miyagi.jp/r-info/" TargetMode="External"/><Relationship Id="rId7" Type="http://schemas.openxmlformats.org/officeDocument/2006/relationships/hyperlink" Target="http://www.kmdmyg.info/" TargetMode="External"/><Relationship Id="rId2" Type="http://schemas.openxmlformats.org/officeDocument/2006/relationships/hyperlink" Target="http://www.pref.miyagi.jp/soshiki/gentai/" TargetMode="External"/><Relationship Id="rId1" Type="http://schemas.openxmlformats.org/officeDocument/2006/relationships/hyperlink" Target="http://miyagi-ermc.jp/" TargetMode="External"/><Relationship Id="rId6" Type="http://schemas.openxmlformats.org/officeDocument/2006/relationships/hyperlink" Target="http://miyagi-ermc.jp/" TargetMode="External"/><Relationship Id="rId5" Type="http://schemas.openxmlformats.org/officeDocument/2006/relationships/hyperlink" Target="http://www.pref.miyagi.jp/soshiki/gentai/" TargetMode="External"/><Relationship Id="rId4" Type="http://schemas.openxmlformats.org/officeDocument/2006/relationships/hyperlink" Target="http://www.r-info-miyagi.jp/r-info/" TargetMode="External"/><Relationship Id="rId9"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syncVertical="1" syncRef="A1" codeName="Sheet1"/>
  <dimension ref="A2:AU362"/>
  <sheetViews>
    <sheetView tabSelected="1" zoomScale="75" zoomScaleNormal="75" workbookViewId="0"/>
  </sheetViews>
  <sheetFormatPr defaultColWidth="10.69921875" defaultRowHeight="12" customHeight="1" x14ac:dyDescent="0.2"/>
  <cols>
    <col min="1" max="1" width="1.3984375" style="4" customWidth="1"/>
    <col min="2" max="2" width="5.796875" style="6" customWidth="1"/>
    <col min="3" max="4" width="3.19921875" style="4" customWidth="1"/>
    <col min="5" max="6" width="3.19921875" style="3" customWidth="1"/>
    <col min="7" max="7" width="3.19921875" style="4" customWidth="1"/>
    <col min="8" max="8" width="3.19921875" style="3" customWidth="1"/>
    <col min="9" max="9" width="3.19921875" style="4" customWidth="1"/>
    <col min="10" max="10" width="6.296875" style="4" customWidth="1"/>
    <col min="11" max="11" width="3.19921875" style="6" customWidth="1"/>
    <col min="12" max="12" width="3.19921875" style="4" customWidth="1"/>
    <col min="13" max="14" width="3.19921875" style="3" customWidth="1"/>
    <col min="15" max="17" width="3.19921875" style="4" customWidth="1"/>
    <col min="18" max="18" width="6.09765625" style="4" customWidth="1"/>
    <col min="19" max="19" width="3.19921875" style="6" customWidth="1"/>
    <col min="20" max="20" width="3.19921875" style="4" customWidth="1"/>
    <col min="21" max="22" width="3.19921875" style="3" customWidth="1"/>
    <col min="23" max="27" width="3.19921875" style="4" customWidth="1"/>
    <col min="28" max="29" width="3.19921875" style="3" customWidth="1"/>
    <col min="30" max="30" width="3.19921875" style="4" customWidth="1"/>
    <col min="31" max="31" width="3.19921875" style="3" customWidth="1"/>
    <col min="32" max="58" width="3.19921875" style="4" customWidth="1"/>
    <col min="59" max="61" width="3.09765625" style="4" customWidth="1"/>
    <col min="62" max="65" width="3.3984375" style="4" customWidth="1"/>
    <col min="66" max="16384" width="10.69921875" style="4"/>
  </cols>
  <sheetData>
    <row r="2" spans="2:33" ht="18" customHeight="1" x14ac:dyDescent="0.3">
      <c r="B2" s="76" t="s">
        <v>33</v>
      </c>
      <c r="C2" s="1"/>
      <c r="D2" s="95" t="s">
        <v>45</v>
      </c>
      <c r="E2" s="69"/>
      <c r="F2" s="1"/>
      <c r="G2" s="1"/>
      <c r="H2" s="1"/>
      <c r="I2" s="1"/>
      <c r="J2" s="1"/>
      <c r="K2" s="1"/>
      <c r="L2" s="1"/>
      <c r="M2" s="1"/>
      <c r="N2" s="1"/>
      <c r="O2" s="1"/>
      <c r="Q2" s="104" t="s">
        <v>152</v>
      </c>
      <c r="S2" s="4"/>
      <c r="U2" s="6"/>
      <c r="V2" s="4"/>
      <c r="W2" s="6"/>
      <c r="X2" s="101"/>
      <c r="Y2" s="102"/>
      <c r="Z2" s="59"/>
      <c r="AA2" s="101"/>
      <c r="AB2" s="102"/>
      <c r="AC2" s="102"/>
      <c r="AD2" s="59"/>
      <c r="AE2" s="101"/>
      <c r="AF2" s="8"/>
    </row>
    <row r="3" spans="2:33" ht="12" customHeight="1" x14ac:dyDescent="0.2">
      <c r="B3" s="94"/>
      <c r="C3" s="263" t="s">
        <v>41</v>
      </c>
      <c r="D3" s="264"/>
      <c r="E3" s="265"/>
      <c r="F3" s="266"/>
      <c r="G3" s="263" t="s">
        <v>43</v>
      </c>
      <c r="H3" s="265"/>
      <c r="I3" s="267"/>
      <c r="J3" s="266"/>
      <c r="K3" s="263" t="s">
        <v>42</v>
      </c>
      <c r="L3" s="265"/>
      <c r="M3" s="265"/>
      <c r="N3" s="269" t="s">
        <v>44</v>
      </c>
      <c r="O3" s="265"/>
      <c r="P3" s="268"/>
      <c r="Q3" s="484" t="s">
        <v>153</v>
      </c>
      <c r="R3" s="485"/>
      <c r="S3" s="485"/>
      <c r="T3" s="485"/>
      <c r="U3" s="485"/>
      <c r="V3" s="485"/>
      <c r="W3" s="485"/>
      <c r="X3" s="485"/>
      <c r="Y3" s="485"/>
      <c r="Z3" s="485"/>
      <c r="AA3" s="485"/>
      <c r="AB3" s="485"/>
      <c r="AC3" s="485"/>
      <c r="AD3" s="485"/>
      <c r="AE3" s="485"/>
      <c r="AF3" s="485"/>
      <c r="AG3" s="485"/>
    </row>
    <row r="4" spans="2:33" ht="12" customHeight="1" x14ac:dyDescent="0.2">
      <c r="B4" s="94"/>
      <c r="C4" s="263"/>
      <c r="D4" s="264"/>
      <c r="E4" s="265"/>
      <c r="F4" s="266"/>
      <c r="G4" s="263"/>
      <c r="H4" s="265"/>
      <c r="I4" s="267"/>
      <c r="J4" s="266"/>
      <c r="K4" s="263"/>
      <c r="L4" s="265"/>
      <c r="M4" s="265"/>
      <c r="N4" s="268"/>
      <c r="O4" s="269"/>
      <c r="P4" s="265"/>
      <c r="Q4" s="485"/>
      <c r="R4" s="485"/>
      <c r="S4" s="485"/>
      <c r="T4" s="485"/>
      <c r="U4" s="485"/>
      <c r="V4" s="485"/>
      <c r="W4" s="485"/>
      <c r="X4" s="485"/>
      <c r="Y4" s="485"/>
      <c r="Z4" s="485"/>
      <c r="AA4" s="485"/>
      <c r="AB4" s="485"/>
      <c r="AC4" s="485"/>
      <c r="AD4" s="485"/>
      <c r="AE4" s="485"/>
      <c r="AF4" s="485"/>
      <c r="AG4" s="485"/>
    </row>
    <row r="5" spans="2:33" ht="12" customHeight="1" x14ac:dyDescent="0.2">
      <c r="B5" s="94"/>
      <c r="C5" s="263"/>
      <c r="D5" s="264"/>
      <c r="E5" s="265"/>
      <c r="F5" s="266"/>
      <c r="G5" s="263"/>
      <c r="H5" s="265"/>
      <c r="I5" s="267"/>
      <c r="J5" s="266"/>
      <c r="K5" s="263"/>
      <c r="L5" s="265"/>
      <c r="M5" s="265"/>
      <c r="N5" s="268"/>
      <c r="O5" s="269"/>
      <c r="P5" s="265"/>
      <c r="Q5" s="4" t="s">
        <v>154</v>
      </c>
      <c r="R5" s="4" t="s">
        <v>155</v>
      </c>
      <c r="S5" s="2"/>
      <c r="U5" s="4"/>
      <c r="V5" s="4"/>
      <c r="W5" s="6"/>
      <c r="Y5" s="101"/>
      <c r="Z5" s="101"/>
      <c r="AA5" s="101"/>
      <c r="AB5" s="101"/>
      <c r="AC5" s="102"/>
      <c r="AD5" s="59"/>
      <c r="AE5" s="102"/>
    </row>
    <row r="6" spans="2:33" ht="12" customHeight="1" x14ac:dyDescent="0.2">
      <c r="B6" s="58"/>
      <c r="C6" s="50"/>
      <c r="D6" s="51"/>
      <c r="E6" s="52"/>
      <c r="F6" s="52"/>
      <c r="G6" s="52"/>
      <c r="H6" s="52"/>
      <c r="I6" s="52"/>
      <c r="J6" s="52"/>
      <c r="K6" s="5"/>
      <c r="L6" s="57"/>
      <c r="M6" s="55"/>
      <c r="N6" s="55"/>
      <c r="O6" s="52"/>
      <c r="P6" s="52"/>
      <c r="R6" s="52"/>
      <c r="S6" s="5"/>
      <c r="T6" s="52"/>
      <c r="U6" s="52"/>
      <c r="V6" s="52"/>
      <c r="W6" s="52"/>
      <c r="X6" s="52"/>
      <c r="Y6" s="52"/>
      <c r="Z6" s="52"/>
      <c r="AE6" s="4"/>
    </row>
    <row r="7" spans="2:33" ht="12" customHeight="1" x14ac:dyDescent="0.2">
      <c r="B7" s="58"/>
      <c r="C7" s="50"/>
      <c r="D7" s="51"/>
      <c r="E7" s="52"/>
      <c r="F7" s="52"/>
      <c r="G7" s="52"/>
      <c r="H7" s="52"/>
      <c r="I7" s="52"/>
      <c r="J7" s="52"/>
      <c r="K7" s="5"/>
      <c r="L7" s="57"/>
      <c r="M7" s="55"/>
      <c r="N7" s="55"/>
      <c r="O7" s="52"/>
      <c r="P7" s="52"/>
      <c r="Q7" s="52"/>
      <c r="R7" s="52"/>
      <c r="S7" s="5"/>
      <c r="T7" s="52"/>
      <c r="U7" s="52"/>
      <c r="V7" s="52"/>
      <c r="W7" s="52"/>
      <c r="X7" s="52"/>
      <c r="Y7" s="52"/>
      <c r="AE7" s="4"/>
    </row>
    <row r="8" spans="2:33" ht="12" customHeight="1" x14ac:dyDescent="0.2">
      <c r="B8" s="58"/>
      <c r="C8" s="50"/>
      <c r="D8" s="51"/>
      <c r="E8" s="52"/>
      <c r="F8" s="52"/>
      <c r="G8" s="52"/>
      <c r="H8" s="52"/>
      <c r="I8" s="52"/>
      <c r="J8" s="52"/>
      <c r="K8" s="5"/>
      <c r="L8" s="57"/>
      <c r="M8" s="55"/>
      <c r="N8" s="55"/>
      <c r="O8" s="52"/>
      <c r="P8" s="52"/>
      <c r="Q8" s="52"/>
      <c r="R8" s="52"/>
      <c r="S8" s="5"/>
      <c r="T8" s="52"/>
      <c r="U8" s="52"/>
      <c r="V8" s="52"/>
      <c r="W8" s="52"/>
      <c r="X8" s="52"/>
      <c r="Y8" s="52"/>
      <c r="AE8" s="4"/>
    </row>
    <row r="9" spans="2:33" ht="12" customHeight="1" x14ac:dyDescent="0.2">
      <c r="B9" s="58"/>
      <c r="C9" s="50"/>
      <c r="D9" s="51"/>
      <c r="E9" s="52"/>
      <c r="F9" s="52"/>
      <c r="G9" s="52"/>
      <c r="H9" s="52"/>
      <c r="I9" s="52"/>
      <c r="J9" s="52"/>
      <c r="K9" s="5"/>
      <c r="L9" s="57"/>
      <c r="M9" s="55"/>
      <c r="N9" s="55"/>
      <c r="O9" s="52"/>
      <c r="P9" s="52"/>
      <c r="Q9" s="52"/>
      <c r="R9" s="52"/>
      <c r="S9" s="5"/>
      <c r="T9" s="52"/>
      <c r="U9" s="52"/>
      <c r="V9" s="52"/>
      <c r="W9" s="52"/>
      <c r="X9" s="52"/>
      <c r="Y9" s="52"/>
      <c r="AE9" s="4"/>
    </row>
    <row r="10" spans="2:33" ht="12" customHeight="1" x14ac:dyDescent="0.2">
      <c r="B10" s="58"/>
      <c r="C10" s="50"/>
      <c r="D10" s="51"/>
      <c r="E10" s="52"/>
      <c r="F10" s="52"/>
      <c r="G10" s="52"/>
      <c r="H10" s="52"/>
      <c r="I10" s="52"/>
      <c r="J10" s="52"/>
      <c r="K10" s="5"/>
      <c r="L10" s="57"/>
      <c r="M10" s="55"/>
      <c r="N10" s="55"/>
      <c r="O10" s="52"/>
      <c r="P10" s="52"/>
      <c r="Q10" s="52"/>
      <c r="R10" s="52"/>
      <c r="S10" s="5"/>
      <c r="T10" s="52"/>
      <c r="U10" s="52"/>
      <c r="V10" s="52"/>
      <c r="W10" s="52"/>
      <c r="X10" s="52"/>
      <c r="Y10" s="52"/>
      <c r="AE10" s="4"/>
    </row>
    <row r="11" spans="2:33" ht="12" customHeight="1" x14ac:dyDescent="0.2">
      <c r="B11" s="58"/>
      <c r="C11" s="50"/>
      <c r="D11" s="51"/>
      <c r="E11" s="52"/>
      <c r="F11" s="52"/>
      <c r="G11" s="52"/>
      <c r="H11" s="52"/>
      <c r="I11" s="52"/>
      <c r="J11" s="52"/>
      <c r="K11" s="5"/>
      <c r="L11" s="57"/>
      <c r="M11" s="55"/>
      <c r="N11" s="55"/>
      <c r="O11" s="52"/>
      <c r="P11" s="52"/>
      <c r="Q11" s="52"/>
      <c r="R11" s="52"/>
      <c r="S11" s="5"/>
      <c r="T11" s="52"/>
      <c r="U11" s="52"/>
      <c r="V11" s="52"/>
      <c r="W11" s="52"/>
      <c r="X11" s="52"/>
      <c r="Y11" s="52"/>
      <c r="AE11" s="4"/>
    </row>
    <row r="12" spans="2:33" ht="12" customHeight="1" x14ac:dyDescent="0.2">
      <c r="B12" s="58"/>
      <c r="C12" s="50"/>
      <c r="D12" s="51"/>
      <c r="E12" s="52"/>
      <c r="F12" s="52"/>
      <c r="G12" s="52"/>
      <c r="H12" s="52"/>
      <c r="I12" s="52"/>
      <c r="J12" s="52"/>
      <c r="K12" s="5"/>
      <c r="L12" s="57"/>
      <c r="M12" s="55"/>
      <c r="N12" s="55"/>
      <c r="O12" s="52"/>
      <c r="P12" s="52"/>
      <c r="Q12" s="52"/>
      <c r="R12" s="52"/>
      <c r="S12" s="5"/>
      <c r="T12" s="52"/>
      <c r="U12" s="52"/>
      <c r="V12" s="52"/>
      <c r="W12" s="52"/>
      <c r="X12" s="52"/>
      <c r="Y12" s="52"/>
      <c r="AE12" s="4"/>
    </row>
    <row r="13" spans="2:33" ht="12" customHeight="1" x14ac:dyDescent="0.2">
      <c r="B13" s="58"/>
      <c r="C13" s="50"/>
      <c r="D13" s="51"/>
      <c r="E13" s="52"/>
      <c r="F13" s="52"/>
      <c r="G13" s="52"/>
      <c r="H13" s="52"/>
      <c r="I13" s="52"/>
      <c r="J13" s="52"/>
      <c r="K13" s="5"/>
      <c r="L13" s="57"/>
      <c r="M13" s="55"/>
      <c r="N13" s="55"/>
      <c r="O13" s="52"/>
      <c r="P13" s="52"/>
      <c r="Q13" s="52"/>
      <c r="R13" s="52"/>
      <c r="S13" s="5"/>
      <c r="T13" s="52"/>
      <c r="U13" s="52"/>
      <c r="V13" s="52"/>
      <c r="W13" s="52"/>
      <c r="X13" s="52"/>
      <c r="Y13" s="52"/>
      <c r="AE13" s="4"/>
    </row>
    <row r="14" spans="2:33" ht="12" customHeight="1" x14ac:dyDescent="0.2">
      <c r="B14" s="58"/>
      <c r="C14" s="50"/>
      <c r="D14" s="51"/>
      <c r="E14" s="52"/>
      <c r="F14" s="52"/>
      <c r="G14" s="52"/>
      <c r="H14" s="52"/>
      <c r="I14" s="52"/>
      <c r="J14" s="52"/>
      <c r="K14" s="5"/>
      <c r="L14" s="57"/>
      <c r="M14" s="55"/>
      <c r="N14" s="55"/>
      <c r="O14" s="52"/>
      <c r="P14" s="52"/>
      <c r="Q14" s="52"/>
      <c r="R14" s="52"/>
      <c r="S14" s="5"/>
      <c r="T14" s="52"/>
      <c r="U14" s="52"/>
      <c r="V14" s="52"/>
      <c r="W14" s="52"/>
      <c r="X14" s="52"/>
      <c r="Y14" s="52"/>
      <c r="AE14" s="4"/>
    </row>
    <row r="15" spans="2:33" ht="12" customHeight="1" x14ac:dyDescent="0.2">
      <c r="B15" s="58"/>
      <c r="C15" s="50"/>
      <c r="D15" s="51"/>
      <c r="E15" s="52"/>
      <c r="F15" s="52"/>
      <c r="G15" s="52"/>
      <c r="H15" s="52"/>
      <c r="I15" s="52"/>
      <c r="J15" s="52"/>
      <c r="K15" s="5"/>
      <c r="L15" s="57"/>
      <c r="M15" s="55"/>
      <c r="N15" s="55"/>
      <c r="O15" s="52"/>
      <c r="P15" s="52"/>
      <c r="Q15" s="52"/>
      <c r="R15" s="52"/>
      <c r="S15" s="5"/>
      <c r="T15" s="52"/>
      <c r="U15" s="52"/>
      <c r="V15" s="52"/>
      <c r="W15" s="52"/>
      <c r="X15" s="52"/>
      <c r="Y15" s="52"/>
      <c r="AE15" s="4"/>
    </row>
    <row r="16" spans="2:33" ht="12" customHeight="1" x14ac:dyDescent="0.2">
      <c r="B16" s="58"/>
      <c r="C16" s="50"/>
      <c r="D16" s="51"/>
      <c r="E16" s="52"/>
      <c r="F16" s="52"/>
      <c r="G16" s="52"/>
      <c r="H16" s="52"/>
      <c r="I16" s="52"/>
      <c r="J16" s="52"/>
      <c r="K16" s="5"/>
      <c r="L16" s="57"/>
      <c r="M16" s="55"/>
      <c r="N16" s="55"/>
      <c r="O16" s="52"/>
      <c r="P16" s="52"/>
      <c r="Q16" s="52"/>
      <c r="R16" s="52"/>
      <c r="S16" s="5"/>
      <c r="T16" s="52"/>
      <c r="U16" s="52"/>
      <c r="V16" s="52"/>
      <c r="W16" s="52"/>
      <c r="X16" s="52"/>
      <c r="Y16" s="52"/>
      <c r="AE16" s="4"/>
    </row>
    <row r="17" spans="2:33" ht="12" customHeight="1" x14ac:dyDescent="0.2">
      <c r="B17" s="58"/>
      <c r="C17" s="50"/>
      <c r="D17" s="51"/>
      <c r="E17" s="52"/>
      <c r="F17" s="52"/>
      <c r="G17" s="52"/>
      <c r="H17" s="52"/>
      <c r="I17" s="52"/>
      <c r="J17" s="52"/>
      <c r="K17" s="5"/>
      <c r="L17" s="57"/>
      <c r="M17" s="55"/>
      <c r="N17" s="55"/>
      <c r="O17" s="52"/>
      <c r="P17" s="52"/>
      <c r="Q17" s="52"/>
      <c r="R17" s="52"/>
      <c r="S17" s="5"/>
      <c r="T17" s="52"/>
      <c r="U17" s="52"/>
      <c r="V17" s="52"/>
      <c r="W17" s="52"/>
      <c r="X17" s="52"/>
      <c r="Y17" s="52"/>
      <c r="AE17" s="4"/>
    </row>
    <row r="18" spans="2:33" ht="12" customHeight="1" x14ac:dyDescent="0.2">
      <c r="B18" s="49"/>
      <c r="C18" s="50"/>
      <c r="D18" s="51"/>
      <c r="E18" s="52"/>
      <c r="F18" s="52"/>
      <c r="G18" s="52"/>
      <c r="H18" s="52"/>
      <c r="I18" s="52"/>
      <c r="J18" s="52"/>
      <c r="K18" s="5"/>
      <c r="L18" s="57"/>
      <c r="M18" s="59"/>
      <c r="N18" s="59"/>
      <c r="O18" s="52"/>
      <c r="P18" s="52"/>
      <c r="Q18" s="52"/>
      <c r="R18" s="52"/>
      <c r="S18" s="5"/>
      <c r="T18" s="52"/>
      <c r="U18" s="52"/>
      <c r="V18" s="52"/>
      <c r="W18" s="52"/>
      <c r="X18" s="52"/>
      <c r="Y18" s="52"/>
      <c r="AE18" s="4"/>
    </row>
    <row r="19" spans="2:33" ht="12" customHeight="1" x14ac:dyDescent="0.2">
      <c r="B19" s="49"/>
      <c r="C19" s="50"/>
      <c r="D19" s="51"/>
      <c r="E19" s="52"/>
      <c r="F19" s="52"/>
      <c r="G19" s="52"/>
      <c r="H19" s="52"/>
      <c r="I19" s="52"/>
      <c r="J19" s="52"/>
      <c r="K19" s="5"/>
      <c r="L19" s="57"/>
      <c r="M19" s="59"/>
      <c r="N19" s="59"/>
      <c r="O19" s="52"/>
      <c r="P19" s="52"/>
      <c r="Q19" s="52"/>
      <c r="R19" s="52"/>
      <c r="S19" s="5"/>
      <c r="T19" s="52"/>
      <c r="U19" s="52"/>
      <c r="V19" s="52"/>
      <c r="W19" s="52"/>
      <c r="X19" s="52"/>
      <c r="Y19" s="52"/>
      <c r="AE19" s="4"/>
    </row>
    <row r="20" spans="2:33" ht="12" customHeight="1" x14ac:dyDescent="0.2">
      <c r="B20" s="49"/>
      <c r="C20" s="50"/>
      <c r="D20" s="51"/>
      <c r="E20" s="52"/>
      <c r="F20" s="52"/>
      <c r="G20" s="52"/>
      <c r="H20" s="52"/>
      <c r="I20" s="52"/>
      <c r="J20" s="52"/>
      <c r="K20" s="5"/>
      <c r="L20" s="57"/>
      <c r="M20" s="59"/>
      <c r="N20" s="59"/>
      <c r="O20" s="52"/>
      <c r="P20" s="52"/>
      <c r="Q20" s="52"/>
      <c r="R20" s="52"/>
      <c r="S20" s="5"/>
      <c r="T20" s="52"/>
      <c r="U20" s="52"/>
      <c r="V20" s="52"/>
      <c r="W20" s="52"/>
      <c r="X20" s="52"/>
      <c r="Y20" s="52"/>
      <c r="AE20" s="4"/>
    </row>
    <row r="21" spans="2:33" ht="12" customHeight="1" x14ac:dyDescent="0.2">
      <c r="B21" s="49"/>
      <c r="C21" s="50"/>
      <c r="D21" s="51"/>
      <c r="E21" s="52"/>
      <c r="F21" s="52"/>
      <c r="G21" s="52"/>
      <c r="H21" s="52"/>
      <c r="I21" s="52"/>
      <c r="J21" s="52"/>
      <c r="K21" s="5"/>
      <c r="L21" s="57"/>
      <c r="M21" s="50"/>
      <c r="N21" s="50"/>
      <c r="O21" s="52"/>
      <c r="P21" s="52"/>
      <c r="Q21" s="52"/>
      <c r="R21" s="52"/>
      <c r="S21" s="5"/>
      <c r="T21" s="52"/>
      <c r="U21" s="52"/>
      <c r="V21" s="52"/>
      <c r="W21" s="52"/>
      <c r="X21" s="52"/>
      <c r="Y21" s="52"/>
      <c r="AE21" s="4"/>
    </row>
    <row r="22" spans="2:33" ht="12" customHeight="1" x14ac:dyDescent="0.2">
      <c r="B22" s="49"/>
      <c r="D22" s="60"/>
      <c r="E22" s="52"/>
      <c r="F22" s="52"/>
      <c r="G22" s="43"/>
      <c r="H22" s="4"/>
      <c r="I22" s="60"/>
      <c r="J22" s="60"/>
      <c r="L22" s="60"/>
      <c r="M22" s="52"/>
      <c r="N22" s="52"/>
      <c r="O22" s="43"/>
      <c r="P22" s="43"/>
      <c r="Q22" s="60"/>
      <c r="R22" s="43"/>
      <c r="T22" s="60"/>
      <c r="U22" s="52"/>
      <c r="V22" s="52"/>
      <c r="W22" s="43"/>
      <c r="X22" s="43"/>
      <c r="Y22" s="43"/>
      <c r="AD22" s="43"/>
      <c r="AE22" s="52"/>
      <c r="AF22" s="60"/>
      <c r="AG22" s="43"/>
    </row>
    <row r="23" spans="2:33" ht="12" customHeight="1" x14ac:dyDescent="0.2">
      <c r="B23" s="49"/>
      <c r="D23" s="60"/>
      <c r="E23" s="52"/>
      <c r="F23" s="52"/>
      <c r="G23" s="43"/>
      <c r="H23" s="4"/>
      <c r="I23" s="60"/>
      <c r="J23" s="60"/>
      <c r="L23" s="60"/>
      <c r="M23" s="52"/>
      <c r="N23" s="52"/>
      <c r="O23" s="43"/>
      <c r="P23" s="43"/>
      <c r="Q23" s="60"/>
      <c r="R23" s="43"/>
      <c r="T23" s="60"/>
      <c r="U23" s="52"/>
      <c r="V23" s="52"/>
      <c r="W23" s="43"/>
      <c r="X23" s="43"/>
      <c r="Y23" s="43"/>
      <c r="AD23" s="43"/>
      <c r="AE23" s="52"/>
      <c r="AF23" s="60"/>
      <c r="AG23" s="43"/>
    </row>
    <row r="24" spans="2:33" ht="12" customHeight="1" x14ac:dyDescent="0.2">
      <c r="B24" s="49"/>
      <c r="D24" s="60"/>
      <c r="E24" s="52"/>
      <c r="F24" s="52"/>
      <c r="G24" s="43"/>
      <c r="H24" s="4"/>
      <c r="I24" s="60"/>
      <c r="J24" s="60"/>
      <c r="L24" s="60"/>
      <c r="M24" s="52"/>
      <c r="N24" s="52"/>
      <c r="O24" s="43"/>
      <c r="P24" s="43"/>
      <c r="Q24" s="60"/>
      <c r="R24" s="43"/>
      <c r="T24" s="60"/>
      <c r="U24" s="52"/>
      <c r="V24" s="52"/>
      <c r="W24" s="43"/>
      <c r="X24" s="43"/>
      <c r="Y24" s="43"/>
      <c r="AD24" s="43"/>
      <c r="AE24" s="52"/>
      <c r="AF24" s="60"/>
      <c r="AG24" s="43"/>
    </row>
    <row r="25" spans="2:33" ht="12" customHeight="1" x14ac:dyDescent="0.2">
      <c r="B25" s="49"/>
      <c r="D25" s="60"/>
      <c r="E25" s="52"/>
      <c r="F25" s="52"/>
      <c r="G25" s="43"/>
      <c r="H25" s="4"/>
      <c r="I25" s="60"/>
      <c r="J25" s="60"/>
      <c r="L25" s="60"/>
      <c r="M25" s="52"/>
      <c r="N25" s="52"/>
      <c r="O25" s="43"/>
      <c r="P25" s="43"/>
      <c r="Q25" s="60"/>
      <c r="R25" s="43"/>
      <c r="T25" s="60"/>
      <c r="U25" s="52"/>
      <c r="V25" s="52"/>
      <c r="W25" s="43"/>
      <c r="X25" s="43"/>
      <c r="Y25" s="43"/>
      <c r="AD25" s="43"/>
      <c r="AE25" s="52"/>
      <c r="AF25" s="60"/>
      <c r="AG25" s="43"/>
    </row>
    <row r="26" spans="2:33" ht="12" customHeight="1" x14ac:dyDescent="0.2">
      <c r="D26" s="60"/>
      <c r="E26" s="52"/>
      <c r="F26" s="52"/>
      <c r="G26" s="43"/>
      <c r="H26" s="52"/>
      <c r="I26" s="60"/>
      <c r="J26" s="60"/>
      <c r="L26" s="60"/>
      <c r="M26" s="52"/>
      <c r="N26" s="52"/>
      <c r="O26" s="43"/>
      <c r="P26" s="43"/>
      <c r="Q26" s="60"/>
      <c r="R26" s="43"/>
      <c r="T26" s="60"/>
      <c r="U26" s="52"/>
      <c r="V26" s="52"/>
      <c r="W26" s="43"/>
      <c r="X26" s="43"/>
      <c r="Y26" s="43"/>
      <c r="AD26" s="43"/>
      <c r="AE26" s="52"/>
      <c r="AF26" s="60"/>
      <c r="AG26" s="43"/>
    </row>
    <row r="27" spans="2:33" ht="12" customHeight="1" x14ac:dyDescent="0.2">
      <c r="D27" s="60"/>
      <c r="E27" s="52"/>
      <c r="F27" s="52"/>
      <c r="G27" s="43"/>
      <c r="H27" s="52"/>
      <c r="I27" s="60"/>
      <c r="J27" s="60"/>
      <c r="L27" s="60"/>
      <c r="M27" s="52"/>
      <c r="N27" s="52"/>
      <c r="O27" s="43"/>
      <c r="P27" s="43"/>
      <c r="Q27" s="60"/>
      <c r="R27" s="43"/>
      <c r="T27" s="60"/>
      <c r="U27" s="52"/>
      <c r="V27" s="52"/>
      <c r="W27" s="43"/>
      <c r="X27" s="43"/>
      <c r="Y27" s="43"/>
      <c r="AD27" s="43"/>
      <c r="AE27" s="52"/>
      <c r="AF27" s="60"/>
      <c r="AG27" s="43"/>
    </row>
    <row r="28" spans="2:33" ht="12" customHeight="1" x14ac:dyDescent="0.2">
      <c r="D28" s="60"/>
      <c r="E28" s="52"/>
      <c r="F28" s="52"/>
      <c r="G28" s="43"/>
      <c r="H28" s="52"/>
      <c r="I28" s="60"/>
      <c r="J28" s="60"/>
      <c r="L28" s="60"/>
      <c r="M28" s="52"/>
      <c r="N28" s="52"/>
      <c r="O28" s="43"/>
      <c r="P28" s="43"/>
      <c r="Q28" s="60"/>
      <c r="R28" s="43"/>
      <c r="T28" s="60"/>
      <c r="U28" s="52"/>
      <c r="V28" s="52"/>
      <c r="W28" s="43"/>
      <c r="X28" s="43"/>
      <c r="Y28" s="43"/>
      <c r="AD28" s="43"/>
      <c r="AE28" s="52"/>
      <c r="AF28" s="60"/>
      <c r="AG28" s="43"/>
    </row>
    <row r="29" spans="2:33" ht="12" customHeight="1" x14ac:dyDescent="0.2">
      <c r="D29" s="60"/>
      <c r="E29" s="52"/>
      <c r="F29" s="52"/>
      <c r="G29" s="43"/>
      <c r="L29" s="60"/>
      <c r="M29" s="52"/>
      <c r="N29" s="52"/>
      <c r="O29" s="43"/>
      <c r="P29" s="43"/>
      <c r="R29" s="43"/>
      <c r="T29" s="60"/>
      <c r="U29" s="52"/>
      <c r="V29" s="52"/>
      <c r="W29" s="43"/>
      <c r="X29" s="43"/>
      <c r="Y29" s="43"/>
      <c r="AD29" s="43"/>
      <c r="AG29" s="43"/>
    </row>
    <row r="30" spans="2:33" ht="12" customHeight="1" x14ac:dyDescent="0.2">
      <c r="AD30" s="43"/>
      <c r="AG30" s="43"/>
    </row>
    <row r="43" spans="19:22" ht="12" customHeight="1" x14ac:dyDescent="0.2">
      <c r="S43" s="91" t="s">
        <v>150</v>
      </c>
      <c r="U43" s="4"/>
      <c r="V43" s="4"/>
    </row>
    <row r="44" spans="19:22" ht="12" customHeight="1" x14ac:dyDescent="0.2">
      <c r="S44" s="446" t="s">
        <v>151</v>
      </c>
      <c r="T44" s="91"/>
      <c r="U44" s="101"/>
      <c r="V44" s="102"/>
    </row>
    <row r="45" spans="19:22" ht="12" customHeight="1" x14ac:dyDescent="0.2">
      <c r="S45" s="91" t="s">
        <v>52</v>
      </c>
      <c r="T45" s="91"/>
      <c r="U45" s="101"/>
      <c r="V45" s="102"/>
    </row>
    <row r="46" spans="19:22" ht="12" customHeight="1" x14ac:dyDescent="0.2">
      <c r="S46" s="446" t="s">
        <v>53</v>
      </c>
      <c r="T46" s="91"/>
      <c r="U46" s="101"/>
      <c r="V46" s="102"/>
    </row>
    <row r="47" spans="19:22" ht="12" customHeight="1" x14ac:dyDescent="0.2">
      <c r="S47" s="91" t="s">
        <v>54</v>
      </c>
      <c r="T47" s="91"/>
      <c r="U47" s="101"/>
      <c r="V47" s="102"/>
    </row>
    <row r="48" spans="19:22" ht="12" customHeight="1" x14ac:dyDescent="0.2">
      <c r="S48" s="91" t="s">
        <v>55</v>
      </c>
      <c r="T48" s="91"/>
      <c r="U48" s="101"/>
      <c r="V48" s="102"/>
    </row>
    <row r="49" spans="4:28" ht="12" customHeight="1" x14ac:dyDescent="0.2">
      <c r="S49" s="446" t="s">
        <v>56</v>
      </c>
      <c r="T49" s="91"/>
      <c r="U49" s="101"/>
      <c r="V49" s="102"/>
    </row>
    <row r="50" spans="4:28" ht="12" customHeight="1" x14ac:dyDescent="0.2">
      <c r="S50" s="91" t="s">
        <v>57</v>
      </c>
      <c r="T50" s="91"/>
      <c r="U50" s="101"/>
      <c r="V50" s="102"/>
    </row>
    <row r="51" spans="4:28" ht="12" customHeight="1" x14ac:dyDescent="0.2">
      <c r="S51" s="91" t="s">
        <v>58</v>
      </c>
      <c r="T51" s="91"/>
      <c r="U51" s="101"/>
      <c r="V51" s="102"/>
    </row>
    <row r="52" spans="4:28" ht="12" customHeight="1" x14ac:dyDescent="0.2">
      <c r="S52" s="91" t="s">
        <v>59</v>
      </c>
      <c r="T52" s="91"/>
      <c r="U52" s="101"/>
      <c r="V52" s="102"/>
    </row>
    <row r="53" spans="4:28" ht="12" customHeight="1" x14ac:dyDescent="0.2">
      <c r="S53" s="91" t="s">
        <v>60</v>
      </c>
      <c r="T53" s="91"/>
      <c r="U53" s="101"/>
      <c r="V53" s="102"/>
    </row>
    <row r="54" spans="4:28" ht="12" customHeight="1" x14ac:dyDescent="0.2">
      <c r="S54" s="91" t="s">
        <v>61</v>
      </c>
      <c r="T54" s="91"/>
      <c r="U54" s="101"/>
      <c r="V54" s="102"/>
    </row>
    <row r="55" spans="4:28" ht="12" customHeight="1" x14ac:dyDescent="0.2">
      <c r="S55" s="446" t="s">
        <v>62</v>
      </c>
      <c r="T55" s="91"/>
      <c r="U55" s="101"/>
      <c r="V55" s="102"/>
    </row>
    <row r="56" spans="4:28" ht="12" customHeight="1" x14ac:dyDescent="0.2">
      <c r="S56" s="4"/>
      <c r="U56" s="4"/>
      <c r="V56" s="4"/>
      <c r="AB56" s="4"/>
    </row>
    <row r="57" spans="4:28" ht="12" customHeight="1" x14ac:dyDescent="0.2">
      <c r="S57" s="4"/>
      <c r="U57" s="4"/>
      <c r="V57" s="4"/>
      <c r="AB57" s="4"/>
    </row>
    <row r="58" spans="4:28" ht="12" customHeight="1" x14ac:dyDescent="0.2">
      <c r="S58" s="4"/>
      <c r="U58" s="4"/>
      <c r="V58" s="4"/>
      <c r="AB58" s="4"/>
    </row>
    <row r="59" spans="4:28" ht="12" customHeight="1" x14ac:dyDescent="0.2">
      <c r="S59" s="4"/>
      <c r="U59" s="4"/>
      <c r="V59" s="4"/>
      <c r="AB59" s="4"/>
    </row>
    <row r="60" spans="4:28" ht="12" customHeight="1" x14ac:dyDescent="0.2">
      <c r="D60" s="61"/>
      <c r="E60" s="52"/>
      <c r="F60" s="52"/>
    </row>
    <row r="61" spans="4:28" ht="12" customHeight="1" x14ac:dyDescent="0.2">
      <c r="D61" s="61"/>
      <c r="E61" s="52"/>
      <c r="F61" s="52"/>
    </row>
    <row r="62" spans="4:28" ht="12" customHeight="1" x14ac:dyDescent="0.2">
      <c r="D62" s="61"/>
      <c r="E62" s="52"/>
      <c r="F62" s="52"/>
    </row>
    <row r="63" spans="4:28" ht="12" customHeight="1" x14ac:dyDescent="0.2">
      <c r="D63" s="61"/>
      <c r="E63" s="52"/>
      <c r="F63" s="52"/>
    </row>
    <row r="64" spans="4:28" ht="12" customHeight="1" x14ac:dyDescent="0.2">
      <c r="D64" s="61"/>
      <c r="E64" s="52"/>
      <c r="F64" s="52"/>
    </row>
    <row r="65" spans="4:6" ht="12" customHeight="1" x14ac:dyDescent="0.2">
      <c r="D65" s="61"/>
      <c r="E65" s="52"/>
      <c r="F65" s="52"/>
    </row>
    <row r="66" spans="4:6" ht="12" customHeight="1" x14ac:dyDescent="0.2">
      <c r="D66" s="61"/>
      <c r="E66" s="52"/>
      <c r="F66" s="52"/>
    </row>
    <row r="67" spans="4:6" ht="12" customHeight="1" x14ac:dyDescent="0.2">
      <c r="D67" s="61"/>
      <c r="E67" s="52"/>
      <c r="F67" s="52"/>
    </row>
    <row r="68" spans="4:6" ht="12" customHeight="1" x14ac:dyDescent="0.2">
      <c r="D68" s="61"/>
      <c r="E68" s="52"/>
      <c r="F68" s="52"/>
    </row>
    <row r="69" spans="4:6" ht="12" customHeight="1" x14ac:dyDescent="0.2">
      <c r="D69" s="61"/>
      <c r="E69" s="52"/>
      <c r="F69" s="52"/>
    </row>
    <row r="70" spans="4:6" ht="12" customHeight="1" x14ac:dyDescent="0.2">
      <c r="D70" s="61"/>
      <c r="E70" s="52"/>
      <c r="F70" s="52"/>
    </row>
    <row r="71" spans="4:6" ht="12" customHeight="1" x14ac:dyDescent="0.2">
      <c r="D71" s="61"/>
      <c r="E71" s="52"/>
      <c r="F71" s="52"/>
    </row>
    <row r="72" spans="4:6" ht="12" customHeight="1" x14ac:dyDescent="0.2">
      <c r="D72" s="61"/>
      <c r="E72" s="52"/>
      <c r="F72" s="52"/>
    </row>
    <row r="73" spans="4:6" ht="12" customHeight="1" x14ac:dyDescent="0.2">
      <c r="D73" s="61"/>
      <c r="E73" s="52"/>
      <c r="F73" s="52"/>
    </row>
    <row r="74" spans="4:6" ht="12" customHeight="1" x14ac:dyDescent="0.2">
      <c r="D74" s="61"/>
      <c r="E74" s="52"/>
      <c r="F74" s="52"/>
    </row>
    <row r="75" spans="4:6" ht="12" customHeight="1" x14ac:dyDescent="0.2">
      <c r="D75" s="61"/>
      <c r="E75" s="52"/>
      <c r="F75" s="52"/>
    </row>
    <row r="76" spans="4:6" ht="12" customHeight="1" x14ac:dyDescent="0.2">
      <c r="D76" s="61"/>
      <c r="E76" s="52"/>
      <c r="F76" s="52"/>
    </row>
    <row r="77" spans="4:6" ht="12" customHeight="1" x14ac:dyDescent="0.2">
      <c r="D77" s="61"/>
      <c r="E77" s="52"/>
      <c r="F77" s="52"/>
    </row>
    <row r="78" spans="4:6" ht="12" customHeight="1" x14ac:dyDescent="0.2">
      <c r="D78" s="61"/>
      <c r="E78" s="52"/>
      <c r="F78" s="52"/>
    </row>
    <row r="79" spans="4:6" ht="12" customHeight="1" x14ac:dyDescent="0.2">
      <c r="D79" s="61"/>
      <c r="E79" s="52"/>
      <c r="F79" s="52"/>
    </row>
    <row r="80" spans="4:6" ht="12" customHeight="1" x14ac:dyDescent="0.2">
      <c r="D80" s="62"/>
    </row>
    <row r="81" spans="4:4" ht="12" customHeight="1" x14ac:dyDescent="0.2">
      <c r="D81" s="62"/>
    </row>
    <row r="82" spans="4:4" ht="12" customHeight="1" x14ac:dyDescent="0.2">
      <c r="D82" s="62"/>
    </row>
    <row r="83" spans="4:4" ht="12" customHeight="1" x14ac:dyDescent="0.2">
      <c r="D83" s="62"/>
    </row>
    <row r="84" spans="4:4" ht="12" customHeight="1" x14ac:dyDescent="0.2">
      <c r="D84" s="62"/>
    </row>
    <row r="85" spans="4:4" ht="12" customHeight="1" x14ac:dyDescent="0.2">
      <c r="D85" s="62"/>
    </row>
    <row r="86" spans="4:4" ht="12" customHeight="1" x14ac:dyDescent="0.2">
      <c r="D86" s="62"/>
    </row>
    <row r="87" spans="4:4" ht="12" customHeight="1" x14ac:dyDescent="0.2">
      <c r="D87" s="62"/>
    </row>
    <row r="88" spans="4:4" ht="12" customHeight="1" x14ac:dyDescent="0.2">
      <c r="D88" s="62"/>
    </row>
    <row r="89" spans="4:4" ht="12" customHeight="1" x14ac:dyDescent="0.2">
      <c r="D89" s="62"/>
    </row>
    <row r="90" spans="4:4" ht="12" customHeight="1" x14ac:dyDescent="0.2">
      <c r="D90" s="62"/>
    </row>
    <row r="91" spans="4:4" ht="12" customHeight="1" x14ac:dyDescent="0.2">
      <c r="D91" s="62"/>
    </row>
    <row r="92" spans="4:4" ht="12" customHeight="1" x14ac:dyDescent="0.2">
      <c r="D92" s="62"/>
    </row>
    <row r="93" spans="4:4" ht="12" customHeight="1" x14ac:dyDescent="0.2">
      <c r="D93" s="62"/>
    </row>
    <row r="94" spans="4:4" ht="12" customHeight="1" x14ac:dyDescent="0.2">
      <c r="D94" s="62"/>
    </row>
    <row r="95" spans="4:4" ht="12" customHeight="1" x14ac:dyDescent="0.2">
      <c r="D95" s="62"/>
    </row>
    <row r="96" spans="4:4" ht="12" customHeight="1" x14ac:dyDescent="0.2">
      <c r="D96" s="62"/>
    </row>
    <row r="97" spans="4:4" ht="12" customHeight="1" x14ac:dyDescent="0.2">
      <c r="D97" s="62"/>
    </row>
    <row r="98" spans="4:4" ht="12" customHeight="1" x14ac:dyDescent="0.2">
      <c r="D98" s="62"/>
    </row>
    <row r="99" spans="4:4" ht="12" customHeight="1" x14ac:dyDescent="0.2">
      <c r="D99" s="62"/>
    </row>
    <row r="100" spans="4:4" ht="12" customHeight="1" x14ac:dyDescent="0.2">
      <c r="D100" s="62"/>
    </row>
    <row r="101" spans="4:4" ht="12" customHeight="1" x14ac:dyDescent="0.2">
      <c r="D101" s="62"/>
    </row>
    <row r="102" spans="4:4" ht="12" customHeight="1" x14ac:dyDescent="0.2">
      <c r="D102" s="62"/>
    </row>
    <row r="103" spans="4:4" ht="12" customHeight="1" x14ac:dyDescent="0.2">
      <c r="D103" s="62"/>
    </row>
    <row r="104" spans="4:4" ht="12" customHeight="1" x14ac:dyDescent="0.2">
      <c r="D104" s="62"/>
    </row>
    <row r="105" spans="4:4" ht="12" customHeight="1" x14ac:dyDescent="0.2">
      <c r="D105" s="62"/>
    </row>
    <row r="106" spans="4:4" ht="12" customHeight="1" x14ac:dyDescent="0.2">
      <c r="D106" s="62"/>
    </row>
    <row r="107" spans="4:4" ht="12" customHeight="1" x14ac:dyDescent="0.2">
      <c r="D107" s="62"/>
    </row>
    <row r="108" spans="4:4" ht="12" customHeight="1" x14ac:dyDescent="0.2">
      <c r="D108" s="62"/>
    </row>
    <row r="109" spans="4:4" ht="12" customHeight="1" x14ac:dyDescent="0.2">
      <c r="D109" s="62"/>
    </row>
    <row r="110" spans="4:4" ht="12" customHeight="1" x14ac:dyDescent="0.2">
      <c r="D110" s="62"/>
    </row>
    <row r="111" spans="4:4" ht="12" customHeight="1" x14ac:dyDescent="0.2">
      <c r="D111" s="62"/>
    </row>
    <row r="112" spans="4:4" ht="12" customHeight="1" x14ac:dyDescent="0.2">
      <c r="D112" s="62"/>
    </row>
    <row r="113" spans="2:44" ht="12" customHeight="1" x14ac:dyDescent="0.2">
      <c r="D113" s="62"/>
    </row>
    <row r="114" spans="2:44" ht="12" customHeight="1" x14ac:dyDescent="0.2">
      <c r="D114" s="448" t="s">
        <v>29</v>
      </c>
    </row>
    <row r="115" spans="2:44" ht="12" customHeight="1" x14ac:dyDescent="0.2">
      <c r="B115" s="77" t="s">
        <v>0</v>
      </c>
      <c r="D115" s="384">
        <v>1.95E-2</v>
      </c>
      <c r="E115" s="4" t="s">
        <v>50</v>
      </c>
      <c r="F115" s="4"/>
      <c r="H115" s="4"/>
      <c r="J115" s="102"/>
      <c r="K115" s="59"/>
      <c r="L115" s="59"/>
      <c r="M115" s="102"/>
      <c r="N115" s="4"/>
      <c r="O115" s="182">
        <v>9.6296296296296297E-2</v>
      </c>
      <c r="P115" s="4" t="s">
        <v>51</v>
      </c>
      <c r="Q115" s="102"/>
      <c r="R115" s="6"/>
      <c r="X115" s="447" t="s">
        <v>156</v>
      </c>
      <c r="AR115" s="7"/>
    </row>
    <row r="116" spans="2:44" ht="12" customHeight="1" x14ac:dyDescent="0.2">
      <c r="B116" s="153">
        <f>B120</f>
        <v>29929</v>
      </c>
      <c r="E116" s="4"/>
      <c r="F116" s="4"/>
      <c r="H116" s="4"/>
      <c r="J116" s="5"/>
      <c r="K116" s="2"/>
      <c r="L116" s="3"/>
      <c r="N116" s="4"/>
      <c r="R116" s="6"/>
      <c r="S116" s="4"/>
      <c r="T116" s="3"/>
      <c r="V116" s="4"/>
      <c r="Z116" s="486">
        <v>29929</v>
      </c>
      <c r="AA116" s="487"/>
      <c r="AB116" s="488" t="s">
        <v>159</v>
      </c>
      <c r="AC116" s="4"/>
      <c r="AD116" s="3"/>
      <c r="AE116" s="4"/>
    </row>
    <row r="117" spans="2:44" ht="12" customHeight="1" x14ac:dyDescent="0.3">
      <c r="B117" s="9" t="s">
        <v>2</v>
      </c>
      <c r="C117" s="272" t="s">
        <v>48</v>
      </c>
      <c r="D117" s="106"/>
      <c r="E117" s="106"/>
      <c r="F117" s="106"/>
      <c r="G117" s="106"/>
      <c r="H117" s="106"/>
      <c r="I117" s="107"/>
      <c r="J117" s="9" t="s">
        <v>2</v>
      </c>
      <c r="K117" s="270" t="s">
        <v>46</v>
      </c>
      <c r="L117" s="106"/>
      <c r="M117" s="106"/>
      <c r="N117" s="106"/>
      <c r="O117" s="106"/>
      <c r="P117" s="106"/>
      <c r="Q117" s="107"/>
      <c r="R117" s="9" t="s">
        <v>2</v>
      </c>
      <c r="S117" s="270" t="s">
        <v>32</v>
      </c>
      <c r="T117" s="106"/>
      <c r="U117" s="106"/>
      <c r="V117" s="106"/>
      <c r="W117" s="106"/>
      <c r="X117" s="107"/>
      <c r="Y117" s="7"/>
      <c r="Z117" s="486">
        <v>31528</v>
      </c>
      <c r="AA117" s="487"/>
      <c r="AB117" s="488" t="s">
        <v>157</v>
      </c>
      <c r="AC117" s="7"/>
      <c r="AD117" s="8"/>
      <c r="AE117" s="4"/>
    </row>
    <row r="118" spans="2:44" ht="12" customHeight="1" x14ac:dyDescent="0.3">
      <c r="B118" s="9" t="s">
        <v>2</v>
      </c>
      <c r="C118" s="272" t="s">
        <v>63</v>
      </c>
      <c r="D118" s="106"/>
      <c r="E118" s="106"/>
      <c r="F118" s="106"/>
      <c r="G118" s="106"/>
      <c r="H118" s="106"/>
      <c r="I118" s="107"/>
      <c r="J118" s="9" t="s">
        <v>2</v>
      </c>
      <c r="K118" s="270" t="s">
        <v>64</v>
      </c>
      <c r="L118" s="106"/>
      <c r="M118" s="106"/>
      <c r="N118" s="106"/>
      <c r="O118" s="106"/>
      <c r="P118" s="106"/>
      <c r="Q118" s="107"/>
      <c r="R118" s="9" t="s">
        <v>2</v>
      </c>
      <c r="S118" s="270" t="s">
        <v>32</v>
      </c>
      <c r="T118" s="106"/>
      <c r="U118" s="106"/>
      <c r="V118" s="106"/>
      <c r="W118" s="106"/>
      <c r="X118" s="107"/>
      <c r="Y118" s="7"/>
      <c r="Z118" s="486">
        <v>40613</v>
      </c>
      <c r="AA118" s="487"/>
      <c r="AB118" s="4" t="s">
        <v>158</v>
      </c>
      <c r="AC118" s="7"/>
      <c r="AD118" s="8"/>
      <c r="AE118" s="4"/>
    </row>
    <row r="119" spans="2:44" s="27" customFormat="1" ht="12" customHeight="1" x14ac:dyDescent="0.2">
      <c r="B119" s="63" t="s">
        <v>11</v>
      </c>
      <c r="C119" s="394" t="s">
        <v>12</v>
      </c>
      <c r="D119" s="395" t="s">
        <v>13</v>
      </c>
      <c r="E119" s="396" t="s">
        <v>38</v>
      </c>
      <c r="F119" s="396" t="s">
        <v>31</v>
      </c>
      <c r="G119" s="397" t="s">
        <v>34</v>
      </c>
      <c r="H119" s="396" t="s">
        <v>15</v>
      </c>
      <c r="I119" s="398" t="s">
        <v>35</v>
      </c>
      <c r="J119" s="63" t="s">
        <v>11</v>
      </c>
      <c r="K119" s="394" t="s">
        <v>12</v>
      </c>
      <c r="L119" s="395" t="s">
        <v>13</v>
      </c>
      <c r="M119" s="396" t="s">
        <v>38</v>
      </c>
      <c r="N119" s="396" t="s">
        <v>21</v>
      </c>
      <c r="O119" s="396" t="s">
        <v>14</v>
      </c>
      <c r="P119" s="396" t="s">
        <v>15</v>
      </c>
      <c r="Q119" s="398" t="s">
        <v>35</v>
      </c>
      <c r="R119" s="63" t="s">
        <v>11</v>
      </c>
      <c r="S119" s="394" t="s">
        <v>12</v>
      </c>
      <c r="T119" s="395" t="s">
        <v>13</v>
      </c>
      <c r="U119" s="396" t="s">
        <v>38</v>
      </c>
      <c r="V119" s="396" t="s">
        <v>21</v>
      </c>
      <c r="W119" s="396" t="s">
        <v>14</v>
      </c>
      <c r="X119" s="399" t="s">
        <v>15</v>
      </c>
      <c r="Y119" s="7"/>
      <c r="Z119" s="273" t="s">
        <v>105</v>
      </c>
      <c r="AA119" s="273" t="s">
        <v>105</v>
      </c>
      <c r="AB119" s="273" t="s">
        <v>106</v>
      </c>
      <c r="AC119" s="273" t="s">
        <v>107</v>
      </c>
      <c r="AD119" s="273" t="s">
        <v>103</v>
      </c>
      <c r="AE119" s="273" t="s">
        <v>104</v>
      </c>
    </row>
    <row r="120" spans="2:44" ht="12" customHeight="1" x14ac:dyDescent="0.2">
      <c r="B120" s="274">
        <v>29929</v>
      </c>
      <c r="C120" s="155">
        <f t="shared" ref="C120:C130" si="0">S297/27</f>
        <v>2.1111111111111112</v>
      </c>
      <c r="D120" s="156">
        <f t="shared" ref="D120:D130" si="1">T297/27</f>
        <v>86.666666666666671</v>
      </c>
      <c r="E120" s="403">
        <f t="shared" ref="E120:E130" si="2">ND代替値*2.71828^(-(0.69315/2.062)*(B120-調査開始日)/365.25)</f>
        <v>5.0000000000000001E-3</v>
      </c>
      <c r="F120" s="157">
        <f t="shared" ref="F120:F130" si="3">(U297/27*1000)/1000</f>
        <v>8.1481481481481502E-2</v>
      </c>
      <c r="G120" s="416">
        <f>ND代替値*2.71828^(-(0.69315/28.799)*(B120-調査開始日)/365.25)</f>
        <v>1.7000000000000001E-2</v>
      </c>
      <c r="H120" s="158">
        <v>1.7</v>
      </c>
      <c r="I120" s="418">
        <f t="shared" ref="I120" si="4">G120/H120</f>
        <v>0.01</v>
      </c>
      <c r="J120" s="159">
        <v>29938</v>
      </c>
      <c r="K120" s="155">
        <f t="shared" ref="K120:L122" si="5">V297/27</f>
        <v>1.4074074074074074</v>
      </c>
      <c r="L120" s="160">
        <f t="shared" si="5"/>
        <v>79.259259259259252</v>
      </c>
      <c r="M120" s="407">
        <f>ND代替値*2.71828^(-(0.69315/2.062)*(J120-調査開始日)/365.25)</f>
        <v>4.9587557735577843E-3</v>
      </c>
      <c r="N120" s="157">
        <f>(X297/27*1000)/1000</f>
        <v>6.2962962962962957E-2</v>
      </c>
      <c r="O120" s="411">
        <f>ND代替値*2.71828^(-(0.69315/28.799)*(J120-調査開始日)/365.25)</f>
        <v>1.6989920895269697E-2</v>
      </c>
      <c r="P120" s="161">
        <v>0.9</v>
      </c>
      <c r="Q120" s="418">
        <f>O120/P120</f>
        <v>1.8877689883632996E-2</v>
      </c>
      <c r="R120" s="162">
        <v>29922</v>
      </c>
      <c r="S120" s="155">
        <f>Y297/27</f>
        <v>1.1851851851851851</v>
      </c>
      <c r="T120" s="160">
        <f>Z297/27</f>
        <v>83.333333333333329</v>
      </c>
      <c r="U120" s="407">
        <f>ND代替値*2.71828^(-(0.69315/2.062)*(R120-調査開始日)/365.25)</f>
        <v>5.0323158653227187E-3</v>
      </c>
      <c r="V120" s="157">
        <f>(AA297/27*1000)/1000</f>
        <v>5.9259259259259262E-2</v>
      </c>
      <c r="W120" s="411">
        <f>ND代替値*2.71828^(-(0.69315/28.799)*(R120-調査開始日)/365.25)</f>
        <v>1.7007843437355626E-2</v>
      </c>
      <c r="X120" s="163">
        <v>0.2</v>
      </c>
      <c r="Y120" s="7"/>
      <c r="Z120" s="105">
        <f t="shared" ref="Z120:Z164" si="6">0.16*2.71828^(-(0.69315/30.07)*(B120-調査開始日)/365.25)</f>
        <v>0.16</v>
      </c>
      <c r="AA120" s="105">
        <f t="shared" ref="AA120:AA164" si="7">0.02*2.71828^(-(0.69315/30.07)*(B120-調査開始日)/365.25)</f>
        <v>0.02</v>
      </c>
      <c r="AB120" s="105">
        <f t="shared" ref="AB120:AB164" si="8">0.07*2.71828^(-(0.69315/2.062)*(B120-調査開始日)/365.25)</f>
        <v>7.0000000000000007E-2</v>
      </c>
      <c r="AC120" s="92">
        <f t="shared" ref="AC120:AC164" si="9">0.1*2.71828^(-(0.69315/28.799)*(B120-調査開始日)/365.25)</f>
        <v>0.1</v>
      </c>
      <c r="AD120" s="105">
        <f t="shared" ref="AD120:AD164" si="10">1*2.71828^(-(0.69315/0.1459)*(B120-調査開始日)/365.25)</f>
        <v>1</v>
      </c>
      <c r="AE120" s="87">
        <f t="shared" ref="AE120:AE164" si="11">30*2.71828^(-(0.69315/(1.277*10^9))*(B120-調査開始日)/365.25)</f>
        <v>30</v>
      </c>
    </row>
    <row r="121" spans="2:44" ht="12" customHeight="1" x14ac:dyDescent="0.2">
      <c r="B121" s="164">
        <v>30229</v>
      </c>
      <c r="C121" s="165">
        <f t="shared" si="0"/>
        <v>2.5185185185185186</v>
      </c>
      <c r="D121" s="166">
        <f t="shared" si="1"/>
        <v>74.81481481481481</v>
      </c>
      <c r="E121" s="404">
        <f t="shared" si="2"/>
        <v>3.7936782769321582E-3</v>
      </c>
      <c r="F121" s="167">
        <f t="shared" si="3"/>
        <v>4.8148148148148148E-2</v>
      </c>
      <c r="G121" s="168"/>
      <c r="H121" s="168"/>
      <c r="I121" s="168"/>
      <c r="J121" s="170">
        <v>30229</v>
      </c>
      <c r="K121" s="165">
        <f t="shared" si="5"/>
        <v>2.3333333333333335</v>
      </c>
      <c r="L121" s="171">
        <f t="shared" si="5"/>
        <v>72.962962962962962</v>
      </c>
      <c r="M121" s="404">
        <f>ND代替値*2.71828^(-(0.69315/2.062)*(J121-調査開始日)/365.25)</f>
        <v>3.7936782769321582E-3</v>
      </c>
      <c r="N121" s="167">
        <f>(X298/27*1000)/1000</f>
        <v>3.7037037037037035E-2</v>
      </c>
      <c r="O121" s="172"/>
      <c r="P121" s="173"/>
      <c r="Q121" s="174"/>
      <c r="R121" s="175">
        <v>30229</v>
      </c>
      <c r="S121" s="165">
        <f>Y298/27</f>
        <v>1.6666666666666667</v>
      </c>
      <c r="T121" s="171">
        <f>Z298/27</f>
        <v>71.481481481481481</v>
      </c>
      <c r="U121" s="404">
        <f>ND代替値*2.71828^(-(0.69315/2.062)*(R121-調査開始日)/365.25)</f>
        <v>3.7936782769321582E-3</v>
      </c>
      <c r="V121" s="167">
        <f>(AA298/27*1000)/1000</f>
        <v>5.185185185185185E-2</v>
      </c>
      <c r="W121" s="176"/>
      <c r="X121" s="177"/>
      <c r="Y121" s="7"/>
      <c r="Z121" s="105">
        <f t="shared" si="6"/>
        <v>0.15699918163001875</v>
      </c>
      <c r="AA121" s="105">
        <f t="shared" si="7"/>
        <v>1.9624897703752343E-2</v>
      </c>
      <c r="AB121" s="105">
        <f t="shared" si="8"/>
        <v>5.3111495877050219E-2</v>
      </c>
      <c r="AC121" s="92">
        <f t="shared" si="9"/>
        <v>9.8042531028089186E-2</v>
      </c>
      <c r="AD121" s="105">
        <f t="shared" si="10"/>
        <v>2.0198671502086298E-2</v>
      </c>
      <c r="AE121" s="87">
        <f t="shared" si="11"/>
        <v>29.999999986625166</v>
      </c>
    </row>
    <row r="122" spans="2:44" ht="12" customHeight="1" x14ac:dyDescent="0.2">
      <c r="B122" s="164">
        <v>30256</v>
      </c>
      <c r="C122" s="165">
        <f t="shared" si="0"/>
        <v>1.8888888888888888</v>
      </c>
      <c r="D122" s="166">
        <f t="shared" si="1"/>
        <v>77.037037037037038</v>
      </c>
      <c r="E122" s="404">
        <f t="shared" si="2"/>
        <v>3.7005701569336868E-3</v>
      </c>
      <c r="F122" s="167">
        <f t="shared" si="3"/>
        <v>4.4444444444444446E-2</v>
      </c>
      <c r="G122" s="178">
        <f>1.7/27</f>
        <v>6.2962962962962957E-2</v>
      </c>
      <c r="H122" s="168">
        <v>0.6</v>
      </c>
      <c r="I122" s="420">
        <f>G122/H122</f>
        <v>0.10493827160493827</v>
      </c>
      <c r="J122" s="170">
        <v>30257</v>
      </c>
      <c r="K122" s="165">
        <f t="shared" si="5"/>
        <v>1.2222222222222223</v>
      </c>
      <c r="L122" s="171">
        <f t="shared" si="5"/>
        <v>68.888888888888886</v>
      </c>
      <c r="M122" s="404">
        <f>ND代替値*2.71828^(-(0.69315/2.062)*(J122-調査開始日)/365.25)</f>
        <v>3.6971659428963826E-3</v>
      </c>
      <c r="N122" s="167">
        <f>(X299/27*1000)/1000</f>
        <v>5.9259259259259262E-2</v>
      </c>
      <c r="O122" s="178">
        <f>2.2/27</f>
        <v>8.1481481481481488E-2</v>
      </c>
      <c r="P122" s="173">
        <v>0.3</v>
      </c>
      <c r="Q122" s="419">
        <f>O122/P122</f>
        <v>0.27160493827160498</v>
      </c>
      <c r="R122" s="179"/>
      <c r="S122" s="165"/>
      <c r="T122" s="171"/>
      <c r="U122" s="171"/>
      <c r="V122" s="167"/>
      <c r="W122" s="176"/>
      <c r="X122" s="177"/>
      <c r="Y122" s="7"/>
      <c r="Z122" s="105">
        <f t="shared" si="6"/>
        <v>0.15673188439193006</v>
      </c>
      <c r="AA122" s="105">
        <f t="shared" si="7"/>
        <v>1.9591485548991257E-2</v>
      </c>
      <c r="AB122" s="105">
        <f t="shared" si="8"/>
        <v>5.1807982197071618E-2</v>
      </c>
      <c r="AC122" s="92">
        <f t="shared" si="9"/>
        <v>9.7868249526986362E-2</v>
      </c>
      <c r="AD122" s="105">
        <f t="shared" si="10"/>
        <v>1.4216800158877049E-2</v>
      </c>
      <c r="AE122" s="87">
        <f t="shared" si="11"/>
        <v>29.999999985421436</v>
      </c>
    </row>
    <row r="123" spans="2:44" ht="12" customHeight="1" x14ac:dyDescent="0.2">
      <c r="B123" s="164">
        <v>30287</v>
      </c>
      <c r="C123" s="165">
        <f t="shared" si="0"/>
        <v>1.6296296296296295</v>
      </c>
      <c r="D123" s="166">
        <f t="shared" si="1"/>
        <v>77.777777777777771</v>
      </c>
      <c r="E123" s="404">
        <f t="shared" si="2"/>
        <v>3.5964828454908542E-3</v>
      </c>
      <c r="F123" s="167">
        <f t="shared" si="3"/>
        <v>5.5555555555555552E-2</v>
      </c>
      <c r="G123" s="172"/>
      <c r="H123" s="168"/>
      <c r="I123" s="174"/>
      <c r="J123" s="180"/>
      <c r="K123" s="165"/>
      <c r="L123" s="171"/>
      <c r="M123" s="171"/>
      <c r="N123" s="167"/>
      <c r="O123" s="172"/>
      <c r="P123" s="173"/>
      <c r="Q123" s="174"/>
      <c r="R123" s="175">
        <v>30286</v>
      </c>
      <c r="S123" s="165">
        <f>Y300/27</f>
        <v>1.4074074074074074</v>
      </c>
      <c r="T123" s="171">
        <f>Z300/27</f>
        <v>76.296296296296291</v>
      </c>
      <c r="U123" s="404">
        <f>ND代替値*2.71828^(-(0.69315/2.062)*(R123-調査開始日)/365.25)</f>
        <v>3.5997943542455712E-3</v>
      </c>
      <c r="V123" s="167">
        <f>(AA300/27*1000)/1000</f>
        <v>4.4444444444444446E-2</v>
      </c>
      <c r="W123" s="416">
        <f>ND代替値*2.71828^(-(0.69315/28.799)*(R123-調査開始日)/365.25)</f>
        <v>1.6604744346134234E-2</v>
      </c>
      <c r="X123" s="177">
        <v>0.6</v>
      </c>
      <c r="Y123" s="7"/>
      <c r="Z123" s="105">
        <f t="shared" si="6"/>
        <v>0.15642554872363673</v>
      </c>
      <c r="AA123" s="105">
        <f t="shared" si="7"/>
        <v>1.9553193590454591E-2</v>
      </c>
      <c r="AB123" s="105">
        <f t="shared" si="8"/>
        <v>5.0350759836871962E-2</v>
      </c>
      <c r="AC123" s="92">
        <f t="shared" si="9"/>
        <v>9.766853056071377E-2</v>
      </c>
      <c r="AD123" s="105">
        <f t="shared" si="10"/>
        <v>9.4991602743100517E-3</v>
      </c>
      <c r="AE123" s="87">
        <f t="shared" si="11"/>
        <v>29.999999984039366</v>
      </c>
    </row>
    <row r="124" spans="2:44" ht="12" customHeight="1" x14ac:dyDescent="0.2">
      <c r="B124" s="164">
        <v>30356</v>
      </c>
      <c r="C124" s="165">
        <f t="shared" si="0"/>
        <v>1.5555555555555556</v>
      </c>
      <c r="D124" s="166">
        <f t="shared" si="1"/>
        <v>85.925925925925924</v>
      </c>
      <c r="E124" s="404">
        <f t="shared" si="2"/>
        <v>3.375194515173876E-3</v>
      </c>
      <c r="F124" s="167">
        <f t="shared" si="3"/>
        <v>6.2962962962962957E-2</v>
      </c>
      <c r="G124" s="412"/>
      <c r="H124" s="168"/>
      <c r="I124" s="174"/>
      <c r="J124" s="180"/>
      <c r="K124" s="165"/>
      <c r="L124" s="171"/>
      <c r="M124" s="171"/>
      <c r="N124" s="167"/>
      <c r="O124" s="172"/>
      <c r="P124" s="173"/>
      <c r="Q124" s="174"/>
      <c r="R124" s="179"/>
      <c r="S124" s="165"/>
      <c r="T124" s="171"/>
      <c r="U124" s="171"/>
      <c r="V124" s="167"/>
      <c r="W124" s="176"/>
      <c r="X124" s="177"/>
      <c r="Y124" s="7"/>
      <c r="Z124" s="105">
        <f t="shared" si="6"/>
        <v>0.15574585258074322</v>
      </c>
      <c r="AA124" s="105">
        <f t="shared" si="7"/>
        <v>1.9468231572592903E-2</v>
      </c>
      <c r="AB124" s="105">
        <f t="shared" si="8"/>
        <v>4.7252723212434268E-2</v>
      </c>
      <c r="AC124" s="92">
        <f t="shared" si="9"/>
        <v>9.722545673949623E-2</v>
      </c>
      <c r="AD124" s="105">
        <f t="shared" si="10"/>
        <v>3.8717692008169205E-3</v>
      </c>
      <c r="AE124" s="87">
        <f t="shared" si="11"/>
        <v>29.999999980963153</v>
      </c>
    </row>
    <row r="125" spans="2:44" ht="12" customHeight="1" x14ac:dyDescent="0.2">
      <c r="B125" s="164">
        <v>30601</v>
      </c>
      <c r="C125" s="165">
        <f t="shared" si="0"/>
        <v>3.074074074074074</v>
      </c>
      <c r="D125" s="166">
        <f t="shared" si="1"/>
        <v>77.037037037037038</v>
      </c>
      <c r="E125" s="404">
        <f t="shared" si="2"/>
        <v>2.6938456585058903E-3</v>
      </c>
      <c r="F125" s="167">
        <f t="shared" si="3"/>
        <v>4.8148148148148148E-2</v>
      </c>
      <c r="G125" s="416">
        <f>ND代替値*2.71828^(-(0.69315/28.799)*(B125-調査開始日)/365.25)</f>
        <v>1.6263628050407566E-2</v>
      </c>
      <c r="H125" s="168">
        <v>0.8</v>
      </c>
      <c r="I125" s="420">
        <f>G125/H125</f>
        <v>2.0329535063009455E-2</v>
      </c>
      <c r="J125" s="170">
        <v>30600</v>
      </c>
      <c r="K125" s="165">
        <f>V302/27</f>
        <v>2.4444444444444446</v>
      </c>
      <c r="L125" s="171">
        <f>W302/27</f>
        <v>75.18518518518519</v>
      </c>
      <c r="M125" s="404">
        <f>ND代替値*2.71828^(-(0.69315/2.062)*(J125-調査開始日)/365.25)</f>
        <v>2.696326052230883E-3</v>
      </c>
      <c r="N125" s="167">
        <f>(X302/27*1000)/1000</f>
        <v>6.2962962962962957E-2</v>
      </c>
      <c r="O125" s="416">
        <f>ND代替値*2.71828^(-(0.69315/28.799)*(J125-調査開始日)/365.25)</f>
        <v>1.6264699794370039E-2</v>
      </c>
      <c r="P125" s="173">
        <v>0.4</v>
      </c>
      <c r="Q125" s="420">
        <f>O125/P125</f>
        <v>4.0661749485925096E-2</v>
      </c>
      <c r="R125" s="175">
        <v>30601</v>
      </c>
      <c r="S125" s="165">
        <f>Y302/27</f>
        <v>2.1111111111111112</v>
      </c>
      <c r="T125" s="171">
        <f>Z302/27</f>
        <v>75.18518518518519</v>
      </c>
      <c r="U125" s="404">
        <f>ND代替値*2.71828^(-(0.69315/2.062)*(R125-調査開始日)/365.25)</f>
        <v>2.6938456585058903E-3</v>
      </c>
      <c r="V125" s="167">
        <f>(AA302/27*1000)/1000</f>
        <v>4.4444444444444446E-2</v>
      </c>
      <c r="W125" s="416">
        <f>ND代替値*2.71828^(-(0.69315/28.799)*(R125-調査開始日)/365.25)</f>
        <v>1.6263628050407566E-2</v>
      </c>
      <c r="X125" s="177">
        <v>0.4</v>
      </c>
      <c r="Y125" s="7"/>
      <c r="Z125" s="105">
        <f t="shared" si="6"/>
        <v>0.15335621178114867</v>
      </c>
      <c r="AA125" s="105">
        <f t="shared" si="7"/>
        <v>1.9169526472643583E-2</v>
      </c>
      <c r="AB125" s="105">
        <f t="shared" si="8"/>
        <v>3.7713839219082466E-2</v>
      </c>
      <c r="AC125" s="92">
        <f t="shared" si="9"/>
        <v>9.5668400296515091E-2</v>
      </c>
      <c r="AD125" s="105">
        <f t="shared" si="10"/>
        <v>1.599274769623723E-4</v>
      </c>
      <c r="AE125" s="87">
        <f t="shared" si="11"/>
        <v>29.999999970040378</v>
      </c>
    </row>
    <row r="126" spans="2:44" ht="12" customHeight="1" x14ac:dyDescent="0.2">
      <c r="B126" s="164">
        <v>30656</v>
      </c>
      <c r="C126" s="165">
        <f t="shared" si="0"/>
        <v>1.8148148148148149</v>
      </c>
      <c r="D126" s="166">
        <f t="shared" si="1"/>
        <v>72.592592592592595</v>
      </c>
      <c r="E126" s="404">
        <f t="shared" si="2"/>
        <v>2.5608804225271402E-3</v>
      </c>
      <c r="F126" s="167">
        <f t="shared" si="3"/>
        <v>5.185185185185185E-2</v>
      </c>
      <c r="G126" s="172"/>
      <c r="H126" s="168"/>
      <c r="I126" s="174"/>
      <c r="J126" s="180"/>
      <c r="K126" s="165"/>
      <c r="L126" s="171"/>
      <c r="M126" s="171"/>
      <c r="N126" s="167"/>
      <c r="O126" s="172"/>
      <c r="P126" s="173"/>
      <c r="Q126" s="174"/>
      <c r="R126" s="179"/>
      <c r="S126" s="165"/>
      <c r="T126" s="171"/>
      <c r="U126" s="171"/>
      <c r="V126" s="167"/>
      <c r="W126" s="176"/>
      <c r="X126" s="177"/>
      <c r="Y126" s="7"/>
      <c r="Z126" s="105">
        <f t="shared" si="6"/>
        <v>0.15282482123403898</v>
      </c>
      <c r="AA126" s="105">
        <f t="shared" si="7"/>
        <v>1.9103102654254873E-2</v>
      </c>
      <c r="AB126" s="105">
        <f t="shared" si="8"/>
        <v>3.5852325915379971E-2</v>
      </c>
      <c r="AC126" s="92">
        <f t="shared" si="9"/>
        <v>9.5322298591021995E-2</v>
      </c>
      <c r="AD126" s="105">
        <f t="shared" si="10"/>
        <v>7.8204594219196213E-5</v>
      </c>
      <c r="AE126" s="87">
        <f t="shared" si="11"/>
        <v>29.999999967588327</v>
      </c>
    </row>
    <row r="127" spans="2:44" ht="12" customHeight="1" x14ac:dyDescent="0.2">
      <c r="B127" s="164">
        <v>30712</v>
      </c>
      <c r="C127" s="165">
        <f t="shared" si="0"/>
        <v>1.0740740740740742</v>
      </c>
      <c r="D127" s="166">
        <f t="shared" si="1"/>
        <v>87.777777777777771</v>
      </c>
      <c r="E127" s="404">
        <f t="shared" si="2"/>
        <v>2.4322386875492096E-3</v>
      </c>
      <c r="F127" s="167">
        <f t="shared" si="3"/>
        <v>5.185185185185185E-2</v>
      </c>
      <c r="G127" s="412"/>
      <c r="H127" s="168"/>
      <c r="I127" s="174"/>
      <c r="J127" s="180"/>
      <c r="K127" s="165"/>
      <c r="L127" s="171"/>
      <c r="M127" s="171"/>
      <c r="N127" s="167"/>
      <c r="O127" s="172"/>
      <c r="P127" s="173"/>
      <c r="Q127" s="174"/>
      <c r="R127" s="179"/>
      <c r="S127" s="165"/>
      <c r="T127" s="171"/>
      <c r="U127" s="171"/>
      <c r="V127" s="167"/>
      <c r="W127" s="176"/>
      <c r="X127" s="177"/>
      <c r="Y127" s="7"/>
      <c r="Z127" s="105">
        <f t="shared" si="6"/>
        <v>0.1522856608299839</v>
      </c>
      <c r="AA127" s="105">
        <f t="shared" si="7"/>
        <v>1.9035707603747988E-2</v>
      </c>
      <c r="AB127" s="105">
        <f t="shared" si="8"/>
        <v>3.4051341625688937E-2</v>
      </c>
      <c r="AC127" s="92">
        <f t="shared" si="9"/>
        <v>9.4971190554011709E-2</v>
      </c>
      <c r="AD127" s="105">
        <f t="shared" si="10"/>
        <v>3.7747876378012237E-5</v>
      </c>
      <c r="AE127" s="87">
        <f t="shared" si="11"/>
        <v>29.999999965091689</v>
      </c>
    </row>
    <row r="128" spans="2:44" ht="12" customHeight="1" x14ac:dyDescent="0.2">
      <c r="B128" s="164">
        <v>30980</v>
      </c>
      <c r="C128" s="165">
        <f t="shared" si="0"/>
        <v>2.2962962962962963</v>
      </c>
      <c r="D128" s="166">
        <f t="shared" si="1"/>
        <v>79.259259259259252</v>
      </c>
      <c r="E128" s="404">
        <f t="shared" si="2"/>
        <v>1.9005838427973705E-3</v>
      </c>
      <c r="F128" s="167">
        <f t="shared" si="3"/>
        <v>5.9259259259259262E-2</v>
      </c>
      <c r="G128" s="416">
        <f>ND代替値*2.71828^(-(0.69315/28.799)*(B128-調査開始日)/365.25)</f>
        <v>1.586248057071378E-2</v>
      </c>
      <c r="H128" s="168">
        <v>0.6</v>
      </c>
      <c r="I128" s="420">
        <f>G128/H128</f>
        <v>2.64374676178563E-2</v>
      </c>
      <c r="J128" s="170">
        <v>30979</v>
      </c>
      <c r="K128" s="165">
        <f t="shared" ref="K128:L130" si="12">V305/27</f>
        <v>1.5555555555555556</v>
      </c>
      <c r="L128" s="171">
        <f t="shared" si="12"/>
        <v>77.777777777777771</v>
      </c>
      <c r="M128" s="404">
        <f>ND代替値*2.71828^(-(0.69315/2.062)*(J128-調査開始日)/365.25)</f>
        <v>1.902333830300408E-3</v>
      </c>
      <c r="N128" s="167">
        <f>(X305/27*1000)/1000</f>
        <v>4.8148148148148148E-2</v>
      </c>
      <c r="O128" s="416">
        <f>ND代替値*2.71828^(-(0.69315/28.799)*(J128-調査開始日)/365.25)</f>
        <v>1.5863525879775745E-2</v>
      </c>
      <c r="P128" s="173">
        <v>0.4</v>
      </c>
      <c r="Q128" s="420">
        <f>O128/P128</f>
        <v>3.9658814699439361E-2</v>
      </c>
      <c r="R128" s="175">
        <v>30979</v>
      </c>
      <c r="S128" s="165">
        <f t="shared" ref="S128:T130" si="13">Y305/27</f>
        <v>1.9259259259259258</v>
      </c>
      <c r="T128" s="171">
        <f t="shared" si="13"/>
        <v>78.888888888888886</v>
      </c>
      <c r="U128" s="404">
        <f>ND代替値*2.71828^(-(0.69315/2.062)*(R128-調査開始日)/365.25)</f>
        <v>1.902333830300408E-3</v>
      </c>
      <c r="V128" s="167">
        <f>(AA305/27*1000)/1000</f>
        <v>5.185185185185185E-2</v>
      </c>
      <c r="W128" s="416">
        <f>ND代替値*2.71828^(-(0.69315/28.799)*(R128-調査開始日)/365.25)</f>
        <v>1.5863525879775745E-2</v>
      </c>
      <c r="X128" s="177">
        <v>0.4</v>
      </c>
      <c r="Y128" s="7"/>
      <c r="Z128" s="105">
        <f t="shared" si="6"/>
        <v>0.14973161017199726</v>
      </c>
      <c r="AA128" s="105">
        <f t="shared" si="7"/>
        <v>1.8716451271499658E-2</v>
      </c>
      <c r="AB128" s="105">
        <f t="shared" si="8"/>
        <v>2.6608173799163186E-2</v>
      </c>
      <c r="AC128" s="92">
        <f t="shared" si="9"/>
        <v>9.3308709239492818E-2</v>
      </c>
      <c r="AD128" s="105">
        <f t="shared" si="10"/>
        <v>1.1560613918232382E-6</v>
      </c>
      <c r="AE128" s="87">
        <f t="shared" si="11"/>
        <v>29.999999953143508</v>
      </c>
    </row>
    <row r="129" spans="1:32" ht="12" customHeight="1" x14ac:dyDescent="0.2">
      <c r="B129" s="164">
        <v>31064</v>
      </c>
      <c r="C129" s="165">
        <f t="shared" si="0"/>
        <v>1.3333333333333333</v>
      </c>
      <c r="D129" s="166">
        <f t="shared" si="1"/>
        <v>85.925925925925924</v>
      </c>
      <c r="E129" s="404">
        <f t="shared" si="2"/>
        <v>1.7591884746911682E-3</v>
      </c>
      <c r="F129" s="167">
        <f t="shared" si="3"/>
        <v>4.8148148148148148E-2</v>
      </c>
      <c r="G129" s="412"/>
      <c r="H129" s="168"/>
      <c r="I129" s="174"/>
      <c r="J129" s="170">
        <v>31064</v>
      </c>
      <c r="K129" s="165">
        <f t="shared" si="12"/>
        <v>1.2222222222222223</v>
      </c>
      <c r="L129" s="171">
        <f t="shared" si="12"/>
        <v>81.481481481481481</v>
      </c>
      <c r="M129" s="404">
        <f>ND代替値*2.71828^(-(0.69315/2.062)*(J129-調査開始日)/365.25)</f>
        <v>1.7591884746911682E-3</v>
      </c>
      <c r="N129" s="167">
        <f>(X306/27*1000)/1000</f>
        <v>4.4444444444444446E-2</v>
      </c>
      <c r="O129" s="172"/>
      <c r="P129" s="173"/>
      <c r="Q129" s="174"/>
      <c r="R129" s="175">
        <v>31063</v>
      </c>
      <c r="S129" s="165">
        <f t="shared" si="13"/>
        <v>1.1481481481481481</v>
      </c>
      <c r="T129" s="171">
        <f t="shared" si="13"/>
        <v>84.444444444444443</v>
      </c>
      <c r="U129" s="404">
        <f>ND代替値*2.71828^(-(0.69315/2.062)*(R129-調査開始日)/365.25)</f>
        <v>1.7608082705543521E-3</v>
      </c>
      <c r="V129" s="167">
        <f>(AA306/27*1000)/1000</f>
        <v>4.8148148148148148E-2</v>
      </c>
      <c r="W129" s="176"/>
      <c r="X129" s="177"/>
      <c r="Y129" s="7"/>
      <c r="Z129" s="105">
        <f t="shared" si="6"/>
        <v>0.14893993794581556</v>
      </c>
      <c r="AA129" s="105">
        <f t="shared" si="7"/>
        <v>1.8617492243226945E-2</v>
      </c>
      <c r="AB129" s="105">
        <f t="shared" si="8"/>
        <v>2.4628638645676357E-2</v>
      </c>
      <c r="AC129" s="92">
        <f t="shared" si="9"/>
        <v>9.2793647420478381E-2</v>
      </c>
      <c r="AD129" s="105">
        <f t="shared" si="10"/>
        <v>3.8767811338249946E-7</v>
      </c>
      <c r="AE129" s="87">
        <f t="shared" si="11"/>
        <v>29.999999949398557</v>
      </c>
    </row>
    <row r="130" spans="1:32" ht="12" customHeight="1" thickBot="1" x14ac:dyDescent="0.25">
      <c r="A130" s="297"/>
      <c r="B130" s="298">
        <v>31333</v>
      </c>
      <c r="C130" s="299">
        <f t="shared" si="0"/>
        <v>4.2592592592592595</v>
      </c>
      <c r="D130" s="300">
        <f t="shared" si="1"/>
        <v>86.666666666666671</v>
      </c>
      <c r="E130" s="405">
        <f t="shared" si="2"/>
        <v>1.3733888383166784E-3</v>
      </c>
      <c r="F130" s="301">
        <f t="shared" si="3"/>
        <v>6.2962962962962957E-2</v>
      </c>
      <c r="G130" s="416">
        <f>ND代替値*2.71828^(-(0.69315/28.799)*(B130-調査開始日)/365.25)</f>
        <v>1.5497757046722264E-2</v>
      </c>
      <c r="H130" s="302">
        <v>0.94</v>
      </c>
      <c r="I130" s="421">
        <f>G130/H130</f>
        <v>1.6486975581619431E-2</v>
      </c>
      <c r="J130" s="303">
        <v>31334</v>
      </c>
      <c r="K130" s="299">
        <f t="shared" si="12"/>
        <v>2.7407407407407409</v>
      </c>
      <c r="L130" s="304">
        <f t="shared" si="12"/>
        <v>82.962962962962962</v>
      </c>
      <c r="M130" s="405">
        <f>ND代替値*2.71828^(-(0.69315/2.062)*(J130-調査開始日)/365.25)</f>
        <v>1.3721254358236019E-3</v>
      </c>
      <c r="N130" s="301">
        <f>(X307/27*1000)/1000</f>
        <v>5.185185185185185E-2</v>
      </c>
      <c r="O130" s="417">
        <f>ND代替値*2.71828^(-(0.69315/28.799)*(J130-調査開始日)/365.25)</f>
        <v>1.5496735839583078E-2</v>
      </c>
      <c r="P130" s="305">
        <v>0.48</v>
      </c>
      <c r="Q130" s="421">
        <f>O130/P130</f>
        <v>3.2284866332464746E-2</v>
      </c>
      <c r="R130" s="306">
        <v>31337</v>
      </c>
      <c r="S130" s="299">
        <f t="shared" si="13"/>
        <v>2.4444444444444446</v>
      </c>
      <c r="T130" s="304">
        <f t="shared" si="13"/>
        <v>79.629629629629633</v>
      </c>
      <c r="U130" s="405">
        <f>ND代替値*2.71828^(-(0.69315/2.062)*(R130-調査開始日)/365.25)</f>
        <v>1.3683421974144652E-3</v>
      </c>
      <c r="V130" s="301">
        <f>(AA307/27*1000)/1000</f>
        <v>5.5555555555555552E-2</v>
      </c>
      <c r="W130" s="417">
        <f>ND代替値*2.71828^(-(0.69315/28.799)*(R130-調査開始日)/365.25)</f>
        <v>1.5493672621895513E-2</v>
      </c>
      <c r="X130" s="307">
        <v>0.62</v>
      </c>
      <c r="Y130" s="308"/>
      <c r="Z130" s="309">
        <f t="shared" si="6"/>
        <v>0.14643275812520365</v>
      </c>
      <c r="AA130" s="309">
        <f t="shared" si="7"/>
        <v>1.8304094765650456E-2</v>
      </c>
      <c r="AB130" s="309">
        <f t="shared" si="8"/>
        <v>1.9227443736433498E-2</v>
      </c>
      <c r="AC130" s="310">
        <f t="shared" si="9"/>
        <v>9.1163276745425084E-2</v>
      </c>
      <c r="AD130" s="309">
        <f t="shared" si="10"/>
        <v>1.1719544511745019E-8</v>
      </c>
      <c r="AE130" s="311">
        <f t="shared" si="11"/>
        <v>29.999999937405789</v>
      </c>
      <c r="AF130" s="297"/>
    </row>
    <row r="131" spans="1:32" ht="12" customHeight="1" x14ac:dyDescent="0.2">
      <c r="B131" s="275">
        <v>31528</v>
      </c>
      <c r="C131" s="276"/>
      <c r="D131" s="277"/>
      <c r="E131" s="406"/>
      <c r="F131" s="277"/>
      <c r="G131" s="413"/>
      <c r="H131" s="277"/>
      <c r="I131" s="278"/>
      <c r="J131" s="279"/>
      <c r="K131" s="276"/>
      <c r="L131" s="280"/>
      <c r="M131" s="280"/>
      <c r="N131" s="281"/>
      <c r="O131" s="282"/>
      <c r="P131" s="283"/>
      <c r="Q131" s="278"/>
      <c r="R131" s="284"/>
      <c r="S131" s="276"/>
      <c r="T131" s="280"/>
      <c r="U131" s="277"/>
      <c r="V131" s="281"/>
      <c r="W131" s="282"/>
      <c r="X131" s="285"/>
      <c r="Y131" s="7"/>
      <c r="Z131" s="286">
        <f t="shared" si="6"/>
        <v>0.14464171297425107</v>
      </c>
      <c r="AA131" s="286">
        <f t="shared" ref="AA131" si="14">0.02*2.71828^(-(0.69315/30.07)*(B131-調査開始日)/365.25)</f>
        <v>1.8080214121781384E-2</v>
      </c>
      <c r="AB131" s="286">
        <f t="shared" ref="AB131" si="15">0.07*2.71828^(-(0.69315/2.062)*(B131-調査開始日)/365.25)</f>
        <v>1.606868620987436E-2</v>
      </c>
      <c r="AC131" s="287">
        <f t="shared" si="9"/>
        <v>8.9999347591894818E-2</v>
      </c>
      <c r="AD131" s="286">
        <f t="shared" ref="AD131" si="16">1*2.71828^(-(0.69315/0.1459)*(B131-調査開始日)/365.25)</f>
        <v>9.2762096792448403E-10</v>
      </c>
      <c r="AE131" s="288">
        <f t="shared" si="11"/>
        <v>29.999999928712143</v>
      </c>
    </row>
    <row r="132" spans="1:32" ht="12" customHeight="1" x14ac:dyDescent="0.2">
      <c r="B132" s="164">
        <v>31711</v>
      </c>
      <c r="C132" s="165">
        <f>S308/27</f>
        <v>2.1851851851851851</v>
      </c>
      <c r="D132" s="166">
        <f>T308/27</f>
        <v>82.592592592592595</v>
      </c>
      <c r="E132" s="404">
        <f t="shared" ref="E132:E156" si="17">ND代替値*2.71828^(-(0.69315/2.062)*(B132-事故日Cb)/365.25)</f>
        <v>4.224985329884111E-3</v>
      </c>
      <c r="F132" s="167">
        <f>(U308/27*1000)/1000</f>
        <v>6.6666666666666666E-2</v>
      </c>
      <c r="G132" s="416">
        <f t="shared" ref="G132:G156" si="18">ND代替値*2.71828^(-(0.69315/28.799)*(B132-調査開始日)/365.25)</f>
        <v>1.5116496099589203E-2</v>
      </c>
      <c r="H132" s="168">
        <v>0.44</v>
      </c>
      <c r="I132" s="420">
        <f t="shared" ref="I132:I156" si="19">G132/H132</f>
        <v>3.4355672953611825E-2</v>
      </c>
      <c r="J132" s="170">
        <v>31712</v>
      </c>
      <c r="K132" s="165">
        <f>V308/27</f>
        <v>2.2962962962962963</v>
      </c>
      <c r="L132" s="171">
        <f>W308/27</f>
        <v>83.333333333333329</v>
      </c>
      <c r="M132" s="404">
        <f t="shared" ref="M132:M156" si="20">ND代替値*2.71828^(-(0.69315/2.062)*(J132-事故日Cb)/365.25)</f>
        <v>4.2210986978902685E-3</v>
      </c>
      <c r="N132" s="167">
        <f>(X308/27*1000)/1000</f>
        <v>0.1111111111111111</v>
      </c>
      <c r="O132" s="172"/>
      <c r="P132" s="173"/>
      <c r="Q132" s="174"/>
      <c r="R132" s="175">
        <v>31736</v>
      </c>
      <c r="S132" s="165">
        <f>Y308/27</f>
        <v>2.0370370370370372</v>
      </c>
      <c r="T132" s="171">
        <f>Z308/27</f>
        <v>77.407407407407405</v>
      </c>
      <c r="U132" s="404">
        <f t="shared" ref="U132:U156" si="21">ND代替値*2.71828^(-(0.69315/2.062)*(R132-事故日Cb)/365.25)</f>
        <v>4.1288846159554448E-3</v>
      </c>
      <c r="V132" s="167">
        <f>(AA308/27*1000)/1000</f>
        <v>5.9259259259259262E-2</v>
      </c>
      <c r="W132" s="176"/>
      <c r="X132" s="177"/>
      <c r="Y132" s="7"/>
      <c r="Z132" s="105">
        <f t="shared" si="6"/>
        <v>0.14298081692734183</v>
      </c>
      <c r="AA132" s="105">
        <f t="shared" si="7"/>
        <v>1.7872602115917728E-2</v>
      </c>
      <c r="AB132" s="105">
        <f t="shared" si="8"/>
        <v>1.3577992701446056E-2</v>
      </c>
      <c r="AC132" s="92">
        <f t="shared" si="9"/>
        <v>8.8920565291701198E-2</v>
      </c>
      <c r="AD132" s="105">
        <f t="shared" si="10"/>
        <v>8.5825722602796499E-11</v>
      </c>
      <c r="AE132" s="87">
        <f t="shared" si="11"/>
        <v>29.999999920553499</v>
      </c>
    </row>
    <row r="133" spans="1:32" ht="12" customHeight="1" x14ac:dyDescent="0.2">
      <c r="B133" s="164">
        <v>32080</v>
      </c>
      <c r="C133" s="165">
        <f>S309/27</f>
        <v>2.7777777777777777</v>
      </c>
      <c r="D133" s="166">
        <f>T309/27</f>
        <v>90.370370370370367</v>
      </c>
      <c r="E133" s="404">
        <f t="shared" si="17"/>
        <v>3.0084064575283415E-3</v>
      </c>
      <c r="F133" s="167">
        <f>(U309/27*1000)/1000</f>
        <v>5.9259259259259262E-2</v>
      </c>
      <c r="G133" s="416">
        <f t="shared" si="18"/>
        <v>1.4753361667086096E-2</v>
      </c>
      <c r="H133" s="168">
        <v>0.54</v>
      </c>
      <c r="I133" s="420">
        <f t="shared" si="19"/>
        <v>2.732104012423351E-2</v>
      </c>
      <c r="J133" s="170">
        <v>32080</v>
      </c>
      <c r="K133" s="165">
        <f>V309/27</f>
        <v>2.8888888888888888</v>
      </c>
      <c r="L133" s="171">
        <f>W309/27</f>
        <v>86.666666666666671</v>
      </c>
      <c r="M133" s="404">
        <f t="shared" si="20"/>
        <v>3.0084064575283415E-3</v>
      </c>
      <c r="N133" s="182">
        <f>(X309/27*1000)/1000</f>
        <v>9.6296296296296297E-2</v>
      </c>
      <c r="O133" s="172"/>
      <c r="P133" s="183"/>
      <c r="Q133" s="174"/>
      <c r="R133" s="175">
        <v>32111</v>
      </c>
      <c r="S133" s="165">
        <f>Y309/27</f>
        <v>2.5925925925925926</v>
      </c>
      <c r="T133" s="171">
        <f>Z309/27</f>
        <v>81.111111111111114</v>
      </c>
      <c r="U133" s="404">
        <f t="shared" si="21"/>
        <v>2.9237878915744811E-3</v>
      </c>
      <c r="V133" s="167">
        <f>(AA309/27*1000)/1000</f>
        <v>6.2962962962962957E-2</v>
      </c>
      <c r="W133" s="176"/>
      <c r="X133" s="177"/>
      <c r="Y133" s="7"/>
      <c r="Z133" s="105">
        <f t="shared" si="6"/>
        <v>0.13968957094996634</v>
      </c>
      <c r="AA133" s="105">
        <f t="shared" si="7"/>
        <v>1.7461196368745793E-2</v>
      </c>
      <c r="AB133" s="105">
        <f t="shared" si="8"/>
        <v>9.6682278715565246E-3</v>
      </c>
      <c r="AC133" s="92">
        <f t="shared" si="9"/>
        <v>8.6784480394624094E-2</v>
      </c>
      <c r="AD133" s="105">
        <f t="shared" si="10"/>
        <v>7.0658517341508E-13</v>
      </c>
      <c r="AE133" s="87">
        <f t="shared" si="11"/>
        <v>29.999999904102456</v>
      </c>
    </row>
    <row r="134" spans="1:32" ht="12" customHeight="1" x14ac:dyDescent="0.2">
      <c r="B134" s="164">
        <v>32454</v>
      </c>
      <c r="C134" s="165">
        <v>3.5</v>
      </c>
      <c r="D134" s="166">
        <v>83.6</v>
      </c>
      <c r="E134" s="404">
        <f t="shared" si="17"/>
        <v>2.1323050101109357E-3</v>
      </c>
      <c r="F134" s="167">
        <v>0.05</v>
      </c>
      <c r="G134" s="416">
        <f t="shared" si="18"/>
        <v>1.4394207205667125E-2</v>
      </c>
      <c r="H134" s="168">
        <v>0.49</v>
      </c>
      <c r="I134" s="420">
        <f t="shared" si="19"/>
        <v>2.9375933072790052E-2</v>
      </c>
      <c r="J134" s="170">
        <v>32469</v>
      </c>
      <c r="K134" s="165">
        <v>2.9</v>
      </c>
      <c r="L134" s="171">
        <v>77.5</v>
      </c>
      <c r="M134" s="404">
        <f t="shared" si="20"/>
        <v>2.1030705991802985E-3</v>
      </c>
      <c r="N134" s="167">
        <v>4.1000000000000002E-2</v>
      </c>
      <c r="O134" s="172"/>
      <c r="P134" s="183"/>
      <c r="Q134" s="174"/>
      <c r="R134" s="175">
        <v>32472</v>
      </c>
      <c r="S134" s="165">
        <v>2.2000000000000002</v>
      </c>
      <c r="T134" s="171">
        <v>82.6</v>
      </c>
      <c r="U134" s="404">
        <f t="shared" si="21"/>
        <v>2.0972719912249202E-3</v>
      </c>
      <c r="V134" s="167">
        <v>3.6999999999999998E-2</v>
      </c>
      <c r="W134" s="176"/>
      <c r="X134" s="177"/>
      <c r="Y134" s="7"/>
      <c r="Z134" s="105">
        <f t="shared" si="6"/>
        <v>0.13643102737618368</v>
      </c>
      <c r="AA134" s="105">
        <f t="shared" si="7"/>
        <v>1.705387842202296E-2</v>
      </c>
      <c r="AB134" s="105">
        <f t="shared" si="8"/>
        <v>6.8526680222431189E-3</v>
      </c>
      <c r="AC134" s="92">
        <f t="shared" si="9"/>
        <v>8.4671807092159559E-2</v>
      </c>
      <c r="AD134" s="105">
        <f t="shared" si="10"/>
        <v>5.4508841501571876E-15</v>
      </c>
      <c r="AE134" s="87">
        <f t="shared" si="11"/>
        <v>29.999999887428501</v>
      </c>
    </row>
    <row r="135" spans="1:32" ht="12" customHeight="1" x14ac:dyDescent="0.2">
      <c r="B135" s="164">
        <v>32814</v>
      </c>
      <c r="C135" s="165">
        <v>2.9</v>
      </c>
      <c r="D135" s="166">
        <v>75.599999999999994</v>
      </c>
      <c r="E135" s="404">
        <f t="shared" si="17"/>
        <v>1.5309391155625513E-3</v>
      </c>
      <c r="F135" s="167">
        <v>2.4E-2</v>
      </c>
      <c r="G135" s="416">
        <f t="shared" si="18"/>
        <v>1.4056757972243868E-2</v>
      </c>
      <c r="H135" s="168">
        <v>0.36</v>
      </c>
      <c r="I135" s="420">
        <f t="shared" si="19"/>
        <v>3.9046549922899638E-2</v>
      </c>
      <c r="J135" s="170">
        <v>32833</v>
      </c>
      <c r="K135" s="165">
        <v>1.7</v>
      </c>
      <c r="L135" s="171">
        <v>63.2</v>
      </c>
      <c r="M135" s="404">
        <f t="shared" si="20"/>
        <v>1.5044011290462971E-3</v>
      </c>
      <c r="N135" s="167">
        <v>2.9000000000000001E-2</v>
      </c>
      <c r="O135" s="172"/>
      <c r="P135" s="183"/>
      <c r="Q135" s="184"/>
      <c r="R135" s="175">
        <v>32814</v>
      </c>
      <c r="S135" s="165">
        <v>2.1</v>
      </c>
      <c r="T135" s="171">
        <v>71.8</v>
      </c>
      <c r="U135" s="404">
        <f t="shared" si="21"/>
        <v>1.5309391155625513E-3</v>
      </c>
      <c r="V135" s="402">
        <f>ND代替値*2.71828^(-(0.69315/30.07)*(R135-事故日Cb)/365.25)</f>
        <v>10.244953010451381</v>
      </c>
      <c r="W135" s="176"/>
      <c r="X135" s="177"/>
      <c r="Z135" s="105">
        <f t="shared" si="6"/>
        <v>0.13336627974951584</v>
      </c>
      <c r="AA135" s="105">
        <f t="shared" si="7"/>
        <v>1.667078496868948E-2</v>
      </c>
      <c r="AB135" s="105">
        <f t="shared" si="8"/>
        <v>4.9200360508794413E-3</v>
      </c>
      <c r="AC135" s="92">
        <f t="shared" si="9"/>
        <v>8.2686811601434526E-2</v>
      </c>
      <c r="AD135" s="105">
        <f t="shared" si="10"/>
        <v>5.0449204123883579E-17</v>
      </c>
      <c r="AE135" s="87">
        <f t="shared" si="11"/>
        <v>29.999999871378698</v>
      </c>
    </row>
    <row r="136" spans="1:32" ht="12" customHeight="1" x14ac:dyDescent="0.2">
      <c r="B136" s="164">
        <v>33157</v>
      </c>
      <c r="C136" s="165">
        <v>2.8</v>
      </c>
      <c r="D136" s="166">
        <v>66</v>
      </c>
      <c r="E136" s="404">
        <f t="shared" si="17"/>
        <v>1.1165068285890303E-3</v>
      </c>
      <c r="F136" s="167">
        <v>3.1E-2</v>
      </c>
      <c r="G136" s="416">
        <f t="shared" si="18"/>
        <v>1.3742605994102847E-2</v>
      </c>
      <c r="H136" s="168">
        <v>0.47</v>
      </c>
      <c r="I136" s="420">
        <f t="shared" si="19"/>
        <v>2.923958722149542E-2</v>
      </c>
      <c r="J136" s="170">
        <v>33156</v>
      </c>
      <c r="K136" s="165">
        <v>1.1000000000000001</v>
      </c>
      <c r="L136" s="171">
        <v>58.8</v>
      </c>
      <c r="M136" s="404">
        <f t="shared" si="20"/>
        <v>1.11753486689657E-3</v>
      </c>
      <c r="N136" s="167">
        <v>0.02</v>
      </c>
      <c r="O136" s="172"/>
      <c r="P136" s="183"/>
      <c r="Q136" s="184"/>
      <c r="R136" s="175">
        <v>33157</v>
      </c>
      <c r="S136" s="165">
        <v>1.4</v>
      </c>
      <c r="T136" s="171">
        <v>66.5</v>
      </c>
      <c r="U136" s="404">
        <f t="shared" si="21"/>
        <v>1.1165068285890303E-3</v>
      </c>
      <c r="V136" s="167">
        <v>4.2000000000000003E-2</v>
      </c>
      <c r="W136" s="176"/>
      <c r="X136" s="177"/>
      <c r="Z136" s="105">
        <f t="shared" si="6"/>
        <v>0.13051032490861258</v>
      </c>
      <c r="AA136" s="105">
        <f t="shared" si="7"/>
        <v>1.6313790613576573E-2</v>
      </c>
      <c r="AB136" s="105">
        <f t="shared" si="8"/>
        <v>3.5881595759558217E-3</v>
      </c>
      <c r="AC136" s="92">
        <f t="shared" si="9"/>
        <v>8.0838858788840284E-2</v>
      </c>
      <c r="AD136" s="105">
        <f t="shared" si="10"/>
        <v>5.8246977509960334E-19</v>
      </c>
      <c r="AE136" s="87">
        <f t="shared" si="11"/>
        <v>29.999999856086813</v>
      </c>
    </row>
    <row r="137" spans="1:32" ht="12" customHeight="1" x14ac:dyDescent="0.2">
      <c r="B137" s="164">
        <v>33534</v>
      </c>
      <c r="C137" s="165">
        <v>2.2999999999999998</v>
      </c>
      <c r="D137" s="166">
        <v>66.099999999999994</v>
      </c>
      <c r="E137" s="404">
        <f t="shared" si="17"/>
        <v>7.8917824305373466E-4</v>
      </c>
      <c r="F137" s="167">
        <v>3.3000000000000002E-2</v>
      </c>
      <c r="G137" s="416">
        <f t="shared" si="18"/>
        <v>1.3405406923012756E-2</v>
      </c>
      <c r="H137" s="168">
        <v>0.46</v>
      </c>
      <c r="I137" s="420">
        <f t="shared" si="19"/>
        <v>2.9142188963071209E-2</v>
      </c>
      <c r="J137" s="170">
        <v>33534</v>
      </c>
      <c r="K137" s="165">
        <v>2.5</v>
      </c>
      <c r="L137" s="171">
        <v>65.400000000000006</v>
      </c>
      <c r="M137" s="404">
        <f t="shared" si="20"/>
        <v>7.8917824305373466E-4</v>
      </c>
      <c r="N137" s="167">
        <v>1.9E-2</v>
      </c>
      <c r="O137" s="172"/>
      <c r="P137" s="183"/>
      <c r="Q137" s="184"/>
      <c r="R137" s="175">
        <v>33534</v>
      </c>
      <c r="S137" s="165">
        <v>1.8</v>
      </c>
      <c r="T137" s="171">
        <v>65.5</v>
      </c>
      <c r="U137" s="404">
        <f t="shared" si="21"/>
        <v>7.8917824305373466E-4</v>
      </c>
      <c r="V137" s="167">
        <v>2.9000000000000001E-2</v>
      </c>
      <c r="W137" s="176"/>
      <c r="X137" s="177"/>
      <c r="Z137" s="105">
        <f t="shared" si="6"/>
        <v>0.1274417748136138</v>
      </c>
      <c r="AA137" s="105">
        <f t="shared" si="7"/>
        <v>1.5930221851701724E-2</v>
      </c>
      <c r="AB137" s="105">
        <f t="shared" si="8"/>
        <v>2.5362115102580841E-3</v>
      </c>
      <c r="AC137" s="92">
        <f t="shared" si="9"/>
        <v>7.8855334841251512E-2</v>
      </c>
      <c r="AD137" s="105">
        <f t="shared" si="10"/>
        <v>4.3214456375895813E-21</v>
      </c>
      <c r="AE137" s="87">
        <f t="shared" si="11"/>
        <v>29.999999839279102</v>
      </c>
    </row>
    <row r="138" spans="1:32" ht="12" customHeight="1" x14ac:dyDescent="0.2">
      <c r="B138" s="164">
        <v>33905</v>
      </c>
      <c r="C138" s="165">
        <v>2.2999999999999998</v>
      </c>
      <c r="D138" s="166">
        <v>70.099999999999994</v>
      </c>
      <c r="E138" s="404">
        <f t="shared" si="17"/>
        <v>5.6090203260998172E-4</v>
      </c>
      <c r="F138" s="167">
        <v>3.9E-2</v>
      </c>
      <c r="G138" s="416">
        <f t="shared" si="18"/>
        <v>1.3081652777915649E-2</v>
      </c>
      <c r="H138" s="168">
        <v>0.49</v>
      </c>
      <c r="I138" s="420">
        <f t="shared" si="19"/>
        <v>2.6697250567174795E-2</v>
      </c>
      <c r="J138" s="170">
        <v>33905</v>
      </c>
      <c r="K138" s="165">
        <v>1.7</v>
      </c>
      <c r="L138" s="171">
        <v>68.3</v>
      </c>
      <c r="M138" s="404">
        <f t="shared" si="20"/>
        <v>5.6090203260998172E-4</v>
      </c>
      <c r="N138" s="167">
        <v>2.5000000000000001E-2</v>
      </c>
      <c r="O138" s="172"/>
      <c r="P138" s="183"/>
      <c r="Q138" s="184"/>
      <c r="R138" s="175">
        <v>33905</v>
      </c>
      <c r="S138" s="165">
        <v>1.7</v>
      </c>
      <c r="T138" s="171">
        <v>65.900000000000006</v>
      </c>
      <c r="U138" s="404">
        <f t="shared" si="21"/>
        <v>5.6090203260998172E-4</v>
      </c>
      <c r="V138" s="167">
        <v>1.9E-2</v>
      </c>
      <c r="W138" s="176"/>
      <c r="X138" s="177"/>
      <c r="Z138" s="105">
        <f t="shared" si="6"/>
        <v>0.12449250422608231</v>
      </c>
      <c r="AA138" s="105">
        <f t="shared" si="7"/>
        <v>1.5561563028260289E-2</v>
      </c>
      <c r="AB138" s="105">
        <f t="shared" si="8"/>
        <v>1.8025917512981019E-3</v>
      </c>
      <c r="AC138" s="92">
        <f t="shared" si="9"/>
        <v>7.695089869362147E-2</v>
      </c>
      <c r="AD138" s="105">
        <f t="shared" si="10"/>
        <v>3.4663966611208004E-23</v>
      </c>
      <c r="AE138" s="87">
        <f t="shared" si="11"/>
        <v>29.9999998227389</v>
      </c>
    </row>
    <row r="139" spans="1:32" ht="12" customHeight="1" x14ac:dyDescent="0.2">
      <c r="B139" s="164">
        <v>34269</v>
      </c>
      <c r="C139" s="165">
        <v>1.9</v>
      </c>
      <c r="D139" s="166">
        <v>72.599999999999994</v>
      </c>
      <c r="E139" s="404">
        <f t="shared" si="17"/>
        <v>4.0123315473656023E-4</v>
      </c>
      <c r="F139" s="167">
        <v>1.7999999999999999E-2</v>
      </c>
      <c r="G139" s="416">
        <f t="shared" si="18"/>
        <v>1.2771607452894037E-2</v>
      </c>
      <c r="H139" s="168">
        <v>0.28000000000000003</v>
      </c>
      <c r="I139" s="420">
        <f t="shared" si="19"/>
        <v>4.5612883760335843E-2</v>
      </c>
      <c r="J139" s="170">
        <v>34269</v>
      </c>
      <c r="K139" s="165">
        <v>2.8</v>
      </c>
      <c r="L139" s="171">
        <v>68</v>
      </c>
      <c r="M139" s="404">
        <f t="shared" si="20"/>
        <v>4.0123315473656023E-4</v>
      </c>
      <c r="N139" s="167">
        <v>0.02</v>
      </c>
      <c r="O139" s="172"/>
      <c r="P139" s="183"/>
      <c r="Q139" s="184"/>
      <c r="R139" s="175">
        <v>34269</v>
      </c>
      <c r="S139" s="165">
        <v>2.2999999999999998</v>
      </c>
      <c r="T139" s="171">
        <v>67.099999999999994</v>
      </c>
      <c r="U139" s="404">
        <f t="shared" si="21"/>
        <v>4.0123315473656023E-4</v>
      </c>
      <c r="V139" s="167">
        <v>3.6999999999999998E-2</v>
      </c>
      <c r="W139" s="176"/>
      <c r="X139" s="177"/>
      <c r="Z139" s="105">
        <f t="shared" si="6"/>
        <v>0.1216652227664278</v>
      </c>
      <c r="AA139" s="105">
        <f t="shared" si="7"/>
        <v>1.5208152845803475E-2</v>
      </c>
      <c r="AB139" s="105">
        <f t="shared" si="8"/>
        <v>1.2894579320919504E-3</v>
      </c>
      <c r="AC139" s="92">
        <f t="shared" si="9"/>
        <v>7.5127102664082568E-2</v>
      </c>
      <c r="AD139" s="105">
        <f t="shared" si="10"/>
        <v>3.0455794203203579E-25</v>
      </c>
      <c r="AE139" s="87">
        <f t="shared" si="11"/>
        <v>29.999999806510768</v>
      </c>
    </row>
    <row r="140" spans="1:32" ht="12" customHeight="1" x14ac:dyDescent="0.2">
      <c r="B140" s="186">
        <v>34620</v>
      </c>
      <c r="C140" s="165">
        <v>4.2</v>
      </c>
      <c r="D140" s="166">
        <v>69.900000000000006</v>
      </c>
      <c r="E140" s="404">
        <f t="shared" si="17"/>
        <v>2.9047093975494349E-4</v>
      </c>
      <c r="F140" s="167">
        <v>2.4E-2</v>
      </c>
      <c r="G140" s="416">
        <f t="shared" si="18"/>
        <v>1.2479596492520792E-2</v>
      </c>
      <c r="H140" s="168">
        <v>0.48</v>
      </c>
      <c r="I140" s="420">
        <f t="shared" si="19"/>
        <v>2.5999159359418319E-2</v>
      </c>
      <c r="J140" s="180">
        <v>34620</v>
      </c>
      <c r="K140" s="165">
        <v>3</v>
      </c>
      <c r="L140" s="171">
        <v>64</v>
      </c>
      <c r="M140" s="404">
        <f t="shared" si="20"/>
        <v>2.9047093975494349E-4</v>
      </c>
      <c r="N140" s="167">
        <v>2.1000000000000001E-2</v>
      </c>
      <c r="O140" s="172"/>
      <c r="P140" s="183"/>
      <c r="Q140" s="184"/>
      <c r="R140" s="179">
        <v>34613</v>
      </c>
      <c r="S140" s="165">
        <v>2.8</v>
      </c>
      <c r="T140" s="171">
        <v>63.9</v>
      </c>
      <c r="U140" s="404">
        <f t="shared" si="21"/>
        <v>2.923483037088003E-4</v>
      </c>
      <c r="V140" s="167">
        <v>1.7999999999999999E-2</v>
      </c>
      <c r="W140" s="176"/>
      <c r="X140" s="177"/>
      <c r="Z140" s="105">
        <f t="shared" si="6"/>
        <v>0.1189997422220664</v>
      </c>
      <c r="AA140" s="105">
        <f t="shared" si="7"/>
        <v>1.48749677777583E-2</v>
      </c>
      <c r="AB140" s="105">
        <f t="shared" si="8"/>
        <v>9.3349727680190099E-4</v>
      </c>
      <c r="AC140" s="92">
        <f t="shared" si="9"/>
        <v>7.3409391132475244E-2</v>
      </c>
      <c r="AD140" s="105">
        <f t="shared" si="10"/>
        <v>3.1688203060752581E-27</v>
      </c>
      <c r="AE140" s="87">
        <f t="shared" si="11"/>
        <v>29.999999790862212</v>
      </c>
    </row>
    <row r="141" spans="1:32" ht="12" customHeight="1" x14ac:dyDescent="0.2">
      <c r="B141" s="186">
        <v>34976</v>
      </c>
      <c r="C141" s="165">
        <v>4.9000000000000004</v>
      </c>
      <c r="D141" s="166">
        <v>69.5</v>
      </c>
      <c r="E141" s="404">
        <f t="shared" si="17"/>
        <v>2.093196863483152E-4</v>
      </c>
      <c r="F141" s="167">
        <v>1.7000000000000001E-2</v>
      </c>
      <c r="G141" s="416">
        <f t="shared" si="18"/>
        <v>1.2190244985981121E-2</v>
      </c>
      <c r="H141" s="168">
        <v>0.64</v>
      </c>
      <c r="I141" s="420">
        <f t="shared" si="19"/>
        <v>1.90472577905955E-2</v>
      </c>
      <c r="J141" s="187">
        <v>34976</v>
      </c>
      <c r="K141" s="165">
        <v>4.0999999999999996</v>
      </c>
      <c r="L141" s="171">
        <v>70.099999999999994</v>
      </c>
      <c r="M141" s="404">
        <f t="shared" si="20"/>
        <v>2.093196863483152E-4</v>
      </c>
      <c r="N141" s="167">
        <v>0.03</v>
      </c>
      <c r="O141" s="172"/>
      <c r="P141" s="183"/>
      <c r="Q141" s="184"/>
      <c r="R141" s="186">
        <v>34976</v>
      </c>
      <c r="S141" s="165">
        <v>4</v>
      </c>
      <c r="T141" s="171">
        <v>67.8</v>
      </c>
      <c r="U141" s="404">
        <f t="shared" si="21"/>
        <v>2.093196863483152E-4</v>
      </c>
      <c r="V141" s="167">
        <v>3.3000000000000002E-2</v>
      </c>
      <c r="W141" s="176"/>
      <c r="X141" s="177"/>
      <c r="Z141" s="105">
        <f t="shared" si="6"/>
        <v>0.11635593553600514</v>
      </c>
      <c r="AA141" s="105">
        <f t="shared" si="7"/>
        <v>1.4544491942000642E-2</v>
      </c>
      <c r="AB141" s="105">
        <f t="shared" si="8"/>
        <v>6.7269847149607981E-4</v>
      </c>
      <c r="AC141" s="92">
        <f t="shared" si="9"/>
        <v>7.1707323446947774E-2</v>
      </c>
      <c r="AD141" s="105">
        <f t="shared" si="10"/>
        <v>3.0894464771460456E-29</v>
      </c>
      <c r="AE141" s="87">
        <f t="shared" si="11"/>
        <v>29.999999774990751</v>
      </c>
    </row>
    <row r="142" spans="1:32" ht="12" customHeight="1" x14ac:dyDescent="0.2">
      <c r="B142" s="186">
        <v>35345</v>
      </c>
      <c r="C142" s="165">
        <v>4.7</v>
      </c>
      <c r="D142" s="166">
        <v>73.599999999999994</v>
      </c>
      <c r="E142" s="404">
        <f t="shared" si="17"/>
        <v>1.4904636275159591E-4</v>
      </c>
      <c r="F142" s="167">
        <v>1.7999999999999999E-2</v>
      </c>
      <c r="G142" s="416">
        <f t="shared" si="18"/>
        <v>1.1897406112085049E-2</v>
      </c>
      <c r="H142" s="168">
        <v>0.43</v>
      </c>
      <c r="I142" s="420">
        <f t="shared" si="19"/>
        <v>2.7668386307174532E-2</v>
      </c>
      <c r="J142" s="187">
        <v>35345</v>
      </c>
      <c r="K142" s="165">
        <v>3.2</v>
      </c>
      <c r="L142" s="171">
        <v>65.400000000000006</v>
      </c>
      <c r="M142" s="404">
        <f t="shared" si="20"/>
        <v>1.4904636275159591E-4</v>
      </c>
      <c r="N142" s="167">
        <v>2.7E-2</v>
      </c>
      <c r="O142" s="172"/>
      <c r="P142" s="183"/>
      <c r="Q142" s="184"/>
      <c r="R142" s="179">
        <v>35347</v>
      </c>
      <c r="S142" s="165">
        <v>2.7</v>
      </c>
      <c r="T142" s="171">
        <v>69.2</v>
      </c>
      <c r="U142" s="404">
        <f t="shared" si="21"/>
        <v>1.4877226858629901E-4</v>
      </c>
      <c r="V142" s="167">
        <v>1.7999999999999999E-2</v>
      </c>
      <c r="W142" s="176"/>
      <c r="X142" s="177"/>
      <c r="Z142" s="105">
        <f t="shared" si="6"/>
        <v>0.11367756221987527</v>
      </c>
      <c r="AA142" s="105">
        <f t="shared" si="7"/>
        <v>1.4209695277484408E-2</v>
      </c>
      <c r="AB142" s="105">
        <f t="shared" si="8"/>
        <v>4.7899584675570046E-4</v>
      </c>
      <c r="AC142" s="92">
        <f t="shared" si="9"/>
        <v>6.9984741835794395E-2</v>
      </c>
      <c r="AD142" s="105">
        <f t="shared" si="10"/>
        <v>2.5434764877117604E-31</v>
      </c>
      <c r="AE142" s="87">
        <f t="shared" si="11"/>
        <v>29.999999758539712</v>
      </c>
    </row>
    <row r="143" spans="1:32" ht="12" customHeight="1" x14ac:dyDescent="0.2">
      <c r="B143" s="186">
        <v>35711</v>
      </c>
      <c r="C143" s="165">
        <v>4.5999999999999996</v>
      </c>
      <c r="D143" s="166">
        <v>74.599999999999994</v>
      </c>
      <c r="E143" s="404">
        <f t="shared" si="17"/>
        <v>1.0642209011872523E-4</v>
      </c>
      <c r="F143" s="402">
        <f>ND代替値*2.71828^(-(0.69315/30.07)*(B143-事故日Cb)/365.25)</f>
        <v>3.8398975278384679E-3</v>
      </c>
      <c r="G143" s="416">
        <f t="shared" si="18"/>
        <v>1.161389763173044E-2</v>
      </c>
      <c r="H143" s="168">
        <v>0.5</v>
      </c>
      <c r="I143" s="420">
        <f t="shared" si="19"/>
        <v>2.3227795263460881E-2</v>
      </c>
      <c r="J143" s="187">
        <v>35711</v>
      </c>
      <c r="K143" s="165">
        <v>3.8</v>
      </c>
      <c r="L143" s="171">
        <v>75.099999999999994</v>
      </c>
      <c r="M143" s="404">
        <f t="shared" si="20"/>
        <v>1.0642209011872523E-4</v>
      </c>
      <c r="N143" s="167">
        <v>2.3E-2</v>
      </c>
      <c r="O143" s="172"/>
      <c r="P143" s="183"/>
      <c r="Q143" s="184"/>
      <c r="R143" s="179">
        <v>35711</v>
      </c>
      <c r="S143" s="165">
        <v>3</v>
      </c>
      <c r="T143" s="171">
        <v>70.7</v>
      </c>
      <c r="U143" s="404">
        <f t="shared" si="21"/>
        <v>1.0642209011872523E-4</v>
      </c>
      <c r="V143" s="402">
        <f>ND代替値*2.71828^(-(0.69315/30.07)*(R143-事故日Cb)/365.25)</f>
        <v>8.5331056174188173</v>
      </c>
      <c r="W143" s="176"/>
      <c r="X143" s="177"/>
      <c r="Z143" s="105">
        <f t="shared" si="6"/>
        <v>0.11108187121442957</v>
      </c>
      <c r="AA143" s="105">
        <f t="shared" si="7"/>
        <v>1.3885233901803696E-2</v>
      </c>
      <c r="AB143" s="105">
        <f t="shared" si="8"/>
        <v>3.4201263438335356E-4</v>
      </c>
      <c r="AC143" s="92">
        <f t="shared" si="9"/>
        <v>6.8317044892532E-2</v>
      </c>
      <c r="AD143" s="105">
        <f t="shared" si="10"/>
        <v>2.1773164352995084E-33</v>
      </c>
      <c r="AE143" s="87">
        <f t="shared" si="11"/>
        <v>29.999999742222418</v>
      </c>
    </row>
    <row r="144" spans="1:32" ht="12" customHeight="1" x14ac:dyDescent="0.2">
      <c r="B144" s="186">
        <v>36076</v>
      </c>
      <c r="C144" s="165">
        <v>4.5999999999999996</v>
      </c>
      <c r="D144" s="166">
        <v>73.900000000000006</v>
      </c>
      <c r="E144" s="404">
        <f t="shared" si="17"/>
        <v>7.6057471696231113E-5</v>
      </c>
      <c r="F144" s="185">
        <v>2.4E-2</v>
      </c>
      <c r="G144" s="416">
        <f t="shared" si="18"/>
        <v>1.1337892096183645E-2</v>
      </c>
      <c r="H144" s="168">
        <v>0.45</v>
      </c>
      <c r="I144" s="420">
        <f t="shared" si="19"/>
        <v>2.5195315769296987E-2</v>
      </c>
      <c r="J144" s="187">
        <v>36076</v>
      </c>
      <c r="K144" s="165">
        <v>3.3</v>
      </c>
      <c r="L144" s="171">
        <v>69.2</v>
      </c>
      <c r="M144" s="404">
        <f t="shared" si="20"/>
        <v>7.6057471696231113E-5</v>
      </c>
      <c r="N144" s="402">
        <f>ND代替値*2.71828^(-(0.69315/30.07)*(J144-事故日Cb)/365.25)</f>
        <v>3.7524548787695954E-3</v>
      </c>
      <c r="O144" s="172"/>
      <c r="P144" s="183"/>
      <c r="Q144" s="184"/>
      <c r="R144" s="186">
        <v>36076</v>
      </c>
      <c r="S144" s="165">
        <v>3.7</v>
      </c>
      <c r="T144" s="171">
        <v>69.7</v>
      </c>
      <c r="U144" s="404">
        <f t="shared" si="21"/>
        <v>7.6057471696231113E-5</v>
      </c>
      <c r="V144" s="188">
        <v>0.02</v>
      </c>
      <c r="W144" s="176"/>
      <c r="X144" s="177"/>
      <c r="Z144" s="105">
        <f t="shared" si="6"/>
        <v>0.10855230030476397</v>
      </c>
      <c r="AA144" s="105">
        <f t="shared" si="7"/>
        <v>1.3569037538095496E-2</v>
      </c>
      <c r="AB144" s="105">
        <f t="shared" si="8"/>
        <v>2.4442872932062769E-4</v>
      </c>
      <c r="AC144" s="92">
        <f t="shared" si="9"/>
        <v>6.6693482918727329E-2</v>
      </c>
      <c r="AD144" s="105">
        <f t="shared" si="10"/>
        <v>1.8882708913650993E-35</v>
      </c>
      <c r="AE144" s="87">
        <f t="shared" si="11"/>
        <v>29.999999725949699</v>
      </c>
    </row>
    <row r="145" spans="1:36" ht="12" customHeight="1" x14ac:dyDescent="0.2">
      <c r="B145" s="186">
        <v>36445</v>
      </c>
      <c r="C145" s="165">
        <v>2.7</v>
      </c>
      <c r="D145" s="166">
        <v>72.900000000000006</v>
      </c>
      <c r="E145" s="404">
        <f t="shared" si="17"/>
        <v>5.4156824492570891E-5</v>
      </c>
      <c r="F145" s="185">
        <v>2.7E-2</v>
      </c>
      <c r="G145" s="416">
        <f t="shared" si="18"/>
        <v>1.1065528779644899E-2</v>
      </c>
      <c r="H145" s="168">
        <v>0.52</v>
      </c>
      <c r="I145" s="420">
        <f t="shared" si="19"/>
        <v>2.1279863037778651E-2</v>
      </c>
      <c r="J145" s="187">
        <v>36445</v>
      </c>
      <c r="K145" s="165">
        <v>3</v>
      </c>
      <c r="L145" s="171">
        <v>67.400000000000006</v>
      </c>
      <c r="M145" s="404">
        <f t="shared" si="20"/>
        <v>5.4156824492570891E-5</v>
      </c>
      <c r="N145" s="185">
        <v>2.4E-2</v>
      </c>
      <c r="O145" s="172"/>
      <c r="P145" s="183"/>
      <c r="Q145" s="184"/>
      <c r="R145" s="186">
        <v>36445</v>
      </c>
      <c r="S145" s="165">
        <v>2.7</v>
      </c>
      <c r="T145" s="171">
        <v>66.8</v>
      </c>
      <c r="U145" s="404">
        <f t="shared" si="21"/>
        <v>5.4156824492570891E-5</v>
      </c>
      <c r="V145" s="188">
        <v>3.5999999999999997E-2</v>
      </c>
      <c r="W145" s="176"/>
      <c r="X145" s="177"/>
      <c r="Y145" s="40"/>
      <c r="Z145" s="105">
        <f t="shared" si="6"/>
        <v>0.10605355726083197</v>
      </c>
      <c r="AA145" s="105">
        <f t="shared" si="7"/>
        <v>1.3256694657603997E-2</v>
      </c>
      <c r="AB145" s="105">
        <f t="shared" si="8"/>
        <v>1.7404580377887183E-4</v>
      </c>
      <c r="AC145" s="92">
        <f t="shared" si="9"/>
        <v>6.5091345762617048E-2</v>
      </c>
      <c r="AD145" s="105">
        <f t="shared" si="10"/>
        <v>1.5545738209565645E-37</v>
      </c>
      <c r="AE145" s="87">
        <f t="shared" si="11"/>
        <v>29.99999970949866</v>
      </c>
    </row>
    <row r="146" spans="1:36" ht="12" customHeight="1" x14ac:dyDescent="0.2">
      <c r="B146" s="186">
        <v>36809</v>
      </c>
      <c r="C146" s="165">
        <v>2.6</v>
      </c>
      <c r="D146" s="166">
        <v>64.400000000000006</v>
      </c>
      <c r="E146" s="404">
        <f t="shared" si="17"/>
        <v>3.8740300940891522E-5</v>
      </c>
      <c r="F146" s="402">
        <f>ND代替値*2.71828^(-(0.69315/30.07)*(B146-事故日Cb)/365.25)</f>
        <v>3.5828195944255167E-3</v>
      </c>
      <c r="G146" s="416">
        <f t="shared" si="18"/>
        <v>1.0803267158329518E-2</v>
      </c>
      <c r="H146" s="168">
        <v>0.44</v>
      </c>
      <c r="I146" s="420">
        <f t="shared" si="19"/>
        <v>2.455287990529436E-2</v>
      </c>
      <c r="J146" s="186">
        <v>36809</v>
      </c>
      <c r="K146" s="165">
        <v>1.8</v>
      </c>
      <c r="L146" s="171">
        <v>68.7</v>
      </c>
      <c r="M146" s="404">
        <f t="shared" si="20"/>
        <v>3.8740300940891522E-5</v>
      </c>
      <c r="N146" s="409">
        <v>2.1999999999999999E-2</v>
      </c>
      <c r="O146" s="172"/>
      <c r="P146" s="183"/>
      <c r="Q146" s="184"/>
      <c r="R146" s="186">
        <v>36809</v>
      </c>
      <c r="S146" s="165">
        <v>1.7</v>
      </c>
      <c r="T146" s="171">
        <v>59.1</v>
      </c>
      <c r="U146" s="404">
        <f t="shared" si="21"/>
        <v>3.8740300940891522E-5</v>
      </c>
      <c r="V146" s="402">
        <f>ND代替値*2.71828^(-(0.69315/30.07)*(R146-事故日Cb)/365.25)</f>
        <v>7.9618213209455915</v>
      </c>
      <c r="W146" s="176"/>
      <c r="X146" s="177"/>
      <c r="Y146" s="40"/>
      <c r="Z146" s="105">
        <f t="shared" si="6"/>
        <v>0.10364503268308366</v>
      </c>
      <c r="AA146" s="105">
        <f t="shared" si="7"/>
        <v>1.2955629085385457E-2</v>
      </c>
      <c r="AB146" s="105">
        <f t="shared" si="8"/>
        <v>1.2450114789905729E-4</v>
      </c>
      <c r="AC146" s="92">
        <f t="shared" si="9"/>
        <v>6.3548630343114809E-2</v>
      </c>
      <c r="AD146" s="105">
        <f t="shared" si="10"/>
        <v>1.3658500452579915E-39</v>
      </c>
      <c r="AE146" s="87">
        <f t="shared" si="11"/>
        <v>29.999999693270528</v>
      </c>
    </row>
    <row r="147" spans="1:36" ht="12" customHeight="1" x14ac:dyDescent="0.3">
      <c r="B147" s="186">
        <v>37173</v>
      </c>
      <c r="C147" s="165">
        <v>2.1</v>
      </c>
      <c r="D147" s="166">
        <v>75.2</v>
      </c>
      <c r="E147" s="404">
        <f t="shared" si="17"/>
        <v>2.7712313841383344E-5</v>
      </c>
      <c r="F147" s="409">
        <v>2.3E-2</v>
      </c>
      <c r="G147" s="416">
        <f t="shared" si="18"/>
        <v>1.0547221341010915E-2</v>
      </c>
      <c r="H147" s="168">
        <v>0.5</v>
      </c>
      <c r="I147" s="420">
        <f t="shared" si="19"/>
        <v>2.1094442682021829E-2</v>
      </c>
      <c r="J147" s="186">
        <v>37173</v>
      </c>
      <c r="K147" s="165">
        <v>1.7</v>
      </c>
      <c r="L147" s="171">
        <v>79.900000000000006</v>
      </c>
      <c r="M147" s="404">
        <f t="shared" si="20"/>
        <v>2.7712313841383344E-5</v>
      </c>
      <c r="N147" s="402">
        <f>ND代替値*2.71828^(-(0.69315/30.07)*(J147-事故日Cb)/365.25)</f>
        <v>3.5014521299699033E-3</v>
      </c>
      <c r="O147" s="172"/>
      <c r="P147" s="183"/>
      <c r="Q147" s="184"/>
      <c r="R147" s="186">
        <v>37203</v>
      </c>
      <c r="S147" s="165">
        <v>1.8</v>
      </c>
      <c r="T147" s="171">
        <v>69.3</v>
      </c>
      <c r="U147" s="404">
        <f t="shared" si="21"/>
        <v>2.6957638060820802E-5</v>
      </c>
      <c r="V147" s="188">
        <v>3.4000000000000002E-2</v>
      </c>
      <c r="W147" s="176"/>
      <c r="X147" s="177"/>
      <c r="Y147" s="40"/>
      <c r="Z147" s="105">
        <f t="shared" si="6"/>
        <v>0.10129120679523737</v>
      </c>
      <c r="AA147" s="105">
        <f t="shared" si="7"/>
        <v>1.2661400849404671E-2</v>
      </c>
      <c r="AB147" s="105">
        <f t="shared" si="8"/>
        <v>8.9060095053349392E-5</v>
      </c>
      <c r="AC147" s="92">
        <f t="shared" si="9"/>
        <v>6.2042478476534796E-2</v>
      </c>
      <c r="AD147" s="105">
        <f t="shared" si="10"/>
        <v>1.200037155510148E-41</v>
      </c>
      <c r="AE147" s="87">
        <f t="shared" si="11"/>
        <v>29.999999677042403</v>
      </c>
      <c r="AF147" s="8"/>
    </row>
    <row r="148" spans="1:36" ht="12" customHeight="1" x14ac:dyDescent="0.3">
      <c r="B148" s="186">
        <v>37553</v>
      </c>
      <c r="C148" s="165">
        <v>2.4</v>
      </c>
      <c r="D148" s="166">
        <v>79.599999999999994</v>
      </c>
      <c r="E148" s="404">
        <f t="shared" si="17"/>
        <v>1.9533830446761214E-5</v>
      </c>
      <c r="F148" s="409">
        <v>2.4E-2</v>
      </c>
      <c r="G148" s="416">
        <f t="shared" si="18"/>
        <v>1.0286392968329816E-2</v>
      </c>
      <c r="H148" s="168">
        <v>0.5</v>
      </c>
      <c r="I148" s="420">
        <f t="shared" si="19"/>
        <v>2.0572785936659631E-2</v>
      </c>
      <c r="J148" s="186">
        <v>37553</v>
      </c>
      <c r="K148" s="165">
        <v>2.2000000000000002</v>
      </c>
      <c r="L148" s="171">
        <v>67</v>
      </c>
      <c r="M148" s="404">
        <f t="shared" si="20"/>
        <v>1.9533830446761214E-5</v>
      </c>
      <c r="N148" s="402">
        <f>ND代替値*2.71828^(-(0.69315/30.07)*(J148-事故日Cb)/365.25)</f>
        <v>3.418478930448015E-3</v>
      </c>
      <c r="O148" s="172"/>
      <c r="P148" s="183"/>
      <c r="Q148" s="184"/>
      <c r="R148" s="186">
        <v>37565</v>
      </c>
      <c r="S148" s="165">
        <v>2.1</v>
      </c>
      <c r="T148" s="171">
        <v>79.5</v>
      </c>
      <c r="U148" s="404">
        <f t="shared" si="21"/>
        <v>1.9319284296217948E-5</v>
      </c>
      <c r="V148" s="188">
        <v>0.02</v>
      </c>
      <c r="W148" s="176"/>
      <c r="X148" s="177"/>
      <c r="Y148" s="40"/>
      <c r="Z148" s="105">
        <f t="shared" si="6"/>
        <v>9.889092965327731E-2</v>
      </c>
      <c r="AA148" s="105">
        <f t="shared" si="7"/>
        <v>1.2361366206659664E-2</v>
      </c>
      <c r="AB148" s="105">
        <f t="shared" si="8"/>
        <v>6.2776598385179159E-5</v>
      </c>
      <c r="AC148" s="92">
        <f t="shared" si="9"/>
        <v>6.0508193931351852E-2</v>
      </c>
      <c r="AD148" s="105">
        <f t="shared" si="10"/>
        <v>8.5625590724576199E-44</v>
      </c>
      <c r="AE148" s="87">
        <f t="shared" si="11"/>
        <v>29.999999660100947</v>
      </c>
      <c r="AF148" s="8"/>
    </row>
    <row r="149" spans="1:36" ht="12" customHeight="1" x14ac:dyDescent="0.3">
      <c r="B149" s="186">
        <v>37936</v>
      </c>
      <c r="C149" s="165">
        <v>2.9</v>
      </c>
      <c r="D149" s="166">
        <v>74.599999999999994</v>
      </c>
      <c r="E149" s="404">
        <f t="shared" si="17"/>
        <v>1.3731024550788207E-5</v>
      </c>
      <c r="F149" s="409">
        <v>2.3E-2</v>
      </c>
      <c r="G149" s="416">
        <f t="shared" si="18"/>
        <v>1.0030031758158439E-2</v>
      </c>
      <c r="H149" s="168">
        <v>0.52</v>
      </c>
      <c r="I149" s="420">
        <f t="shared" si="19"/>
        <v>1.9288522611843151E-2</v>
      </c>
      <c r="J149" s="187">
        <v>37951</v>
      </c>
      <c r="K149" s="165">
        <v>1.9</v>
      </c>
      <c r="L149" s="171">
        <v>79.5</v>
      </c>
      <c r="M149" s="404">
        <f t="shared" si="20"/>
        <v>1.3542768924921865E-5</v>
      </c>
      <c r="N149" s="402">
        <f>ND代替値*2.71828^(-(0.69315/30.07)*(J149-事故日Cb)/365.25)</f>
        <v>3.3336827367215615E-3</v>
      </c>
      <c r="O149" s="172"/>
      <c r="P149" s="183"/>
      <c r="Q149" s="184"/>
      <c r="R149" s="186">
        <v>37936</v>
      </c>
      <c r="S149" s="165">
        <v>2.9</v>
      </c>
      <c r="T149" s="171">
        <v>72.400000000000006</v>
      </c>
      <c r="U149" s="404">
        <f t="shared" si="21"/>
        <v>1.3731024550788207E-5</v>
      </c>
      <c r="V149" s="409">
        <v>2.3E-2</v>
      </c>
      <c r="W149" s="176"/>
      <c r="X149" s="177"/>
      <c r="Y149" s="40"/>
      <c r="Z149" s="105">
        <f t="shared" si="6"/>
        <v>9.6529253562401135E-2</v>
      </c>
      <c r="AA149" s="105">
        <f t="shared" si="7"/>
        <v>1.2066156695300142E-2</v>
      </c>
      <c r="AB149" s="105">
        <f t="shared" si="8"/>
        <v>4.4127904969339395E-5</v>
      </c>
      <c r="AC149" s="92">
        <f t="shared" si="9"/>
        <v>5.9000186812696698E-2</v>
      </c>
      <c r="AD149" s="105">
        <f t="shared" si="10"/>
        <v>5.875782298763986E-46</v>
      </c>
      <c r="AE149" s="87">
        <f t="shared" si="11"/>
        <v>29.999999643025745</v>
      </c>
      <c r="AF149" s="8"/>
    </row>
    <row r="150" spans="1:36" ht="12" customHeight="1" x14ac:dyDescent="0.3">
      <c r="B150" s="186">
        <v>38300</v>
      </c>
      <c r="C150" s="165">
        <v>3.24</v>
      </c>
      <c r="D150" s="166">
        <v>73.7</v>
      </c>
      <c r="E150" s="404">
        <f t="shared" si="17"/>
        <v>9.8222897724972114E-6</v>
      </c>
      <c r="F150" s="185">
        <v>2.9000000000000001E-2</v>
      </c>
      <c r="G150" s="416">
        <f t="shared" si="18"/>
        <v>9.7923122200213927E-3</v>
      </c>
      <c r="H150" s="168">
        <v>0.51</v>
      </c>
      <c r="I150" s="420">
        <f t="shared" si="19"/>
        <v>1.9200612196120376E-2</v>
      </c>
      <c r="J150" s="186">
        <v>38300</v>
      </c>
      <c r="K150" s="165">
        <v>3.92</v>
      </c>
      <c r="L150" s="171">
        <v>71.900000000000006</v>
      </c>
      <c r="M150" s="404">
        <f t="shared" si="20"/>
        <v>9.8222897724972114E-6</v>
      </c>
      <c r="N150" s="409">
        <v>2.1000000000000001E-2</v>
      </c>
      <c r="O150" s="172"/>
      <c r="P150" s="183"/>
      <c r="Q150" s="184"/>
      <c r="R150" s="186">
        <v>38300</v>
      </c>
      <c r="S150" s="165">
        <v>3.07</v>
      </c>
      <c r="T150" s="171">
        <v>60.4</v>
      </c>
      <c r="U150" s="404">
        <f t="shared" si="21"/>
        <v>9.8222897724972114E-6</v>
      </c>
      <c r="V150" s="409">
        <v>2.4E-2</v>
      </c>
      <c r="W150" s="176"/>
      <c r="X150" s="177"/>
      <c r="Y150" s="40"/>
      <c r="Z150" s="105">
        <f t="shared" si="6"/>
        <v>9.4337030258613785E-2</v>
      </c>
      <c r="AA150" s="105">
        <f t="shared" si="7"/>
        <v>1.1792128782326723E-2</v>
      </c>
      <c r="AB150" s="105">
        <f t="shared" si="8"/>
        <v>3.1566258443343179E-5</v>
      </c>
      <c r="AC150" s="92">
        <f t="shared" si="9"/>
        <v>5.7601836588361134E-2</v>
      </c>
      <c r="AD150" s="105">
        <f t="shared" si="10"/>
        <v>5.1624679449153869E-48</v>
      </c>
      <c r="AE150" s="87">
        <f t="shared" si="11"/>
        <v>29.999999626797614</v>
      </c>
      <c r="AF150" s="8"/>
    </row>
    <row r="151" spans="1:36" ht="12" customHeight="1" x14ac:dyDescent="0.3">
      <c r="B151" s="186">
        <v>38631</v>
      </c>
      <c r="C151" s="165">
        <v>3.2</v>
      </c>
      <c r="D151" s="166">
        <v>73.099999999999994</v>
      </c>
      <c r="E151" s="404">
        <f t="shared" si="17"/>
        <v>7.2429016282387067E-6</v>
      </c>
      <c r="F151" s="185">
        <v>2.4E-2</v>
      </c>
      <c r="G151" s="416">
        <f t="shared" si="18"/>
        <v>9.5810388151048569E-3</v>
      </c>
      <c r="H151" s="168">
        <v>0.6</v>
      </c>
      <c r="I151" s="420">
        <f t="shared" si="19"/>
        <v>1.5968398025174763E-2</v>
      </c>
      <c r="J151" s="187">
        <v>38639</v>
      </c>
      <c r="K151" s="165">
        <v>2.48</v>
      </c>
      <c r="L151" s="171">
        <v>75.599999999999994</v>
      </c>
      <c r="M151" s="404">
        <f t="shared" si="20"/>
        <v>7.1897700384247931E-6</v>
      </c>
      <c r="N151" s="409">
        <v>2.7E-2</v>
      </c>
      <c r="O151" s="172"/>
      <c r="P151" s="183"/>
      <c r="Q151" s="184"/>
      <c r="R151" s="186">
        <v>38629</v>
      </c>
      <c r="S151" s="165">
        <v>2.7</v>
      </c>
      <c r="T151" s="171">
        <v>70.599999999999994</v>
      </c>
      <c r="U151" s="404">
        <f t="shared" si="21"/>
        <v>7.2562457621622134E-6</v>
      </c>
      <c r="V151" s="409">
        <v>2.1999999999999999E-2</v>
      </c>
      <c r="W151" s="176"/>
      <c r="X151" s="177"/>
      <c r="Y151" s="40"/>
      <c r="Z151" s="105">
        <f t="shared" si="6"/>
        <v>9.2386802909741897E-2</v>
      </c>
      <c r="AA151" s="105">
        <f t="shared" si="7"/>
        <v>1.1548350363717737E-2</v>
      </c>
      <c r="AB151" s="105">
        <f t="shared" si="8"/>
        <v>2.3276782702631155E-5</v>
      </c>
      <c r="AC151" s="92">
        <f t="shared" si="9"/>
        <v>5.6359051853557975E-2</v>
      </c>
      <c r="AD151" s="105">
        <f t="shared" si="10"/>
        <v>6.9672842767250361E-50</v>
      </c>
      <c r="AE151" s="87">
        <f t="shared" si="11"/>
        <v>29.999999612040721</v>
      </c>
      <c r="AF151" s="8"/>
    </row>
    <row r="152" spans="1:36" ht="12" customHeight="1" x14ac:dyDescent="0.3">
      <c r="B152" s="186">
        <v>39007</v>
      </c>
      <c r="C152" s="165">
        <v>2.9</v>
      </c>
      <c r="D152" s="166">
        <v>75.8</v>
      </c>
      <c r="E152" s="404">
        <f t="shared" si="17"/>
        <v>5.124199209687186E-6</v>
      </c>
      <c r="F152" s="409">
        <v>2.4E-2</v>
      </c>
      <c r="G152" s="416">
        <f t="shared" si="18"/>
        <v>9.3465670144933979E-3</v>
      </c>
      <c r="H152" s="168">
        <v>0.48</v>
      </c>
      <c r="I152" s="420">
        <f t="shared" si="19"/>
        <v>1.9472014613527912E-2</v>
      </c>
      <c r="J152" s="187">
        <v>39022</v>
      </c>
      <c r="K152" s="165">
        <v>2.62</v>
      </c>
      <c r="L152" s="171">
        <v>67.3</v>
      </c>
      <c r="M152" s="404">
        <f t="shared" si="20"/>
        <v>5.05394521474927E-6</v>
      </c>
      <c r="N152" s="402">
        <f>ND代替値*2.71828^(-(0.69315/30.07)*(J152-事故日Cb)/365.25)</f>
        <v>3.11580023249464E-3</v>
      </c>
      <c r="O152" s="172"/>
      <c r="P152" s="183"/>
      <c r="Q152" s="184"/>
      <c r="R152" s="186">
        <v>39023</v>
      </c>
      <c r="S152" s="165">
        <v>2.38</v>
      </c>
      <c r="T152" s="171">
        <v>65.2</v>
      </c>
      <c r="U152" s="404">
        <f t="shared" si="21"/>
        <v>5.0492960092176353E-6</v>
      </c>
      <c r="V152" s="402">
        <f>ND代替値*2.71828^(-(0.69315/30.07)*(R152-事故日Cb)/365.25)</f>
        <v>6.9235635516368159</v>
      </c>
      <c r="W152" s="176"/>
      <c r="X152" s="177"/>
      <c r="Y152" s="40"/>
      <c r="Z152" s="105">
        <f t="shared" si="6"/>
        <v>9.0220304223684225E-2</v>
      </c>
      <c r="AA152" s="105">
        <f t="shared" si="7"/>
        <v>1.1277538027960528E-2</v>
      </c>
      <c r="AB152" s="105">
        <f t="shared" si="8"/>
        <v>1.6467829835469902E-5</v>
      </c>
      <c r="AC152" s="92">
        <f t="shared" si="9"/>
        <v>5.4979805967608222E-2</v>
      </c>
      <c r="AD152" s="105">
        <f t="shared" si="10"/>
        <v>5.2368256428922514E-52</v>
      </c>
      <c r="AE152" s="87">
        <f t="shared" si="11"/>
        <v>29.999999595277597</v>
      </c>
      <c r="AF152" s="8"/>
    </row>
    <row r="153" spans="1:36" ht="12" customHeight="1" x14ac:dyDescent="0.3">
      <c r="B153" s="186">
        <v>39380</v>
      </c>
      <c r="C153" s="165">
        <v>3.39</v>
      </c>
      <c r="D153" s="166">
        <v>72.900000000000006</v>
      </c>
      <c r="E153" s="404">
        <f t="shared" si="17"/>
        <v>3.6352854533792635E-6</v>
      </c>
      <c r="F153" s="402">
        <f>ND代替値*2.71828^(-(0.69315/30.07)*(B153-事故日Cb)/365.25)</f>
        <v>3.0461922567575563E-3</v>
      </c>
      <c r="G153" s="416">
        <f t="shared" si="18"/>
        <v>9.1196359862664098E-3</v>
      </c>
      <c r="H153" s="168">
        <v>0.52</v>
      </c>
      <c r="I153" s="420">
        <f t="shared" si="19"/>
        <v>1.7537761512050786E-2</v>
      </c>
      <c r="J153" s="186">
        <v>39380</v>
      </c>
      <c r="K153" s="165">
        <v>3.5</v>
      </c>
      <c r="L153" s="171">
        <v>78.099999999999994</v>
      </c>
      <c r="M153" s="404">
        <f t="shared" si="20"/>
        <v>3.6352854533792635E-6</v>
      </c>
      <c r="N153" s="402">
        <f>ND代替値*2.71828^(-(0.69315/30.07)*(J153-事故日Cb)/365.25)</f>
        <v>3.0461922567575563E-3</v>
      </c>
      <c r="O153" s="172"/>
      <c r="P153" s="183"/>
      <c r="Q153" s="184"/>
      <c r="R153" s="186">
        <v>39386</v>
      </c>
      <c r="S153" s="165">
        <v>2.72</v>
      </c>
      <c r="T153" s="171">
        <v>68</v>
      </c>
      <c r="U153" s="404">
        <f t="shared" si="21"/>
        <v>3.6152665964568026E-6</v>
      </c>
      <c r="V153" s="402">
        <f>ND代替値*2.71828^(-(0.69315/30.07)*(R153-事故日Cb)/365.25)</f>
        <v>6.7667533120212529</v>
      </c>
      <c r="W153" s="176"/>
      <c r="X153" s="177"/>
      <c r="Y153" s="40"/>
      <c r="Z153" s="105">
        <f t="shared" si="6"/>
        <v>8.812129321326248E-2</v>
      </c>
      <c r="AA153" s="105">
        <f t="shared" si="7"/>
        <v>1.101516165165781E-2</v>
      </c>
      <c r="AB153" s="105">
        <f t="shared" si="8"/>
        <v>1.168285224673447E-5</v>
      </c>
      <c r="AC153" s="92">
        <f t="shared" si="9"/>
        <v>5.3644917566273001E-2</v>
      </c>
      <c r="AD153" s="105">
        <f t="shared" si="10"/>
        <v>4.0927900805061045E-54</v>
      </c>
      <c r="AE153" s="87">
        <f t="shared" si="11"/>
        <v>29.999999578648225</v>
      </c>
      <c r="AF153" s="8"/>
    </row>
    <row r="154" spans="1:36" ht="12" customHeight="1" x14ac:dyDescent="0.3">
      <c r="B154" s="186">
        <v>39752</v>
      </c>
      <c r="C154" s="165">
        <v>2.73</v>
      </c>
      <c r="D154" s="166">
        <v>75.099999999999994</v>
      </c>
      <c r="E154" s="404">
        <f t="shared" si="17"/>
        <v>2.5813728052697706E-6</v>
      </c>
      <c r="F154" s="402">
        <f>ND代替値*2.71828^(-(0.69315/30.07)*(B154-事故日Cb)/365.25)</f>
        <v>2.9755091714700117E-3</v>
      </c>
      <c r="G154" s="416">
        <f t="shared" si="18"/>
        <v>8.8988011319564887E-3</v>
      </c>
      <c r="H154" s="168">
        <v>0.65</v>
      </c>
      <c r="I154" s="420">
        <f t="shared" si="19"/>
        <v>1.3690463279933059E-2</v>
      </c>
      <c r="J154" s="187">
        <v>39758</v>
      </c>
      <c r="K154" s="165">
        <v>2.67</v>
      </c>
      <c r="L154" s="171">
        <v>71.599999999999994</v>
      </c>
      <c r="M154" s="404">
        <f t="shared" si="20"/>
        <v>2.5671576539384767E-6</v>
      </c>
      <c r="N154" s="409">
        <v>2.7E-2</v>
      </c>
      <c r="O154" s="172"/>
      <c r="P154" s="183"/>
      <c r="Q154" s="184"/>
      <c r="R154" s="186">
        <v>39772</v>
      </c>
      <c r="S154" s="165">
        <v>1.56</v>
      </c>
      <c r="T154" s="171">
        <v>67.400000000000006</v>
      </c>
      <c r="U154" s="404">
        <f t="shared" si="21"/>
        <v>2.5342926459955897E-6</v>
      </c>
      <c r="V154" s="402">
        <f>ND代替値*2.71828^(-(0.69315/30.07)*(R154-事故日Cb)/365.25)</f>
        <v>6.6039017976463654</v>
      </c>
      <c r="W154" s="176"/>
      <c r="X154" s="177"/>
      <c r="Y154" s="40"/>
      <c r="Z154" s="105">
        <f t="shared" si="6"/>
        <v>8.6076548706403411E-2</v>
      </c>
      <c r="AA154" s="105">
        <f t="shared" si="7"/>
        <v>1.0759568588300426E-2</v>
      </c>
      <c r="AB154" s="105">
        <f t="shared" si="8"/>
        <v>8.295853919716605E-6</v>
      </c>
      <c r="AC154" s="92">
        <f t="shared" si="9"/>
        <v>5.2345889011508752E-2</v>
      </c>
      <c r="AD154" s="105">
        <f t="shared" si="10"/>
        <v>3.2405576339234124E-56</v>
      </c>
      <c r="AE154" s="87">
        <f t="shared" si="11"/>
        <v>29.999999562063433</v>
      </c>
      <c r="AF154" s="8"/>
    </row>
    <row r="155" spans="1:36" ht="12" customHeight="1" x14ac:dyDescent="0.3">
      <c r="B155" s="186">
        <v>40106</v>
      </c>
      <c r="C155" s="165">
        <v>2.5099999999999998</v>
      </c>
      <c r="D155" s="166">
        <v>71.5</v>
      </c>
      <c r="E155" s="404">
        <f t="shared" si="17"/>
        <v>1.8636206441914923E-6</v>
      </c>
      <c r="F155" s="402">
        <f>ND代替値*2.71828^(-(0.69315/30.07)*(B155-事故日Cb)/365.25)</f>
        <v>2.9097698012068769E-3</v>
      </c>
      <c r="G155" s="416">
        <f t="shared" si="18"/>
        <v>8.6936195014489619E-3</v>
      </c>
      <c r="H155" s="168">
        <v>0.84</v>
      </c>
      <c r="I155" s="420">
        <f t="shared" si="19"/>
        <v>1.034954702553448E-2</v>
      </c>
      <c r="J155" s="187">
        <v>40123</v>
      </c>
      <c r="K155" s="165">
        <v>2.19</v>
      </c>
      <c r="L155" s="171">
        <v>68.3</v>
      </c>
      <c r="M155" s="404">
        <f t="shared" si="20"/>
        <v>1.834689775274707E-6</v>
      </c>
      <c r="N155" s="402">
        <f>ND代替値*2.71828^(-(0.69315/30.07)*(J155-事故日Cb)/365.25)</f>
        <v>2.9066496338876055E-3</v>
      </c>
      <c r="O155" s="172"/>
      <c r="P155" s="183"/>
      <c r="Q155" s="184"/>
      <c r="R155" s="186">
        <v>40137</v>
      </c>
      <c r="S155" s="165">
        <v>2.57</v>
      </c>
      <c r="T155" s="171">
        <v>75.5</v>
      </c>
      <c r="U155" s="404">
        <f t="shared" si="21"/>
        <v>1.811201894059221E-6</v>
      </c>
      <c r="V155" s="402">
        <f>ND代替値*2.71828^(-(0.69315/30.07)*(R155-事故日Cb)/365.25)</f>
        <v>6.4535168815931652</v>
      </c>
      <c r="W155" s="176"/>
      <c r="X155" s="177"/>
      <c r="Y155" s="40"/>
      <c r="Z155" s="105">
        <f t="shared" si="6"/>
        <v>8.4174817681461733E-2</v>
      </c>
      <c r="AA155" s="105">
        <f t="shared" si="7"/>
        <v>1.0521852210182717E-2</v>
      </c>
      <c r="AB155" s="105">
        <f t="shared" si="8"/>
        <v>5.989187069151401E-6</v>
      </c>
      <c r="AC155" s="92">
        <f t="shared" si="9"/>
        <v>5.1138938243817426E-2</v>
      </c>
      <c r="AD155" s="105">
        <f t="shared" si="10"/>
        <v>3.24265437629896E-58</v>
      </c>
      <c r="AE155" s="87">
        <f t="shared" si="11"/>
        <v>29.999999546281131</v>
      </c>
      <c r="AF155" s="8"/>
      <c r="AG155" s="16"/>
    </row>
    <row r="156" spans="1:36" ht="12" customHeight="1" thickBot="1" x14ac:dyDescent="0.35">
      <c r="A156" s="297"/>
      <c r="B156" s="312">
        <v>40476</v>
      </c>
      <c r="C156" s="299">
        <v>4.4000000000000004</v>
      </c>
      <c r="D156" s="300">
        <v>71.3</v>
      </c>
      <c r="E156" s="405">
        <f t="shared" si="17"/>
        <v>1.3257728506348565E-6</v>
      </c>
      <c r="F156" s="410">
        <v>2.4E-2</v>
      </c>
      <c r="G156" s="416">
        <f t="shared" si="18"/>
        <v>8.4842188494731342E-3</v>
      </c>
      <c r="H156" s="302">
        <v>0.71</v>
      </c>
      <c r="I156" s="421">
        <f t="shared" si="19"/>
        <v>1.1949604013342443E-2</v>
      </c>
      <c r="J156" s="313">
        <v>40500</v>
      </c>
      <c r="K156" s="299">
        <v>2.8</v>
      </c>
      <c r="L156" s="304">
        <v>71.8</v>
      </c>
      <c r="M156" s="405">
        <f t="shared" si="20"/>
        <v>1.2968100295720565E-6</v>
      </c>
      <c r="N156" s="408">
        <f>ND代替値*2.71828^(-(0.69315/30.07)*(J156-事故日Cb)/365.25)</f>
        <v>2.8383086806608037E-3</v>
      </c>
      <c r="O156" s="314"/>
      <c r="P156" s="315"/>
      <c r="Q156" s="316"/>
      <c r="R156" s="312">
        <v>40499</v>
      </c>
      <c r="S156" s="299">
        <v>2.25</v>
      </c>
      <c r="T156" s="304">
        <v>67.7</v>
      </c>
      <c r="U156" s="405">
        <f t="shared" si="21"/>
        <v>1.2980040844169228E-6</v>
      </c>
      <c r="V156" s="317">
        <v>2.3E-2</v>
      </c>
      <c r="W156" s="318"/>
      <c r="X156" s="307"/>
      <c r="Y156" s="319"/>
      <c r="Z156" s="309">
        <f t="shared" si="6"/>
        <v>8.2232025001555686E-2</v>
      </c>
      <c r="AA156" s="309">
        <f t="shared" si="7"/>
        <v>1.0279003125194461E-2</v>
      </c>
      <c r="AB156" s="309">
        <f t="shared" si="8"/>
        <v>4.2606855844844249E-6</v>
      </c>
      <c r="AC156" s="310">
        <f t="shared" si="9"/>
        <v>4.9907169702783138E-2</v>
      </c>
      <c r="AD156" s="309">
        <f t="shared" si="10"/>
        <v>2.6351102404838211E-60</v>
      </c>
      <c r="AE156" s="311">
        <f t="shared" si="11"/>
        <v>29.999999529785505</v>
      </c>
      <c r="AF156" s="320"/>
      <c r="AG156" s="16"/>
    </row>
    <row r="157" spans="1:36" ht="12" customHeight="1" x14ac:dyDescent="0.3">
      <c r="B157" s="289">
        <v>40613</v>
      </c>
      <c r="C157" s="276"/>
      <c r="D157" s="277"/>
      <c r="E157" s="277"/>
      <c r="F157" s="282"/>
      <c r="G157" s="414"/>
      <c r="H157" s="291"/>
      <c r="I157" s="278"/>
      <c r="J157" s="289">
        <v>40613</v>
      </c>
      <c r="K157" s="276"/>
      <c r="L157" s="280"/>
      <c r="M157" s="280"/>
      <c r="N157" s="280"/>
      <c r="O157" s="292"/>
      <c r="P157" s="293"/>
      <c r="Q157" s="294"/>
      <c r="R157" s="289">
        <v>40613</v>
      </c>
      <c r="S157" s="276"/>
      <c r="T157" s="280"/>
      <c r="U157" s="282"/>
      <c r="V157" s="295"/>
      <c r="W157" s="296"/>
      <c r="X157" s="285"/>
      <c r="Y157" s="40"/>
      <c r="Z157" s="286">
        <f t="shared" si="6"/>
        <v>8.1524097644552443E-2</v>
      </c>
      <c r="AA157" s="286">
        <f t="shared" si="7"/>
        <v>1.0190512205569055E-2</v>
      </c>
      <c r="AB157" s="286">
        <f t="shared" si="8"/>
        <v>3.7559587341603109E-6</v>
      </c>
      <c r="AC157" s="287">
        <f t="shared" si="9"/>
        <v>4.945864751322742E-2</v>
      </c>
      <c r="AD157" s="286">
        <f t="shared" si="10"/>
        <v>4.4350263407444516E-61</v>
      </c>
      <c r="AE157" s="288">
        <f t="shared" si="11"/>
        <v>29.999999523677666</v>
      </c>
      <c r="AF157" s="8"/>
      <c r="AG157" s="16"/>
    </row>
    <row r="158" spans="1:36" ht="12" customHeight="1" x14ac:dyDescent="0.3">
      <c r="B158" s="186">
        <v>41243</v>
      </c>
      <c r="C158" s="189"/>
      <c r="D158" s="190"/>
      <c r="E158" s="190"/>
      <c r="F158" s="188"/>
      <c r="G158" s="416">
        <f>ND代替値*2.71828^(-(0.69315/28.799)*(B158-調査開始日)/365.25)</f>
        <v>8.0660635149443008E-3</v>
      </c>
      <c r="H158" s="168">
        <v>0.38</v>
      </c>
      <c r="I158" s="420">
        <f>G158/H158</f>
        <v>2.1226482934063949E-2</v>
      </c>
      <c r="J158" s="187">
        <v>41243</v>
      </c>
      <c r="K158" s="165">
        <v>1.3</v>
      </c>
      <c r="L158" s="171">
        <v>74</v>
      </c>
      <c r="M158" s="404">
        <f>ND代替値*2.71828^(-(0.69315/2.062)*(J158-事故日Fk)/365.25)</f>
        <v>2.8000129535826483E-3</v>
      </c>
      <c r="N158" s="409">
        <v>9.2999999999999999E-2</v>
      </c>
      <c r="O158" s="172"/>
      <c r="P158" s="183"/>
      <c r="Q158" s="184"/>
      <c r="R158" s="187"/>
      <c r="S158" s="165"/>
      <c r="T158" s="171"/>
      <c r="U158" s="171"/>
      <c r="V158" s="191"/>
      <c r="W158" s="176"/>
      <c r="X158" s="177"/>
      <c r="Y158" s="40"/>
      <c r="Z158" s="105">
        <f t="shared" si="6"/>
        <v>7.8346311151275799E-2</v>
      </c>
      <c r="AA158" s="105">
        <f t="shared" si="7"/>
        <v>9.7932888939094749E-3</v>
      </c>
      <c r="AB158" s="105">
        <f t="shared" si="8"/>
        <v>2.1033466217541497E-6</v>
      </c>
      <c r="AC158" s="92">
        <f t="shared" si="9"/>
        <v>4.7447432440848827E-2</v>
      </c>
      <c r="AD158" s="105">
        <f t="shared" si="10"/>
        <v>1.2248251531609941E-64</v>
      </c>
      <c r="AE158" s="87">
        <f t="shared" si="11"/>
        <v>29.999999495590522</v>
      </c>
      <c r="AF158" s="8"/>
      <c r="AG158" s="16"/>
      <c r="AJ158" s="103"/>
    </row>
    <row r="159" spans="1:36" ht="12" customHeight="1" x14ac:dyDescent="0.3">
      <c r="B159" s="186">
        <v>41243</v>
      </c>
      <c r="C159" s="189"/>
      <c r="D159" s="190"/>
      <c r="E159" s="190"/>
      <c r="F159" s="188"/>
      <c r="G159" s="415"/>
      <c r="H159" s="168"/>
      <c r="I159" s="169"/>
      <c r="J159" s="187">
        <v>41243</v>
      </c>
      <c r="K159" s="422">
        <f>ND代替値</f>
        <v>0.46</v>
      </c>
      <c r="L159" s="171">
        <v>74.900000000000006</v>
      </c>
      <c r="M159" s="409">
        <v>6.9000000000000006E-2</v>
      </c>
      <c r="N159" s="185">
        <v>0.16</v>
      </c>
      <c r="O159" s="172"/>
      <c r="P159" s="183"/>
      <c r="Q159" s="184"/>
      <c r="R159" s="186"/>
      <c r="S159" s="165"/>
      <c r="T159" s="171"/>
      <c r="U159" s="171"/>
      <c r="V159" s="191"/>
      <c r="W159" s="176"/>
      <c r="X159" s="177"/>
      <c r="Y159" s="40"/>
      <c r="Z159" s="105">
        <f t="shared" si="6"/>
        <v>7.8346311151275799E-2</v>
      </c>
      <c r="AA159" s="105">
        <f t="shared" si="7"/>
        <v>9.7932888939094749E-3</v>
      </c>
      <c r="AB159" s="105">
        <f t="shared" si="8"/>
        <v>2.1033466217541497E-6</v>
      </c>
      <c r="AC159" s="92">
        <f t="shared" si="9"/>
        <v>4.7447432440848827E-2</v>
      </c>
      <c r="AD159" s="105">
        <f t="shared" si="10"/>
        <v>1.2248251531609941E-64</v>
      </c>
      <c r="AE159" s="87">
        <f t="shared" si="11"/>
        <v>29.999999495590522</v>
      </c>
      <c r="AF159" s="8"/>
      <c r="AG159" s="16"/>
      <c r="AJ159" s="103"/>
    </row>
    <row r="160" spans="1:36" ht="12" customHeight="1" x14ac:dyDescent="0.3">
      <c r="B160" s="186">
        <v>41578</v>
      </c>
      <c r="C160" s="189">
        <v>1.6</v>
      </c>
      <c r="D160" s="190">
        <v>54.3</v>
      </c>
      <c r="E160" s="404">
        <f>ND代替値*2.71828^(-(0.69315/2.062)*(B160-事故日Fk)/365.25)</f>
        <v>2.0571269389089912E-3</v>
      </c>
      <c r="F160" s="188">
        <v>0.04</v>
      </c>
      <c r="G160" s="416">
        <f>ND代替値*2.71828^(-(0.69315/28.799)*(B160-調査開始日)/365.25)</f>
        <v>7.8899547372301235E-3</v>
      </c>
      <c r="H160" s="168">
        <v>0.37</v>
      </c>
      <c r="I160" s="420">
        <f>G160/H160</f>
        <v>2.1324201992513846E-2</v>
      </c>
      <c r="J160" s="187">
        <v>41578</v>
      </c>
      <c r="K160" s="165">
        <v>1.6</v>
      </c>
      <c r="L160" s="171">
        <v>54.3</v>
      </c>
      <c r="M160" s="404">
        <f>ND代替値*2.71828^(-(0.69315/2.062)*(J160-事故日Fk)/365.25)</f>
        <v>2.0571269389089912E-3</v>
      </c>
      <c r="N160" s="185">
        <v>0.04</v>
      </c>
      <c r="O160" s="172"/>
      <c r="P160" s="183"/>
      <c r="Q160" s="184"/>
      <c r="R160" s="186"/>
      <c r="S160" s="165"/>
      <c r="T160" s="171"/>
      <c r="U160" s="171"/>
      <c r="V160" s="191"/>
      <c r="W160" s="176"/>
      <c r="X160" s="177"/>
      <c r="Y160" s="40"/>
      <c r="Z160" s="105">
        <f t="shared" si="6"/>
        <v>7.6707292925410328E-2</v>
      </c>
      <c r="AA160" s="105">
        <f t="shared" si="7"/>
        <v>9.588411615676291E-3</v>
      </c>
      <c r="AB160" s="105">
        <f t="shared" si="8"/>
        <v>1.5452967786943388E-6</v>
      </c>
      <c r="AC160" s="92">
        <f t="shared" si="9"/>
        <v>4.6411498454294847E-2</v>
      </c>
      <c r="AD160" s="105">
        <f t="shared" si="10"/>
        <v>1.569222633112792E-66</v>
      </c>
      <c r="AE160" s="87">
        <f t="shared" si="11"/>
        <v>29.999999480655298</v>
      </c>
      <c r="AF160" s="8"/>
      <c r="AG160" s="16"/>
      <c r="AJ160" s="103"/>
    </row>
    <row r="161" spans="2:36" ht="12" customHeight="1" x14ac:dyDescent="0.3">
      <c r="B161" s="186">
        <v>41927</v>
      </c>
      <c r="C161" s="189">
        <v>1.6</v>
      </c>
      <c r="D161" s="190">
        <v>63.2</v>
      </c>
      <c r="E161" s="404">
        <f>ND代替値*2.71828^(-(0.69315/2.062)*(B161-事故日Fk)/365.25)</f>
        <v>1.4919915568810352E-3</v>
      </c>
      <c r="F161" s="188">
        <v>0.12</v>
      </c>
      <c r="G161" s="416">
        <f>ND代替値*2.71828^(-(0.69315/28.799)*(B161-調査開始日)/365.25)</f>
        <v>7.7105743647317903E-3</v>
      </c>
      <c r="H161" s="168">
        <v>0.41</v>
      </c>
      <c r="I161" s="420">
        <f t="shared" ref="I161:I164" si="22">G161/H161</f>
        <v>1.8806278938370221E-2</v>
      </c>
      <c r="J161" s="187">
        <v>41927</v>
      </c>
      <c r="K161" s="165">
        <v>3.6</v>
      </c>
      <c r="L161" s="171">
        <v>60.4</v>
      </c>
      <c r="M161" s="409">
        <v>3.3000000000000002E-2</v>
      </c>
      <c r="N161" s="188">
        <v>8.8999999999999996E-2</v>
      </c>
      <c r="O161" s="172"/>
      <c r="P161" s="183"/>
      <c r="Q161" s="184"/>
      <c r="R161" s="186"/>
      <c r="S161" s="165"/>
      <c r="T161" s="171"/>
      <c r="U161" s="171"/>
      <c r="V161" s="191"/>
      <c r="W161" s="176"/>
      <c r="X161" s="177"/>
      <c r="Y161" s="40"/>
      <c r="Z161" s="105">
        <f t="shared" si="6"/>
        <v>7.5036235648933941E-2</v>
      </c>
      <c r="AA161" s="105">
        <f t="shared" si="7"/>
        <v>9.3795294561167426E-3</v>
      </c>
      <c r="AB161" s="105">
        <f t="shared" si="8"/>
        <v>1.1207717438721536E-6</v>
      </c>
      <c r="AC161" s="92">
        <f t="shared" si="9"/>
        <v>4.5356319792539943E-2</v>
      </c>
      <c r="AD161" s="105">
        <f t="shared" si="10"/>
        <v>1.6757533434341676E-68</v>
      </c>
      <c r="AE161" s="87">
        <f t="shared" si="11"/>
        <v>29.999999465095907</v>
      </c>
      <c r="AF161" s="8"/>
      <c r="AG161" s="16"/>
      <c r="AJ161" s="103"/>
    </row>
    <row r="162" spans="2:36" ht="12" customHeight="1" x14ac:dyDescent="0.3">
      <c r="B162" s="186">
        <v>42300</v>
      </c>
      <c r="C162" s="189">
        <v>1.3</v>
      </c>
      <c r="D162" s="190">
        <v>61.1</v>
      </c>
      <c r="E162" s="404">
        <f>ND代替値*2.71828^(-(0.69315/2.062)*(B162-事故日Fk)/365.25)</f>
        <v>1.0584707934540687E-3</v>
      </c>
      <c r="F162" s="409">
        <v>0.04</v>
      </c>
      <c r="G162" s="416">
        <f>ND代替値*2.71828^(-(0.69315/28.799)*(B162-調査開始日)/365.25)</f>
        <v>7.5233646046031829E-3</v>
      </c>
      <c r="H162" s="168">
        <v>0.4</v>
      </c>
      <c r="I162" s="420">
        <f t="shared" si="22"/>
        <v>1.8808411511507955E-2</v>
      </c>
      <c r="J162" s="187">
        <v>42300</v>
      </c>
      <c r="K162" s="165">
        <v>1.8</v>
      </c>
      <c r="L162" s="171">
        <v>60.5</v>
      </c>
      <c r="M162" s="404">
        <f>ND代替値*2.71828^(-(0.69315/2.062)*(J162-事故日Fk)/365.25)</f>
        <v>1.0584707934540687E-3</v>
      </c>
      <c r="N162" s="409">
        <v>3.3000000000000002E-2</v>
      </c>
      <c r="O162" s="172"/>
      <c r="P162" s="183"/>
      <c r="Q162" s="184"/>
      <c r="R162" s="186"/>
      <c r="S162" s="165"/>
      <c r="T162" s="171"/>
      <c r="U162" s="171"/>
      <c r="V162" s="191"/>
      <c r="W162" s="176"/>
      <c r="X162" s="177"/>
      <c r="Y162" s="40"/>
      <c r="Z162" s="105">
        <f t="shared" si="6"/>
        <v>7.329048799087666E-2</v>
      </c>
      <c r="AA162" s="105">
        <f t="shared" si="7"/>
        <v>9.1613109988595825E-3</v>
      </c>
      <c r="AB162" s="105">
        <f t="shared" si="8"/>
        <v>7.9511452430548188E-7</v>
      </c>
      <c r="AC162" s="92">
        <f t="shared" si="9"/>
        <v>4.4255085909430489E-2</v>
      </c>
      <c r="AD162" s="105">
        <f t="shared" si="10"/>
        <v>1.30966870563871E-70</v>
      </c>
      <c r="AE162" s="87">
        <f t="shared" si="11"/>
        <v>29.999999448466532</v>
      </c>
      <c r="AF162" s="8"/>
      <c r="AG162" s="16"/>
      <c r="AJ162" s="103"/>
    </row>
    <row r="163" spans="2:36" ht="12" customHeight="1" x14ac:dyDescent="0.3">
      <c r="B163" s="186">
        <v>42668</v>
      </c>
      <c r="C163" s="189">
        <v>1.1000000000000001</v>
      </c>
      <c r="D163" s="190">
        <v>64.3</v>
      </c>
      <c r="E163" s="404">
        <f>ND代替値*2.71828^(-(0.69315/2.062)*(B163-事故日Fk)/365.25)</f>
        <v>7.5437951065297456E-4</v>
      </c>
      <c r="F163" s="188">
        <v>8.8999999999999996E-2</v>
      </c>
      <c r="G163" s="416">
        <f>ND代替値*2.71828^(-(0.69315/28.799)*(B163-調査開始日)/365.25)</f>
        <v>7.3431192387542615E-3</v>
      </c>
      <c r="H163" s="168">
        <v>0.52</v>
      </c>
      <c r="I163" s="420">
        <f t="shared" si="22"/>
        <v>1.4121383151450503E-2</v>
      </c>
      <c r="J163" s="187">
        <v>42668</v>
      </c>
      <c r="K163" s="165">
        <v>1.1399999999999999</v>
      </c>
      <c r="L163" s="171">
        <v>60.8</v>
      </c>
      <c r="M163" s="404">
        <f>ND代替値*2.71828^(-(0.69315/2.062)*(J163-事故日Fk)/365.25)</f>
        <v>7.5437951065297456E-4</v>
      </c>
      <c r="N163" s="409">
        <v>3.3000000000000002E-2</v>
      </c>
      <c r="O163" s="172"/>
      <c r="P163" s="183"/>
      <c r="Q163" s="184"/>
      <c r="R163" s="186"/>
      <c r="S163" s="165"/>
      <c r="T163" s="171"/>
      <c r="U163" s="171"/>
      <c r="V163" s="191"/>
      <c r="W163" s="176"/>
      <c r="X163" s="177"/>
      <c r="Y163" s="40"/>
      <c r="Z163" s="105">
        <f t="shared" si="6"/>
        <v>7.1607948430404744E-2</v>
      </c>
      <c r="AA163" s="105">
        <f t="shared" si="7"/>
        <v>8.950993553800593E-3</v>
      </c>
      <c r="AB163" s="105">
        <f t="shared" si="8"/>
        <v>5.6668366238172295E-7</v>
      </c>
      <c r="AC163" s="92">
        <f t="shared" si="9"/>
        <v>4.3194819051495657E-2</v>
      </c>
      <c r="AD163" s="105">
        <f t="shared" si="10"/>
        <v>1.0923389651827382E-72</v>
      </c>
      <c r="AE163" s="87">
        <f t="shared" si="11"/>
        <v>29.999999432060068</v>
      </c>
      <c r="AF163" s="8"/>
      <c r="AG163" s="16"/>
      <c r="AJ163" s="103"/>
    </row>
    <row r="164" spans="2:36" ht="12" customHeight="1" x14ac:dyDescent="0.3">
      <c r="B164" s="186">
        <v>43027</v>
      </c>
      <c r="C164" s="189">
        <v>2.4</v>
      </c>
      <c r="D164" s="190">
        <v>65.3</v>
      </c>
      <c r="E164" s="404">
        <f>ND代替値*2.71828^(-(0.69315/2.062)*(B164-事故日Fk)/365.25)</f>
        <v>5.4212342655465882E-4</v>
      </c>
      <c r="F164" s="188">
        <v>3.5000000000000003E-2</v>
      </c>
      <c r="G164" s="416">
        <f>ND代替値*2.71828^(-(0.69315/28.799)*(B164-調査開始日)/365.25)</f>
        <v>7.1714440724911076E-3</v>
      </c>
      <c r="H164" s="168">
        <v>0.3</v>
      </c>
      <c r="I164" s="420">
        <f t="shared" si="22"/>
        <v>2.390481357497036E-2</v>
      </c>
      <c r="J164" s="187">
        <v>43027</v>
      </c>
      <c r="K164" s="165">
        <v>3.7</v>
      </c>
      <c r="L164" s="171">
        <v>61.9</v>
      </c>
      <c r="M164" s="404">
        <f>ND代替値*2.71828^(-(0.69315/2.062)*(J164-事故日Fk)/365.25)</f>
        <v>5.4212342655465882E-4</v>
      </c>
      <c r="N164" s="185">
        <v>0.03</v>
      </c>
      <c r="O164" s="172"/>
      <c r="P164" s="183"/>
      <c r="Q164" s="184"/>
      <c r="R164" s="186">
        <v>43027</v>
      </c>
      <c r="S164" s="165">
        <v>3.5</v>
      </c>
      <c r="T164" s="171">
        <v>73.3</v>
      </c>
      <c r="U164" s="404">
        <f>ND代替値*2.71828^(-(0.69315/2.062)*(R164-事故日Fk)/365.25)</f>
        <v>5.4212342655465882E-4</v>
      </c>
      <c r="V164" s="188">
        <v>4.3999999999999997E-2</v>
      </c>
      <c r="W164" s="176"/>
      <c r="X164" s="177"/>
      <c r="Y164" s="40"/>
      <c r="Z164" s="105">
        <f t="shared" si="6"/>
        <v>7.0003785783507522E-2</v>
      </c>
      <c r="AA164" s="105">
        <f t="shared" si="7"/>
        <v>8.7504732229384402E-3</v>
      </c>
      <c r="AB164" s="105">
        <f t="shared" si="8"/>
        <v>4.0723864379217696E-7</v>
      </c>
      <c r="AC164" s="92">
        <f t="shared" si="9"/>
        <v>4.2184965132300634E-2</v>
      </c>
      <c r="AD164" s="105">
        <f t="shared" si="10"/>
        <v>1.0242210968605632E-74</v>
      </c>
      <c r="AE164" s="87">
        <f t="shared" si="11"/>
        <v>29.999999416054859</v>
      </c>
      <c r="AF164" s="8"/>
      <c r="AG164" s="16"/>
    </row>
    <row r="165" spans="2:36" ht="12" customHeight="1" x14ac:dyDescent="0.3">
      <c r="B165" s="186"/>
      <c r="C165" s="189"/>
      <c r="D165" s="190"/>
      <c r="E165" s="181"/>
      <c r="F165" s="193"/>
      <c r="G165" s="181"/>
      <c r="H165" s="168"/>
      <c r="I165" s="169"/>
      <c r="J165" s="187"/>
      <c r="K165" s="192"/>
      <c r="L165" s="171"/>
      <c r="M165" s="194"/>
      <c r="N165" s="195"/>
      <c r="O165" s="172"/>
      <c r="P165" s="183"/>
      <c r="Q165" s="184"/>
      <c r="R165" s="186"/>
      <c r="S165" s="165"/>
      <c r="T165" s="171"/>
      <c r="U165" s="171"/>
      <c r="V165" s="191"/>
      <c r="W165" s="176"/>
      <c r="X165" s="177"/>
      <c r="Y165" s="40"/>
      <c r="Z165" s="87"/>
      <c r="AA165" s="87"/>
      <c r="AB165" s="74"/>
      <c r="AC165" s="92"/>
      <c r="AD165" s="105"/>
      <c r="AE165" s="87"/>
      <c r="AF165" s="8"/>
      <c r="AG165" s="16"/>
    </row>
    <row r="166" spans="2:36" ht="12" customHeight="1" x14ac:dyDescent="0.3">
      <c r="B166" s="186"/>
      <c r="C166" s="189"/>
      <c r="D166" s="190"/>
      <c r="E166" s="181"/>
      <c r="F166" s="193"/>
      <c r="G166" s="181"/>
      <c r="H166" s="168"/>
      <c r="I166" s="169"/>
      <c r="J166" s="187"/>
      <c r="K166" s="192"/>
      <c r="L166" s="171"/>
      <c r="M166" s="194"/>
      <c r="N166" s="195"/>
      <c r="O166" s="172"/>
      <c r="P166" s="183"/>
      <c r="Q166" s="184"/>
      <c r="R166" s="186"/>
      <c r="S166" s="165"/>
      <c r="T166" s="171"/>
      <c r="U166" s="171"/>
      <c r="V166" s="191"/>
      <c r="W166" s="176"/>
      <c r="X166" s="177"/>
      <c r="Y166" s="40"/>
      <c r="Z166" s="87"/>
      <c r="AA166" s="87"/>
      <c r="AB166" s="74"/>
      <c r="AC166" s="92"/>
      <c r="AD166" s="105"/>
      <c r="AE166" s="87"/>
      <c r="AF166" s="8"/>
      <c r="AG166" s="16"/>
    </row>
    <row r="167" spans="2:36" ht="12" customHeight="1" x14ac:dyDescent="0.3">
      <c r="B167" s="186"/>
      <c r="C167" s="189"/>
      <c r="D167" s="190"/>
      <c r="E167" s="181"/>
      <c r="F167" s="193"/>
      <c r="G167" s="181"/>
      <c r="H167" s="168"/>
      <c r="I167" s="169"/>
      <c r="J167" s="187"/>
      <c r="K167" s="192"/>
      <c r="L167" s="171"/>
      <c r="M167" s="194"/>
      <c r="N167" s="195"/>
      <c r="O167" s="172"/>
      <c r="P167" s="183"/>
      <c r="Q167" s="184"/>
      <c r="R167" s="186"/>
      <c r="S167" s="165"/>
      <c r="T167" s="171"/>
      <c r="U167" s="171"/>
      <c r="V167" s="191"/>
      <c r="W167" s="176"/>
      <c r="X167" s="177"/>
      <c r="Y167" s="40"/>
      <c r="Z167" s="87"/>
      <c r="AA167" s="87"/>
      <c r="AB167" s="74"/>
      <c r="AC167" s="92"/>
      <c r="AD167" s="105"/>
      <c r="AE167" s="87"/>
      <c r="AF167" s="8"/>
      <c r="AG167" s="16"/>
    </row>
    <row r="168" spans="2:36" ht="12" customHeight="1" x14ac:dyDescent="0.3">
      <c r="B168" s="186"/>
      <c r="C168" s="189"/>
      <c r="D168" s="190"/>
      <c r="E168" s="181"/>
      <c r="F168" s="193"/>
      <c r="G168" s="181"/>
      <c r="H168" s="168"/>
      <c r="I168" s="169"/>
      <c r="J168" s="187"/>
      <c r="K168" s="192"/>
      <c r="L168" s="171"/>
      <c r="M168" s="194"/>
      <c r="N168" s="195"/>
      <c r="O168" s="172"/>
      <c r="P168" s="183"/>
      <c r="Q168" s="184"/>
      <c r="R168" s="186"/>
      <c r="S168" s="165"/>
      <c r="T168" s="171"/>
      <c r="U168" s="171"/>
      <c r="V168" s="191"/>
      <c r="W168" s="176"/>
      <c r="X168" s="177"/>
      <c r="Y168" s="40"/>
      <c r="Z168" s="87"/>
      <c r="AA168" s="87"/>
      <c r="AB168" s="74"/>
      <c r="AC168" s="92"/>
      <c r="AD168" s="105"/>
      <c r="AE168" s="87"/>
      <c r="AF168" s="8"/>
      <c r="AG168" s="16"/>
    </row>
    <row r="169" spans="2:36" ht="12" customHeight="1" x14ac:dyDescent="0.3">
      <c r="B169" s="186"/>
      <c r="C169" s="189"/>
      <c r="D169" s="190"/>
      <c r="E169" s="181"/>
      <c r="F169" s="193"/>
      <c r="G169" s="181"/>
      <c r="H169" s="168"/>
      <c r="I169" s="169"/>
      <c r="J169" s="187"/>
      <c r="K169" s="192"/>
      <c r="L169" s="171"/>
      <c r="M169" s="194"/>
      <c r="N169" s="195"/>
      <c r="O169" s="172"/>
      <c r="P169" s="183"/>
      <c r="Q169" s="184"/>
      <c r="R169" s="186"/>
      <c r="S169" s="165"/>
      <c r="T169" s="171"/>
      <c r="U169" s="171"/>
      <c r="V169" s="191"/>
      <c r="W169" s="176"/>
      <c r="X169" s="177"/>
      <c r="Y169" s="40"/>
      <c r="Z169" s="87"/>
      <c r="AA169" s="87"/>
      <c r="AB169" s="74"/>
      <c r="AC169" s="92"/>
      <c r="AD169" s="105"/>
      <c r="AE169" s="87"/>
      <c r="AF169" s="8"/>
      <c r="AG169" s="16"/>
    </row>
    <row r="170" spans="2:36" ht="12" customHeight="1" x14ac:dyDescent="0.3">
      <c r="B170" s="186"/>
      <c r="C170" s="189"/>
      <c r="D170" s="190"/>
      <c r="E170" s="181"/>
      <c r="F170" s="193"/>
      <c r="G170" s="181"/>
      <c r="H170" s="168"/>
      <c r="I170" s="169"/>
      <c r="J170" s="187"/>
      <c r="K170" s="192"/>
      <c r="L170" s="171"/>
      <c r="M170" s="194"/>
      <c r="N170" s="195"/>
      <c r="O170" s="172"/>
      <c r="P170" s="183"/>
      <c r="Q170" s="184"/>
      <c r="R170" s="186"/>
      <c r="S170" s="165"/>
      <c r="T170" s="171"/>
      <c r="U170" s="171"/>
      <c r="V170" s="191"/>
      <c r="W170" s="176"/>
      <c r="X170" s="177"/>
      <c r="Y170" s="40"/>
      <c r="Z170" s="87"/>
      <c r="AA170" s="87"/>
      <c r="AB170" s="74"/>
      <c r="AC170" s="92"/>
      <c r="AD170" s="105"/>
      <c r="AE170" s="87"/>
      <c r="AF170" s="8"/>
      <c r="AG170" s="16"/>
    </row>
    <row r="171" spans="2:36" ht="12" customHeight="1" x14ac:dyDescent="0.3">
      <c r="B171" s="186"/>
      <c r="C171" s="189"/>
      <c r="D171" s="190"/>
      <c r="E171" s="181"/>
      <c r="F171" s="193"/>
      <c r="G171" s="181"/>
      <c r="H171" s="168"/>
      <c r="I171" s="169"/>
      <c r="J171" s="187"/>
      <c r="K171" s="192"/>
      <c r="L171" s="171"/>
      <c r="M171" s="194"/>
      <c r="N171" s="195"/>
      <c r="O171" s="172"/>
      <c r="P171" s="183"/>
      <c r="Q171" s="184"/>
      <c r="R171" s="186"/>
      <c r="S171" s="165"/>
      <c r="T171" s="171"/>
      <c r="U171" s="171"/>
      <c r="V171" s="191"/>
      <c r="W171" s="176"/>
      <c r="X171" s="177"/>
      <c r="Y171" s="40"/>
      <c r="Z171" s="87"/>
      <c r="AA171" s="87"/>
      <c r="AB171" s="74"/>
      <c r="AC171" s="92"/>
      <c r="AD171" s="105"/>
      <c r="AE171" s="87"/>
      <c r="AF171" s="8"/>
      <c r="AG171" s="16"/>
    </row>
    <row r="172" spans="2:36" ht="12" customHeight="1" x14ac:dyDescent="0.3">
      <c r="B172" s="186"/>
      <c r="C172" s="189"/>
      <c r="D172" s="190"/>
      <c r="E172" s="181"/>
      <c r="F172" s="193"/>
      <c r="G172" s="181"/>
      <c r="H172" s="168"/>
      <c r="I172" s="169"/>
      <c r="J172" s="187"/>
      <c r="K172" s="192"/>
      <c r="L172" s="171"/>
      <c r="M172" s="194"/>
      <c r="N172" s="195"/>
      <c r="O172" s="172"/>
      <c r="P172" s="183"/>
      <c r="Q172" s="184"/>
      <c r="R172" s="186"/>
      <c r="S172" s="165"/>
      <c r="T172" s="171"/>
      <c r="U172" s="171"/>
      <c r="V172" s="191"/>
      <c r="W172" s="176"/>
      <c r="X172" s="177"/>
      <c r="Y172" s="40"/>
      <c r="Z172" s="87"/>
      <c r="AA172" s="87"/>
      <c r="AB172" s="74"/>
      <c r="AC172" s="92"/>
      <c r="AD172" s="105"/>
      <c r="AE172" s="87"/>
      <c r="AF172" s="8"/>
      <c r="AG172" s="16"/>
    </row>
    <row r="173" spans="2:36" ht="12" customHeight="1" x14ac:dyDescent="0.3">
      <c r="B173" s="186"/>
      <c r="C173" s="189"/>
      <c r="D173" s="190"/>
      <c r="E173" s="181"/>
      <c r="F173" s="193"/>
      <c r="G173" s="181"/>
      <c r="H173" s="168"/>
      <c r="I173" s="169"/>
      <c r="J173" s="187"/>
      <c r="K173" s="192"/>
      <c r="L173" s="171"/>
      <c r="M173" s="194"/>
      <c r="N173" s="195"/>
      <c r="O173" s="172"/>
      <c r="P173" s="183"/>
      <c r="Q173" s="184"/>
      <c r="R173" s="186"/>
      <c r="S173" s="165"/>
      <c r="T173" s="171"/>
      <c r="U173" s="171"/>
      <c r="V173" s="191"/>
      <c r="W173" s="176"/>
      <c r="X173" s="177"/>
      <c r="Y173" s="40"/>
      <c r="Z173" s="87"/>
      <c r="AA173" s="87"/>
      <c r="AB173" s="74"/>
      <c r="AC173" s="92"/>
      <c r="AD173" s="105"/>
      <c r="AE173" s="87"/>
      <c r="AF173" s="8"/>
      <c r="AG173" s="16"/>
    </row>
    <row r="174" spans="2:36" ht="12" customHeight="1" x14ac:dyDescent="0.3">
      <c r="B174" s="186"/>
      <c r="C174" s="189"/>
      <c r="D174" s="190"/>
      <c r="E174" s="181"/>
      <c r="F174" s="193"/>
      <c r="G174" s="181"/>
      <c r="H174" s="168"/>
      <c r="I174" s="169"/>
      <c r="J174" s="187"/>
      <c r="K174" s="192"/>
      <c r="L174" s="171"/>
      <c r="M174" s="194"/>
      <c r="N174" s="195"/>
      <c r="O174" s="172"/>
      <c r="P174" s="183"/>
      <c r="Q174" s="184"/>
      <c r="R174" s="186"/>
      <c r="S174" s="165"/>
      <c r="T174" s="171"/>
      <c r="U174" s="171"/>
      <c r="V174" s="191"/>
      <c r="W174" s="176"/>
      <c r="X174" s="177"/>
      <c r="Y174" s="40"/>
      <c r="Z174" s="87"/>
      <c r="AA174" s="87"/>
      <c r="AB174" s="74"/>
      <c r="AC174" s="92"/>
      <c r="AD174" s="105"/>
      <c r="AE174" s="87"/>
      <c r="AF174" s="8"/>
      <c r="AG174" s="16"/>
    </row>
    <row r="175" spans="2:36" ht="12" customHeight="1" x14ac:dyDescent="0.3">
      <c r="B175" s="186"/>
      <c r="C175" s="189"/>
      <c r="D175" s="190"/>
      <c r="E175" s="181"/>
      <c r="F175" s="193"/>
      <c r="G175" s="181"/>
      <c r="H175" s="168"/>
      <c r="I175" s="169"/>
      <c r="J175" s="187"/>
      <c r="K175" s="165"/>
      <c r="L175" s="171"/>
      <c r="M175" s="194"/>
      <c r="N175" s="195"/>
      <c r="O175" s="172"/>
      <c r="P175" s="183"/>
      <c r="Q175" s="184"/>
      <c r="R175" s="187"/>
      <c r="S175" s="165"/>
      <c r="T175" s="171"/>
      <c r="U175" s="171"/>
      <c r="V175" s="191"/>
      <c r="W175" s="176"/>
      <c r="X175" s="177"/>
      <c r="Y175" s="40"/>
      <c r="Z175" s="87"/>
      <c r="AA175" s="74"/>
      <c r="AB175" s="74"/>
      <c r="AC175" s="74"/>
      <c r="AD175" s="105"/>
      <c r="AE175" s="87"/>
      <c r="AF175" s="8"/>
      <c r="AG175" s="16"/>
    </row>
    <row r="176" spans="2:36" ht="12" customHeight="1" x14ac:dyDescent="0.3">
      <c r="B176" s="186"/>
      <c r="C176" s="165"/>
      <c r="D176" s="166"/>
      <c r="E176" s="166"/>
      <c r="F176" s="196"/>
      <c r="G176" s="181"/>
      <c r="H176" s="168"/>
      <c r="I176" s="174"/>
      <c r="J176" s="187"/>
      <c r="K176" s="165"/>
      <c r="L176" s="171"/>
      <c r="M176" s="171"/>
      <c r="N176" s="197"/>
      <c r="O176" s="172"/>
      <c r="P176" s="183"/>
      <c r="Q176" s="184"/>
      <c r="R176" s="186"/>
      <c r="S176" s="198"/>
      <c r="T176" s="199"/>
      <c r="U176" s="199"/>
      <c r="V176" s="200"/>
      <c r="W176" s="201"/>
      <c r="X176" s="202"/>
      <c r="Y176" s="40"/>
      <c r="Z176" s="87"/>
      <c r="AA176" s="74"/>
      <c r="AB176" s="74"/>
      <c r="AC176" s="74"/>
      <c r="AD176" s="105"/>
      <c r="AE176" s="87"/>
      <c r="AF176" s="8"/>
      <c r="AG176" s="16"/>
    </row>
    <row r="177" spans="2:47" ht="12" customHeight="1" x14ac:dyDescent="0.3">
      <c r="B177" s="186"/>
      <c r="C177" s="165"/>
      <c r="D177" s="166"/>
      <c r="E177" s="166"/>
      <c r="F177" s="196"/>
      <c r="G177" s="181"/>
      <c r="H177" s="168"/>
      <c r="I177" s="174"/>
      <c r="J177" s="187"/>
      <c r="K177" s="165"/>
      <c r="L177" s="171"/>
      <c r="M177" s="171"/>
      <c r="N177" s="197"/>
      <c r="O177" s="172"/>
      <c r="P177" s="183"/>
      <c r="Q177" s="184"/>
      <c r="R177" s="186"/>
      <c r="S177" s="198"/>
      <c r="T177" s="199"/>
      <c r="U177" s="199"/>
      <c r="V177" s="200"/>
      <c r="W177" s="201"/>
      <c r="X177" s="202"/>
      <c r="Y177" s="40"/>
      <c r="Z177" s="87"/>
      <c r="AA177" s="75"/>
      <c r="AB177" s="74"/>
      <c r="AC177" s="74"/>
      <c r="AD177" s="105"/>
      <c r="AE177" s="87"/>
      <c r="AF177" s="8"/>
      <c r="AG177" s="16"/>
    </row>
    <row r="178" spans="2:47" ht="12" customHeight="1" x14ac:dyDescent="0.3">
      <c r="B178" s="186"/>
      <c r="C178" s="198"/>
      <c r="D178" s="203"/>
      <c r="E178" s="203"/>
      <c r="F178" s="204"/>
      <c r="G178" s="205"/>
      <c r="H178" s="183"/>
      <c r="I178" s="184"/>
      <c r="J178" s="187"/>
      <c r="K178" s="198"/>
      <c r="L178" s="199"/>
      <c r="M178" s="199"/>
      <c r="N178" s="206"/>
      <c r="O178" s="173"/>
      <c r="P178" s="183"/>
      <c r="Q178" s="184"/>
      <c r="R178" s="186"/>
      <c r="S178" s="198"/>
      <c r="T178" s="199"/>
      <c r="U178" s="199"/>
      <c r="V178" s="200"/>
      <c r="W178" s="201"/>
      <c r="X178" s="202"/>
      <c r="Y178" s="40"/>
      <c r="Z178" s="87"/>
      <c r="AA178" s="74"/>
      <c r="AB178" s="74"/>
      <c r="AC178" s="74"/>
      <c r="AD178" s="105"/>
      <c r="AE178" s="87"/>
      <c r="AF178" s="8"/>
      <c r="AG178" s="16"/>
    </row>
    <row r="179" spans="2:47" ht="12" customHeight="1" x14ac:dyDescent="0.3">
      <c r="B179" s="186"/>
      <c r="C179" s="198"/>
      <c r="D179" s="203"/>
      <c r="E179" s="203"/>
      <c r="F179" s="204"/>
      <c r="G179" s="205"/>
      <c r="H179" s="183"/>
      <c r="I179" s="184"/>
      <c r="J179" s="187"/>
      <c r="K179" s="198"/>
      <c r="L179" s="199"/>
      <c r="M179" s="199"/>
      <c r="N179" s="206"/>
      <c r="O179" s="173"/>
      <c r="P179" s="183"/>
      <c r="Q179" s="184"/>
      <c r="R179" s="186"/>
      <c r="S179" s="198"/>
      <c r="T179" s="199"/>
      <c r="U179" s="199"/>
      <c r="V179" s="200"/>
      <c r="W179" s="201"/>
      <c r="X179" s="202"/>
      <c r="Y179" s="40"/>
      <c r="Z179" s="87"/>
      <c r="AA179" s="75"/>
      <c r="AB179" s="74"/>
      <c r="AC179" s="74"/>
      <c r="AD179" s="105"/>
      <c r="AE179" s="87"/>
      <c r="AF179" s="8"/>
      <c r="AG179" s="16"/>
    </row>
    <row r="180" spans="2:47" ht="12" customHeight="1" thickBot="1" x14ac:dyDescent="0.35">
      <c r="B180" s="36"/>
      <c r="C180" s="121"/>
      <c r="D180" s="122"/>
      <c r="E180" s="122"/>
      <c r="F180" s="124"/>
      <c r="G180" s="125"/>
      <c r="H180" s="123"/>
      <c r="I180" s="93"/>
      <c r="J180" s="37"/>
      <c r="K180" s="121"/>
      <c r="L180" s="124"/>
      <c r="M180" s="124"/>
      <c r="N180" s="122"/>
      <c r="O180" s="125"/>
      <c r="P180" s="123"/>
      <c r="Q180" s="93"/>
      <c r="R180" s="36"/>
      <c r="S180" s="121"/>
      <c r="T180" s="124"/>
      <c r="U180" s="124"/>
      <c r="V180" s="122"/>
      <c r="W180" s="150"/>
      <c r="X180" s="30"/>
      <c r="Y180" s="8"/>
      <c r="Z180" s="87"/>
      <c r="AA180" s="74"/>
      <c r="AB180" s="74"/>
      <c r="AC180" s="74"/>
      <c r="AD180" s="105"/>
      <c r="AE180" s="87"/>
      <c r="AF180" s="8"/>
      <c r="AG180" s="16"/>
    </row>
    <row r="181" spans="2:47" ht="12" customHeight="1" thickTop="1" x14ac:dyDescent="0.2">
      <c r="B181" s="222" t="s">
        <v>24</v>
      </c>
      <c r="C181" s="126">
        <f t="shared" ref="C181:I181" si="23">MAX(C120:C180)</f>
        <v>4.9000000000000004</v>
      </c>
      <c r="D181" s="127">
        <f t="shared" si="23"/>
        <v>90.370370370370367</v>
      </c>
      <c r="E181" s="128">
        <f t="shared" si="23"/>
        <v>5.0000000000000001E-3</v>
      </c>
      <c r="F181" s="127">
        <f t="shared" si="23"/>
        <v>0.12</v>
      </c>
      <c r="G181" s="128">
        <f t="shared" si="23"/>
        <v>6.2962962962962957E-2</v>
      </c>
      <c r="H181" s="128">
        <f t="shared" si="23"/>
        <v>1.7</v>
      </c>
      <c r="I181" s="83">
        <f t="shared" si="23"/>
        <v>0.10493827160493827</v>
      </c>
      <c r="J181" s="41"/>
      <c r="K181" s="143">
        <f t="shared" ref="K181:Q181" si="24">MAX(K120:K180)</f>
        <v>4.0999999999999996</v>
      </c>
      <c r="L181" s="127">
        <f t="shared" si="24"/>
        <v>86.666666666666671</v>
      </c>
      <c r="M181" s="127">
        <f t="shared" si="24"/>
        <v>6.9000000000000006E-2</v>
      </c>
      <c r="N181" s="127">
        <f t="shared" si="24"/>
        <v>0.16</v>
      </c>
      <c r="O181" s="128">
        <f t="shared" si="24"/>
        <v>8.1481481481481488E-2</v>
      </c>
      <c r="P181" s="128">
        <f t="shared" si="24"/>
        <v>0.9</v>
      </c>
      <c r="Q181" s="83">
        <f t="shared" si="24"/>
        <v>0.27160493827160498</v>
      </c>
      <c r="R181" s="41"/>
      <c r="S181" s="143">
        <f t="shared" ref="S181:X181" si="25">MAX(S120:S180)</f>
        <v>4</v>
      </c>
      <c r="T181" s="127">
        <f t="shared" si="25"/>
        <v>84.444444444444443</v>
      </c>
      <c r="U181" s="128">
        <f t="shared" si="25"/>
        <v>5.0323158653227187E-3</v>
      </c>
      <c r="V181" s="127">
        <f t="shared" si="25"/>
        <v>10.244953010451381</v>
      </c>
      <c r="W181" s="128">
        <f t="shared" si="25"/>
        <v>1.7007843437355626E-2</v>
      </c>
      <c r="X181" s="110">
        <f t="shared" si="25"/>
        <v>0.62</v>
      </c>
      <c r="Z181" s="273" t="s">
        <v>105</v>
      </c>
      <c r="AA181" s="273" t="s">
        <v>105</v>
      </c>
      <c r="AB181" s="273" t="s">
        <v>106</v>
      </c>
      <c r="AC181" s="273" t="s">
        <v>107</v>
      </c>
      <c r="AD181" s="273" t="s">
        <v>103</v>
      </c>
      <c r="AE181" s="273" t="s">
        <v>104</v>
      </c>
    </row>
    <row r="182" spans="2:47" ht="12" customHeight="1" x14ac:dyDescent="0.2">
      <c r="B182" s="223" t="s">
        <v>144</v>
      </c>
      <c r="C182" s="129">
        <v>0.15</v>
      </c>
      <c r="D182" s="130"/>
      <c r="E182" s="144">
        <v>8.5000000000000006E-3</v>
      </c>
      <c r="F182" s="144">
        <v>8.5000000000000006E-3</v>
      </c>
      <c r="G182" s="132">
        <v>1.7000000000000001E-2</v>
      </c>
      <c r="H182" s="133">
        <v>0.14000000000000001</v>
      </c>
      <c r="I182" s="84">
        <v>5.2469135802469133E-2</v>
      </c>
      <c r="J182" s="79"/>
      <c r="K182" s="129">
        <v>0.55000000000000004</v>
      </c>
      <c r="L182" s="131">
        <v>29.4</v>
      </c>
      <c r="M182" s="144">
        <v>8.5000000000000006E-3</v>
      </c>
      <c r="N182" s="144">
        <v>8.5000000000000006E-3</v>
      </c>
      <c r="O182" s="132">
        <v>1.7000000000000001E-2</v>
      </c>
      <c r="P182" s="133">
        <v>0.15</v>
      </c>
      <c r="Q182" s="84">
        <v>0.13580246913580249</v>
      </c>
      <c r="R182" s="79"/>
      <c r="S182" s="129">
        <v>0.57407407407407407</v>
      </c>
      <c r="T182" s="131">
        <v>29.55</v>
      </c>
      <c r="U182" s="144">
        <v>8.5000000000000006E-3</v>
      </c>
      <c r="V182" s="144">
        <v>8.5000000000000006E-3</v>
      </c>
      <c r="W182" s="132">
        <v>1.7000000000000001E-2</v>
      </c>
      <c r="X182" s="111">
        <v>0</v>
      </c>
      <c r="AB182" s="4"/>
      <c r="AC182" s="4"/>
      <c r="AE182" s="4"/>
    </row>
    <row r="183" spans="2:47" ht="12" customHeight="1" x14ac:dyDescent="0.2">
      <c r="B183" s="224" t="s">
        <v>36</v>
      </c>
      <c r="C183" s="134">
        <f t="shared" ref="C183:I183" si="26">IF(C182&lt;&gt;"",SMALL(C120:C180,C185+1),MIN(C120:C180))</f>
        <v>1.0740740740740742</v>
      </c>
      <c r="D183" s="135">
        <f t="shared" si="26"/>
        <v>54.3</v>
      </c>
      <c r="E183" s="135">
        <f t="shared" si="26"/>
        <v>1.3257728506348565E-6</v>
      </c>
      <c r="F183" s="135">
        <f t="shared" si="26"/>
        <v>2.9097698012068769E-3</v>
      </c>
      <c r="G183" s="135">
        <f t="shared" si="26"/>
        <v>7.3431192387542615E-3</v>
      </c>
      <c r="H183" s="135">
        <f t="shared" si="26"/>
        <v>0.28000000000000003</v>
      </c>
      <c r="I183" s="82">
        <f t="shared" si="26"/>
        <v>0.01</v>
      </c>
      <c r="J183" s="82"/>
      <c r="K183" s="134">
        <f t="shared" ref="K183:Q183" si="27">IF(K182&lt;&gt;"",SMALL(K120:K180,K185+1),MIN(K120:K180))</f>
        <v>0.46</v>
      </c>
      <c r="L183" s="135">
        <f t="shared" si="27"/>
        <v>54.3</v>
      </c>
      <c r="M183" s="135">
        <f t="shared" si="27"/>
        <v>1.2968100295720565E-6</v>
      </c>
      <c r="N183" s="135">
        <f t="shared" si="27"/>
        <v>2.8383086806608037E-3</v>
      </c>
      <c r="O183" s="135">
        <f t="shared" si="27"/>
        <v>1.5496735839583078E-2</v>
      </c>
      <c r="P183" s="135">
        <f t="shared" si="27"/>
        <v>0.3</v>
      </c>
      <c r="Q183" s="82">
        <f t="shared" si="27"/>
        <v>1.8877689883632996E-2</v>
      </c>
      <c r="R183" s="82"/>
      <c r="S183" s="134">
        <f t="shared" ref="S183:X183" si="28">IF(S182&lt;&gt;"",SMALL(S120:S180,S185+1),MIN(S120:S180))</f>
        <v>1.1481481481481481</v>
      </c>
      <c r="T183" s="135">
        <f t="shared" si="28"/>
        <v>59.1</v>
      </c>
      <c r="U183" s="135">
        <f t="shared" si="28"/>
        <v>1.2980040844169228E-6</v>
      </c>
      <c r="V183" s="135">
        <f t="shared" si="28"/>
        <v>1.7999999999999999E-2</v>
      </c>
      <c r="W183" s="135">
        <f t="shared" si="28"/>
        <v>1.5493672621895513E-2</v>
      </c>
      <c r="X183" s="112">
        <f t="shared" si="28"/>
        <v>0.2</v>
      </c>
      <c r="AB183" s="4"/>
      <c r="AC183" s="4"/>
      <c r="AE183" s="4"/>
    </row>
    <row r="184" spans="2:47" ht="12" customHeight="1" x14ac:dyDescent="0.2">
      <c r="B184" s="224" t="s">
        <v>25</v>
      </c>
      <c r="C184" s="136">
        <f t="shared" ref="C184:I184" si="29">IF(C182&lt;&gt;"",(SUM(C120:C180)-C182*C185)/(C186-C185),AVERAGE(C120:C180))</f>
        <v>2.6899638663053298</v>
      </c>
      <c r="D184" s="137">
        <f t="shared" si="29"/>
        <v>74.347425474254734</v>
      </c>
      <c r="E184" s="137">
        <f t="shared" si="29"/>
        <v>1.2895460098719782E-3</v>
      </c>
      <c r="F184" s="137">
        <f t="shared" si="29"/>
        <v>3.7977925099815582E-2</v>
      </c>
      <c r="G184" s="137">
        <f t="shared" si="29"/>
        <v>1.2679460517108922E-2</v>
      </c>
      <c r="H184" s="137">
        <f t="shared" si="29"/>
        <v>0.55111111111111111</v>
      </c>
      <c r="I184" s="80">
        <f t="shared" si="29"/>
        <v>2.4813048274587225E-2</v>
      </c>
      <c r="J184" s="80"/>
      <c r="K184" s="136">
        <f t="shared" ref="K184:Q184" si="30">IF(K182&lt;&gt;"",(SUM(K120:K180)-K182*K185)/(K186-K185),AVERAGE(K120:K180))</f>
        <v>2.3741310541310536</v>
      </c>
      <c r="L184" s="137">
        <f t="shared" si="30"/>
        <v>70.959449192782557</v>
      </c>
      <c r="M184" s="137">
        <f t="shared" si="30"/>
        <v>3.6952285930200494E-3</v>
      </c>
      <c r="N184" s="137">
        <f t="shared" si="30"/>
        <v>3.7281720347532923E-2</v>
      </c>
      <c r="O184" s="137">
        <f t="shared" si="30"/>
        <v>2.9219272778096012E-2</v>
      </c>
      <c r="P184" s="137">
        <f t="shared" si="30"/>
        <v>0.496</v>
      </c>
      <c r="Q184" s="80">
        <f t="shared" si="30"/>
        <v>8.0617611734613431E-2</v>
      </c>
      <c r="R184" s="80"/>
      <c r="S184" s="136">
        <f t="shared" ref="S184:X184" si="31">IF(S182&lt;&gt;"",(SUM(S120:S180)-S182*S185)/(S186-S185),AVERAGE(S120:S180))</f>
        <v>2.3081369248035917</v>
      </c>
      <c r="T184" s="137">
        <f t="shared" si="31"/>
        <v>71.626599326599333</v>
      </c>
      <c r="U184" s="137">
        <f t="shared" si="31"/>
        <v>1.0684593103848904E-3</v>
      </c>
      <c r="V184" s="137">
        <f t="shared" si="31"/>
        <v>1.6498300990754902</v>
      </c>
      <c r="W184" s="137">
        <f t="shared" si="31"/>
        <v>1.6246682867113733E-2</v>
      </c>
      <c r="X184" s="113">
        <f t="shared" si="31"/>
        <v>0.44400000000000006</v>
      </c>
      <c r="AB184" s="4"/>
      <c r="AC184" s="4"/>
      <c r="AE184" s="4"/>
    </row>
    <row r="185" spans="2:47" ht="12" customHeight="1" x14ac:dyDescent="0.2">
      <c r="B185" s="224" t="s">
        <v>145</v>
      </c>
      <c r="C185" s="138">
        <f t="shared" ref="C185:I185" si="32">COUNTIF(C120:C180,C182)</f>
        <v>0</v>
      </c>
      <c r="D185" s="139">
        <f t="shared" si="32"/>
        <v>0</v>
      </c>
      <c r="E185" s="139">
        <f t="shared" si="32"/>
        <v>0</v>
      </c>
      <c r="F185" s="139">
        <f t="shared" si="32"/>
        <v>0</v>
      </c>
      <c r="G185" s="139">
        <f t="shared" si="32"/>
        <v>1</v>
      </c>
      <c r="H185" s="139">
        <f t="shared" si="32"/>
        <v>0</v>
      </c>
      <c r="I185" s="81">
        <f t="shared" si="32"/>
        <v>0</v>
      </c>
      <c r="J185" s="81"/>
      <c r="K185" s="138">
        <f t="shared" ref="K185:Q185" si="33">COUNTIF(K120:K180,K182)</f>
        <v>0</v>
      </c>
      <c r="L185" s="139">
        <f t="shared" si="33"/>
        <v>0</v>
      </c>
      <c r="M185" s="139">
        <f t="shared" si="33"/>
        <v>0</v>
      </c>
      <c r="N185" s="139">
        <f t="shared" si="33"/>
        <v>0</v>
      </c>
      <c r="O185" s="139">
        <f t="shared" si="33"/>
        <v>0</v>
      </c>
      <c r="P185" s="139">
        <f t="shared" si="33"/>
        <v>0</v>
      </c>
      <c r="Q185" s="81">
        <f t="shared" si="33"/>
        <v>0</v>
      </c>
      <c r="R185" s="81"/>
      <c r="S185" s="138">
        <f t="shared" ref="S185:X185" si="34">COUNTIF(S120:S180,S182)</f>
        <v>0</v>
      </c>
      <c r="T185" s="139">
        <f t="shared" si="34"/>
        <v>0</v>
      </c>
      <c r="U185" s="139">
        <f t="shared" si="34"/>
        <v>0</v>
      </c>
      <c r="V185" s="139">
        <f t="shared" si="34"/>
        <v>0</v>
      </c>
      <c r="W185" s="139">
        <f t="shared" si="34"/>
        <v>0</v>
      </c>
      <c r="X185" s="114">
        <f t="shared" si="34"/>
        <v>0</v>
      </c>
      <c r="AB185" s="4"/>
      <c r="AC185" s="4"/>
      <c r="AE185" s="4"/>
    </row>
    <row r="186" spans="2:47" ht="12" customHeight="1" thickBot="1" x14ac:dyDescent="0.25">
      <c r="B186" s="225" t="s">
        <v>37</v>
      </c>
      <c r="C186" s="140">
        <f t="shared" ref="C186:I186" si="35">COUNTA(C120:C180)</f>
        <v>41</v>
      </c>
      <c r="D186" s="141">
        <f t="shared" si="35"/>
        <v>41</v>
      </c>
      <c r="E186" s="141">
        <f t="shared" si="35"/>
        <v>41</v>
      </c>
      <c r="F186" s="141">
        <f t="shared" si="35"/>
        <v>41</v>
      </c>
      <c r="G186" s="141">
        <f t="shared" si="35"/>
        <v>36</v>
      </c>
      <c r="H186" s="141">
        <f t="shared" si="35"/>
        <v>36</v>
      </c>
      <c r="I186" s="42">
        <f t="shared" si="35"/>
        <v>36</v>
      </c>
      <c r="J186" s="42"/>
      <c r="K186" s="140">
        <f t="shared" ref="K186:Q186" si="36">COUNTA(K120:K180)</f>
        <v>39</v>
      </c>
      <c r="L186" s="141">
        <f t="shared" si="36"/>
        <v>39</v>
      </c>
      <c r="M186" s="141">
        <f t="shared" si="36"/>
        <v>39</v>
      </c>
      <c r="N186" s="141">
        <f t="shared" si="36"/>
        <v>39</v>
      </c>
      <c r="O186" s="141">
        <f t="shared" si="36"/>
        <v>5</v>
      </c>
      <c r="P186" s="141">
        <f t="shared" si="36"/>
        <v>5</v>
      </c>
      <c r="Q186" s="42">
        <f t="shared" si="36"/>
        <v>5</v>
      </c>
      <c r="R186" s="42"/>
      <c r="S186" s="140">
        <f t="shared" ref="S186:X186" si="37">COUNTA(S120:S180)</f>
        <v>33</v>
      </c>
      <c r="T186" s="141">
        <f t="shared" si="37"/>
        <v>33</v>
      </c>
      <c r="U186" s="141">
        <f t="shared" si="37"/>
        <v>33</v>
      </c>
      <c r="V186" s="141">
        <f t="shared" si="37"/>
        <v>33</v>
      </c>
      <c r="W186" s="141">
        <f t="shared" si="37"/>
        <v>5</v>
      </c>
      <c r="X186" s="115">
        <f t="shared" si="37"/>
        <v>5</v>
      </c>
      <c r="AB186" s="4"/>
      <c r="AC186" s="4"/>
      <c r="AE186" s="4"/>
    </row>
    <row r="187" spans="2:47" s="27" customFormat="1" ht="12" customHeight="1" thickTop="1" x14ac:dyDescent="0.2">
      <c r="B187" s="63" t="s">
        <v>11</v>
      </c>
      <c r="C187" s="394" t="s">
        <v>12</v>
      </c>
      <c r="D187" s="395" t="s">
        <v>13</v>
      </c>
      <c r="E187" s="396" t="s">
        <v>38</v>
      </c>
      <c r="F187" s="396" t="s">
        <v>31</v>
      </c>
      <c r="G187" s="397" t="s">
        <v>34</v>
      </c>
      <c r="H187" s="396" t="s">
        <v>15</v>
      </c>
      <c r="I187" s="398" t="s">
        <v>35</v>
      </c>
      <c r="J187" s="63" t="s">
        <v>11</v>
      </c>
      <c r="K187" s="394" t="s">
        <v>12</v>
      </c>
      <c r="L187" s="395" t="s">
        <v>13</v>
      </c>
      <c r="M187" s="396" t="s">
        <v>38</v>
      </c>
      <c r="N187" s="396" t="s">
        <v>21</v>
      </c>
      <c r="O187" s="396" t="s">
        <v>14</v>
      </c>
      <c r="P187" s="396" t="s">
        <v>15</v>
      </c>
      <c r="Q187" s="398" t="s">
        <v>35</v>
      </c>
      <c r="R187" s="63" t="s">
        <v>11</v>
      </c>
      <c r="S187" s="394" t="s">
        <v>12</v>
      </c>
      <c r="T187" s="395" t="s">
        <v>13</v>
      </c>
      <c r="U187" s="396" t="s">
        <v>38</v>
      </c>
      <c r="V187" s="396" t="s">
        <v>21</v>
      </c>
      <c r="W187" s="396" t="s">
        <v>14</v>
      </c>
      <c r="X187" s="399" t="s">
        <v>15</v>
      </c>
      <c r="Y187" s="7"/>
      <c r="Z187" s="4"/>
      <c r="AA187" s="4"/>
      <c r="AB187" s="4"/>
      <c r="AC187" s="4"/>
      <c r="AD187" s="4"/>
      <c r="AE187" s="4"/>
      <c r="AF187" s="4"/>
      <c r="AG187" s="4"/>
    </row>
    <row r="188" spans="2:47" ht="12" customHeight="1" x14ac:dyDescent="0.2">
      <c r="B188" s="9" t="s">
        <v>2</v>
      </c>
      <c r="C188" s="10" t="s">
        <v>49</v>
      </c>
      <c r="D188" s="11"/>
      <c r="E188" s="11"/>
      <c r="F188" s="12"/>
      <c r="G188" s="13"/>
      <c r="H188" s="78"/>
      <c r="I188" s="14"/>
      <c r="J188" s="9" t="s">
        <v>2</v>
      </c>
      <c r="K188" s="15" t="s">
        <v>47</v>
      </c>
      <c r="L188" s="11"/>
      <c r="M188" s="11"/>
      <c r="N188" s="12" t="s">
        <v>5</v>
      </c>
      <c r="O188" s="13"/>
      <c r="P188" s="78"/>
      <c r="Q188" s="14"/>
      <c r="R188" s="9" t="s">
        <v>2</v>
      </c>
      <c r="S188" s="15" t="s">
        <v>32</v>
      </c>
      <c r="T188" s="11"/>
      <c r="U188" s="11"/>
      <c r="V188" s="12" t="s">
        <v>6</v>
      </c>
      <c r="W188" s="13"/>
      <c r="X188" s="14"/>
      <c r="Y188" s="7"/>
      <c r="AB188" s="4"/>
      <c r="AC188" s="4"/>
      <c r="AE188" s="4"/>
    </row>
    <row r="189" spans="2:47" s="91" customFormat="1" ht="12" customHeight="1" x14ac:dyDescent="0.2">
      <c r="B189" s="89"/>
      <c r="C189" s="90"/>
      <c r="D189" s="90"/>
      <c r="E189" s="90"/>
      <c r="F189" s="90"/>
      <c r="G189" s="90"/>
      <c r="H189" s="90"/>
      <c r="I189" s="90"/>
      <c r="J189" s="90"/>
      <c r="K189" s="90"/>
      <c r="L189" s="90"/>
      <c r="M189" s="90"/>
      <c r="N189" s="90"/>
      <c r="O189" s="90"/>
      <c r="P189" s="90"/>
      <c r="Q189" s="90"/>
      <c r="R189" s="90"/>
      <c r="S189" s="90"/>
      <c r="T189" s="90"/>
      <c r="U189" s="90"/>
      <c r="V189" s="90"/>
      <c r="W189" s="90"/>
      <c r="X189" s="90"/>
      <c r="Z189" s="4"/>
      <c r="AA189" s="4"/>
      <c r="AB189" s="4"/>
      <c r="AC189" s="4"/>
      <c r="AD189" s="4"/>
      <c r="AE189" s="4"/>
      <c r="AF189" s="4"/>
      <c r="AG189" s="4"/>
    </row>
    <row r="190" spans="2:47" ht="12" customHeight="1" x14ac:dyDescent="0.2">
      <c r="B190" s="5"/>
      <c r="C190" s="2" t="s">
        <v>1</v>
      </c>
      <c r="D190" s="3"/>
      <c r="F190" s="4"/>
      <c r="G190" s="3"/>
      <c r="H190" s="4"/>
      <c r="K190" s="3" t="s">
        <v>26</v>
      </c>
      <c r="M190" s="4"/>
      <c r="N190" s="35"/>
      <c r="S190" s="5" t="s">
        <v>1</v>
      </c>
      <c r="T190" s="3"/>
      <c r="V190" s="4"/>
      <c r="Z190" s="3" t="s">
        <v>1</v>
      </c>
      <c r="AB190" s="4"/>
      <c r="AC190" s="6"/>
      <c r="AE190" s="4"/>
      <c r="AF190" s="43"/>
      <c r="AG190" s="88"/>
    </row>
    <row r="191" spans="2:47" ht="12" customHeight="1" x14ac:dyDescent="0.2">
      <c r="B191" s="23" t="s">
        <v>27</v>
      </c>
      <c r="C191" s="270" t="s">
        <v>28</v>
      </c>
      <c r="D191" s="108"/>
      <c r="E191" s="108"/>
      <c r="F191" s="108"/>
      <c r="G191" s="108"/>
      <c r="H191" s="108"/>
      <c r="I191" s="109"/>
      <c r="J191" s="44" t="s">
        <v>2</v>
      </c>
      <c r="K191" s="270" t="s">
        <v>65</v>
      </c>
      <c r="L191" s="108"/>
      <c r="M191" s="108"/>
      <c r="N191" s="108"/>
      <c r="O191" s="108"/>
      <c r="P191" s="108"/>
      <c r="Q191" s="109"/>
      <c r="R191" s="25" t="s">
        <v>27</v>
      </c>
      <c r="S191" s="271" t="s">
        <v>66</v>
      </c>
      <c r="T191" s="108"/>
      <c r="U191" s="108"/>
      <c r="V191" s="108"/>
      <c r="W191" s="108"/>
      <c r="X191" s="109"/>
      <c r="Y191" s="25" t="s">
        <v>27</v>
      </c>
      <c r="Z191" s="270" t="s">
        <v>67</v>
      </c>
      <c r="AA191" s="108"/>
      <c r="AB191" s="108"/>
      <c r="AC191" s="108"/>
      <c r="AD191" s="108"/>
      <c r="AE191" s="109"/>
      <c r="AF191" s="43"/>
    </row>
    <row r="192" spans="2:47" ht="12" customHeight="1" x14ac:dyDescent="0.2">
      <c r="B192" s="23" t="s">
        <v>11</v>
      </c>
      <c r="C192" s="394" t="s">
        <v>12</v>
      </c>
      <c r="D192" s="395" t="s">
        <v>13</v>
      </c>
      <c r="E192" s="396" t="s">
        <v>38</v>
      </c>
      <c r="F192" s="396" t="s">
        <v>21</v>
      </c>
      <c r="G192" s="396" t="s">
        <v>14</v>
      </c>
      <c r="H192" s="396" t="s">
        <v>15</v>
      </c>
      <c r="I192" s="398" t="s">
        <v>35</v>
      </c>
      <c r="J192" s="24" t="s">
        <v>11</v>
      </c>
      <c r="K192" s="394" t="s">
        <v>12</v>
      </c>
      <c r="L192" s="395" t="s">
        <v>13</v>
      </c>
      <c r="M192" s="396" t="s">
        <v>38</v>
      </c>
      <c r="N192" s="396" t="s">
        <v>21</v>
      </c>
      <c r="O192" s="396" t="s">
        <v>14</v>
      </c>
      <c r="P192" s="396" t="s">
        <v>15</v>
      </c>
      <c r="Q192" s="398" t="s">
        <v>35</v>
      </c>
      <c r="R192" s="25" t="s">
        <v>11</v>
      </c>
      <c r="S192" s="400" t="s">
        <v>12</v>
      </c>
      <c r="T192" s="395" t="s">
        <v>13</v>
      </c>
      <c r="U192" s="396" t="s">
        <v>38</v>
      </c>
      <c r="V192" s="396" t="s">
        <v>21</v>
      </c>
      <c r="W192" s="396" t="s">
        <v>14</v>
      </c>
      <c r="X192" s="399" t="s">
        <v>15</v>
      </c>
      <c r="Y192" s="25" t="s">
        <v>11</v>
      </c>
      <c r="Z192" s="394" t="s">
        <v>12</v>
      </c>
      <c r="AA192" s="395" t="s">
        <v>13</v>
      </c>
      <c r="AB192" s="396" t="s">
        <v>38</v>
      </c>
      <c r="AC192" s="401" t="s">
        <v>21</v>
      </c>
      <c r="AD192" s="396" t="s">
        <v>14</v>
      </c>
      <c r="AE192" s="399" t="s">
        <v>15</v>
      </c>
      <c r="AF192" s="43"/>
      <c r="AU192" s="27"/>
    </row>
    <row r="193" spans="1:32" ht="12" customHeight="1" x14ac:dyDescent="0.2">
      <c r="B193" s="321">
        <v>29860</v>
      </c>
      <c r="C193" s="226"/>
      <c r="D193" s="227"/>
      <c r="E193" s="382"/>
      <c r="F193" s="227"/>
      <c r="G193" s="228"/>
      <c r="H193" s="228"/>
      <c r="I193" s="229"/>
      <c r="J193" s="230">
        <v>29860</v>
      </c>
      <c r="K193" s="231">
        <f t="shared" ref="K193:K202" si="38">F297/27</f>
        <v>3.7407407407407409</v>
      </c>
      <c r="L193" s="232">
        <f t="shared" ref="L193:L202" si="39">G297/27</f>
        <v>79.259259259259252</v>
      </c>
      <c r="M193" s="404">
        <f t="shared" ref="M193:M202" si="40">0.005*2.71828^(-(0.69315/2.062)*(J193-調査開始日)/365.25)</f>
        <v>5.3278156700630611E-3</v>
      </c>
      <c r="N193" s="426">
        <f>ND代替値*2.71828^(-(0.69315/30.07)*(J193-調査開始日)/365.25)</f>
        <v>5.0218206819517431E-3</v>
      </c>
      <c r="O193" s="228"/>
      <c r="P193" s="228"/>
      <c r="Q193" s="229"/>
      <c r="R193" s="230"/>
      <c r="S193" s="233"/>
      <c r="T193" s="234"/>
      <c r="U193" s="234"/>
      <c r="V193" s="235"/>
      <c r="W193" s="228"/>
      <c r="X193" s="236"/>
      <c r="Y193" s="230"/>
      <c r="Z193" s="231"/>
      <c r="AA193" s="237"/>
      <c r="AB193" s="237"/>
      <c r="AC193" s="238"/>
      <c r="AD193" s="161"/>
      <c r="AE193" s="236"/>
      <c r="AF193" s="43"/>
    </row>
    <row r="194" spans="1:32" ht="12" customHeight="1" x14ac:dyDescent="0.2">
      <c r="B194" s="164">
        <v>30231</v>
      </c>
      <c r="C194" s="189">
        <f>C298/27</f>
        <v>1.4814814814814814</v>
      </c>
      <c r="D194" s="190">
        <f>D298/27</f>
        <v>80.740740740740748</v>
      </c>
      <c r="E194" s="404">
        <f>0.005*2.71828^(-(0.69315/2.062)*(B194-調査開始日)/365.25)</f>
        <v>3.7867017559253787E-3</v>
      </c>
      <c r="F194" s="188">
        <f>(E298/27*1000)/1000</f>
        <v>5.5555555555555552E-2</v>
      </c>
      <c r="G194" s="172"/>
      <c r="H194" s="172"/>
      <c r="I194" s="239"/>
      <c r="J194" s="175">
        <v>29929</v>
      </c>
      <c r="K194" s="240">
        <f t="shared" si="38"/>
        <v>1.5925925925925926</v>
      </c>
      <c r="L194" s="241">
        <f t="shared" si="39"/>
        <v>73.333333333333329</v>
      </c>
      <c r="M194" s="404">
        <f t="shared" si="40"/>
        <v>5.0000000000000001E-3</v>
      </c>
      <c r="N194" s="423">
        <f>ND代替値*2.71828^(-(0.69315/30.07)*(J194-調査開始日)/365.25)</f>
        <v>5.0000000000000001E-3</v>
      </c>
      <c r="O194" s="172"/>
      <c r="P194" s="172"/>
      <c r="Q194" s="239"/>
      <c r="R194" s="175">
        <v>30228</v>
      </c>
      <c r="S194" s="242">
        <f>I298/27</f>
        <v>0.59259259259259256</v>
      </c>
      <c r="T194" s="243">
        <f>J298/27</f>
        <v>75.925925925925924</v>
      </c>
      <c r="U194" s="243"/>
      <c r="V194" s="188">
        <f>((K298/27*1000)/1)/1000</f>
        <v>6.2962962962962957E-2</v>
      </c>
      <c r="W194" s="172"/>
      <c r="X194" s="244"/>
      <c r="Y194" s="175">
        <v>30230</v>
      </c>
      <c r="Z194" s="245">
        <f>L298/27</f>
        <v>1.6296296296296295</v>
      </c>
      <c r="AA194" s="246">
        <f>M298/27</f>
        <v>79.259259259259252</v>
      </c>
      <c r="AB194" s="246"/>
      <c r="AC194" s="247">
        <f>((N298/27*1000)/1)/1000</f>
        <v>5.185185185185185E-2</v>
      </c>
      <c r="AD194" s="173"/>
      <c r="AE194" s="244"/>
      <c r="AF194" s="43"/>
    </row>
    <row r="195" spans="1:32" ht="12" customHeight="1" x14ac:dyDescent="0.2">
      <c r="B195" s="186"/>
      <c r="C195" s="189"/>
      <c r="D195" s="190"/>
      <c r="E195" s="190"/>
      <c r="F195" s="190"/>
      <c r="G195" s="172"/>
      <c r="H195" s="172"/>
      <c r="I195" s="239"/>
      <c r="J195" s="179">
        <v>30236</v>
      </c>
      <c r="K195" s="240">
        <f t="shared" si="38"/>
        <v>1.7777777777777777</v>
      </c>
      <c r="L195" s="241">
        <f t="shared" si="39"/>
        <v>70.740740740740748</v>
      </c>
      <c r="M195" s="404">
        <f t="shared" si="40"/>
        <v>3.7693165318517549E-3</v>
      </c>
      <c r="N195" s="423">
        <f>ND代替値*2.71828^(-(0.69315/30.07)*(J195-調査開始日)/365.25)</f>
        <v>4.9040574563999871E-3</v>
      </c>
      <c r="O195" s="172"/>
      <c r="P195" s="172"/>
      <c r="Q195" s="239"/>
      <c r="R195" s="179"/>
      <c r="S195" s="242"/>
      <c r="T195" s="243"/>
      <c r="U195" s="243"/>
      <c r="V195" s="172"/>
      <c r="W195" s="172"/>
      <c r="X195" s="244"/>
      <c r="Y195" s="179"/>
      <c r="Z195" s="245"/>
      <c r="AA195" s="246"/>
      <c r="AB195" s="246"/>
      <c r="AC195" s="200"/>
      <c r="AD195" s="173"/>
      <c r="AE195" s="244"/>
      <c r="AF195" s="43"/>
    </row>
    <row r="196" spans="1:32" ht="12" customHeight="1" x14ac:dyDescent="0.2">
      <c r="B196" s="186"/>
      <c r="C196" s="189"/>
      <c r="D196" s="190"/>
      <c r="E196" s="190"/>
      <c r="F196" s="190"/>
      <c r="G196" s="172"/>
      <c r="H196" s="172"/>
      <c r="I196" s="239"/>
      <c r="J196" s="179">
        <v>30287</v>
      </c>
      <c r="K196" s="240">
        <f t="shared" si="38"/>
        <v>1.4074074074074074</v>
      </c>
      <c r="L196" s="241">
        <f t="shared" si="39"/>
        <v>80.370370370370367</v>
      </c>
      <c r="M196" s="404">
        <f t="shared" si="40"/>
        <v>3.5964828454908542E-3</v>
      </c>
      <c r="N196" s="423">
        <f>ND代替値*2.71828^(-(0.69315/30.07)*(J196-調査開始日)/365.25)</f>
        <v>4.8882983976136479E-3</v>
      </c>
      <c r="O196" s="416">
        <f>ND代替値*2.71828^(-(0.69315/28.799)*(J196-調査開始日)/365.25)</f>
        <v>1.660365019532134E-2</v>
      </c>
      <c r="P196" s="172">
        <v>0.7</v>
      </c>
      <c r="Q196" s="420">
        <f t="shared" ref="Q196:Q197" si="41">O196/P196</f>
        <v>2.3719500279030487E-2</v>
      </c>
      <c r="R196" s="175">
        <v>30292</v>
      </c>
      <c r="S196" s="249">
        <f>ND代替値</f>
        <v>0.14814814814814814</v>
      </c>
      <c r="T196" s="243">
        <f>J300/27</f>
        <v>68.888888888888886</v>
      </c>
      <c r="U196" s="243"/>
      <c r="V196" s="250">
        <f>((K300/27*1000)/1)/1000</f>
        <v>4.0740740740740751E-2</v>
      </c>
      <c r="W196" s="172"/>
      <c r="X196" s="244"/>
      <c r="Y196" s="179"/>
      <c r="Z196" s="245"/>
      <c r="AA196" s="246"/>
      <c r="AB196" s="246"/>
      <c r="AC196" s="200"/>
      <c r="AD196" s="173"/>
      <c r="AE196" s="244"/>
      <c r="AF196" s="43"/>
    </row>
    <row r="197" spans="1:32" ht="12" customHeight="1" x14ac:dyDescent="0.2">
      <c r="B197" s="186"/>
      <c r="C197" s="189"/>
      <c r="D197" s="190"/>
      <c r="E197" s="190"/>
      <c r="F197" s="190"/>
      <c r="G197" s="172"/>
      <c r="H197" s="172"/>
      <c r="I197" s="239"/>
      <c r="J197" s="179">
        <v>30595</v>
      </c>
      <c r="K197" s="240">
        <f t="shared" si="38"/>
        <v>4.1481481481481479</v>
      </c>
      <c r="L197" s="241">
        <f t="shared" si="39"/>
        <v>74.444444444444443</v>
      </c>
      <c r="M197" s="404">
        <f t="shared" si="40"/>
        <v>2.7087623207685519E-3</v>
      </c>
      <c r="N197" s="250">
        <f>(H301/27*1000)/1000</f>
        <v>9.2592592592592587E-2</v>
      </c>
      <c r="O197" s="416">
        <f>ND代替値*2.71828^(-(0.69315/28.799)*(J197-調査開始日)/365.25)</f>
        <v>1.6270059573665611E-2</v>
      </c>
      <c r="P197" s="172">
        <v>0.9</v>
      </c>
      <c r="Q197" s="420">
        <f t="shared" si="41"/>
        <v>1.8077843970739568E-2</v>
      </c>
      <c r="R197" s="175">
        <v>30356</v>
      </c>
      <c r="S197" s="249">
        <f>ND代替値</f>
        <v>0.14814814814814814</v>
      </c>
      <c r="T197" s="243">
        <f>J301/27</f>
        <v>79.259259259259252</v>
      </c>
      <c r="U197" s="243"/>
      <c r="V197" s="250">
        <f>((K301/27*1000)/1)/1000</f>
        <v>6.6666666666666666E-2</v>
      </c>
      <c r="W197" s="172"/>
      <c r="X197" s="244"/>
      <c r="Y197" s="179"/>
      <c r="Z197" s="245"/>
      <c r="AA197" s="246"/>
      <c r="AB197" s="243"/>
      <c r="AC197" s="191"/>
      <c r="AD197" s="172"/>
      <c r="AE197" s="239"/>
      <c r="AF197" s="43"/>
    </row>
    <row r="198" spans="1:32" ht="12" customHeight="1" x14ac:dyDescent="0.2">
      <c r="B198" s="164">
        <v>30614</v>
      </c>
      <c r="C198" s="189">
        <f>C302/27</f>
        <v>1.2592592592592593</v>
      </c>
      <c r="D198" s="190">
        <f>D302/27</f>
        <v>84.81481481481481</v>
      </c>
      <c r="E198" s="404">
        <f>0.005*2.71828^(-(0.69315/2.062)*(B198-調査開始日)/365.25)</f>
        <v>2.6618074175894808E-3</v>
      </c>
      <c r="F198" s="188">
        <f>(E302/27*1000)/1000</f>
        <v>5.185185185185185E-2</v>
      </c>
      <c r="G198" s="172"/>
      <c r="H198" s="172"/>
      <c r="I198" s="239"/>
      <c r="J198" s="175">
        <v>30656</v>
      </c>
      <c r="K198" s="240">
        <f t="shared" si="38"/>
        <v>2.0370370370370372</v>
      </c>
      <c r="L198" s="241">
        <f t="shared" si="39"/>
        <v>77.407407407407405</v>
      </c>
      <c r="M198" s="404">
        <f t="shared" si="40"/>
        <v>2.5608804225271402E-3</v>
      </c>
      <c r="N198" s="423">
        <f>ND代替値*2.71828^(-(0.69315/30.07)*(J198-調査開始日)/365.25)</f>
        <v>4.7757756635637182E-3</v>
      </c>
      <c r="O198" s="172"/>
      <c r="P198" s="172"/>
      <c r="Q198" s="239"/>
      <c r="R198" s="175">
        <v>30617</v>
      </c>
      <c r="S198" s="242" t="e">
        <f>I302/27</f>
        <v>#VALUE!</v>
      </c>
      <c r="T198" s="243">
        <f>J302/27</f>
        <v>82.222222222222229</v>
      </c>
      <c r="U198" s="243"/>
      <c r="V198" s="250">
        <f>((K302/27*1000)/1)/1000</f>
        <v>7.7777777777777779E-2</v>
      </c>
      <c r="W198" s="172"/>
      <c r="X198" s="244"/>
      <c r="Y198" s="175">
        <v>30614</v>
      </c>
      <c r="Z198" s="245">
        <f>L302/27</f>
        <v>1.4814814814814814</v>
      </c>
      <c r="AA198" s="246">
        <f>M302/27</f>
        <v>81.851851851851848</v>
      </c>
      <c r="AB198" s="243"/>
      <c r="AC198" s="188">
        <f>((N302/27*1000)/1)/1000</f>
        <v>5.9259259259259262E-2</v>
      </c>
      <c r="AD198" s="172"/>
      <c r="AE198" s="239"/>
      <c r="AF198" s="43"/>
    </row>
    <row r="199" spans="1:32" ht="12" customHeight="1" x14ac:dyDescent="0.2">
      <c r="B199" s="186"/>
      <c r="C199" s="189"/>
      <c r="D199" s="190"/>
      <c r="E199" s="190"/>
      <c r="F199" s="190"/>
      <c r="G199" s="172"/>
      <c r="H199" s="172"/>
      <c r="I199" s="239"/>
      <c r="J199" s="179">
        <v>30980</v>
      </c>
      <c r="K199" s="240">
        <f t="shared" si="38"/>
        <v>2.2222222222222223</v>
      </c>
      <c r="L199" s="241">
        <f t="shared" si="39"/>
        <v>78.518518518518519</v>
      </c>
      <c r="M199" s="404">
        <f t="shared" si="40"/>
        <v>1.9005838427973705E-3</v>
      </c>
      <c r="N199" s="423">
        <f>ND代替値*2.71828^(-(0.69315/30.07)*(J199-調査開始日)/365.25)</f>
        <v>4.6791128178749145E-3</v>
      </c>
      <c r="O199" s="172"/>
      <c r="P199" s="172"/>
      <c r="Q199" s="239"/>
      <c r="R199" s="179"/>
      <c r="S199" s="242"/>
      <c r="T199" s="243"/>
      <c r="U199" s="243"/>
      <c r="V199" s="172"/>
      <c r="W199" s="172"/>
      <c r="X199" s="244"/>
      <c r="Y199" s="179"/>
      <c r="Z199" s="245"/>
      <c r="AA199" s="246"/>
      <c r="AB199" s="243"/>
      <c r="AC199" s="191"/>
      <c r="AD199" s="172"/>
      <c r="AE199" s="239"/>
      <c r="AF199" s="43"/>
    </row>
    <row r="200" spans="1:32" ht="12" customHeight="1" x14ac:dyDescent="0.2">
      <c r="B200" s="164">
        <v>30704</v>
      </c>
      <c r="C200" s="189">
        <f>C304/27</f>
        <v>0.7407407407407407</v>
      </c>
      <c r="D200" s="190">
        <f>D304/27</f>
        <v>88.148148148148152</v>
      </c>
      <c r="E200" s="404">
        <f>0.005*2.71828^(-(0.69315/2.062)*(B200-調査開始日)/365.25)</f>
        <v>2.4502126571735172E-3</v>
      </c>
      <c r="F200" s="188">
        <f>(E304/27*1000)/1000</f>
        <v>4.4444444444444446E-2</v>
      </c>
      <c r="G200" s="172"/>
      <c r="H200" s="172"/>
      <c r="I200" s="239"/>
      <c r="J200" s="175">
        <v>31019</v>
      </c>
      <c r="K200" s="240">
        <f t="shared" si="38"/>
        <v>1.5185185185185186</v>
      </c>
      <c r="L200" s="241">
        <f t="shared" si="39"/>
        <v>74.074074074074076</v>
      </c>
      <c r="M200" s="404">
        <f t="shared" si="40"/>
        <v>1.8335754988777304E-3</v>
      </c>
      <c r="N200" s="423">
        <f>ND代替値*2.71828^(-(0.69315/30.07)*(J200-調査開始日)/365.25)</f>
        <v>4.6676101906005111E-3</v>
      </c>
      <c r="O200" s="172"/>
      <c r="P200" s="172"/>
      <c r="Q200" s="239"/>
      <c r="R200" s="175">
        <v>30711</v>
      </c>
      <c r="S200" s="249">
        <f>ND代替値</f>
        <v>0.14814814814814814</v>
      </c>
      <c r="T200" s="243">
        <f>J304/27</f>
        <v>78.148148148148152</v>
      </c>
      <c r="U200" s="243"/>
      <c r="V200" s="188">
        <f>((K304/27*1000)/1)/1000</f>
        <v>4.0740740740740751E-2</v>
      </c>
      <c r="W200" s="172"/>
      <c r="X200" s="244"/>
      <c r="Y200" s="175">
        <v>30704</v>
      </c>
      <c r="Z200" s="245">
        <f>L304/27</f>
        <v>1.0740740740740742</v>
      </c>
      <c r="AA200" s="246">
        <f>M304/27</f>
        <v>80.370370370370367</v>
      </c>
      <c r="AB200" s="243"/>
      <c r="AC200" s="188">
        <f>((N304/27*1000)/1)/1000</f>
        <v>5.9259259259259262E-2</v>
      </c>
      <c r="AD200" s="172"/>
      <c r="AE200" s="239"/>
      <c r="AF200" s="43"/>
    </row>
    <row r="201" spans="1:32" ht="12" customHeight="1" x14ac:dyDescent="0.2">
      <c r="B201" s="186"/>
      <c r="C201" s="189"/>
      <c r="D201" s="190"/>
      <c r="E201" s="190"/>
      <c r="F201" s="190"/>
      <c r="G201" s="172"/>
      <c r="H201" s="172"/>
      <c r="I201" s="239"/>
      <c r="J201" s="175">
        <v>31333</v>
      </c>
      <c r="K201" s="240">
        <f t="shared" si="38"/>
        <v>3.2592592592592591</v>
      </c>
      <c r="L201" s="241">
        <f t="shared" si="39"/>
        <v>70.370370370370367</v>
      </c>
      <c r="M201" s="404">
        <f t="shared" si="40"/>
        <v>1.3733888383166784E-3</v>
      </c>
      <c r="N201" s="250">
        <f>(H305/27*1000)/1000</f>
        <v>5.185185185185185E-2</v>
      </c>
      <c r="O201" s="172"/>
      <c r="P201" s="172"/>
      <c r="Q201" s="239"/>
      <c r="R201" s="179"/>
      <c r="S201" s="242"/>
      <c r="T201" s="243"/>
      <c r="U201" s="243"/>
      <c r="V201" s="172"/>
      <c r="W201" s="181"/>
      <c r="X201" s="244"/>
      <c r="Y201" s="175">
        <v>30979</v>
      </c>
      <c r="Z201" s="245">
        <f>L305/27</f>
        <v>2.074074074074074</v>
      </c>
      <c r="AA201" s="246">
        <f>M305/27</f>
        <v>78.518518518518519</v>
      </c>
      <c r="AB201" s="243"/>
      <c r="AC201" s="188">
        <f>((N305/27*1000)/1)/1000</f>
        <v>4.8148148148148148E-2</v>
      </c>
      <c r="AD201" s="181">
        <f>ND代替値</f>
        <v>1.7000000000000001E-2</v>
      </c>
      <c r="AE201" s="239">
        <v>0.5</v>
      </c>
      <c r="AF201" s="43"/>
    </row>
    <row r="202" spans="1:32" ht="12" customHeight="1" thickBot="1" x14ac:dyDescent="0.25">
      <c r="A202" s="297"/>
      <c r="B202" s="355">
        <v>31063</v>
      </c>
      <c r="C202" s="356">
        <f>C306/27</f>
        <v>0.7407407407407407</v>
      </c>
      <c r="D202" s="357">
        <f>D306/27</f>
        <v>81.851851851851848</v>
      </c>
      <c r="E202" s="424">
        <f>0.005*2.71828^(-(0.69315/2.062)*(B202-調査開始日)/365.25)</f>
        <v>1.7608082705543521E-3</v>
      </c>
      <c r="F202" s="358">
        <f>(E306/27*1000)/1000</f>
        <v>4.4444444444444446E-2</v>
      </c>
      <c r="G202" s="359"/>
      <c r="H202" s="359"/>
      <c r="I202" s="360"/>
      <c r="J202" s="361">
        <v>31432</v>
      </c>
      <c r="K202" s="362">
        <f t="shared" si="38"/>
        <v>1.8888888888888888</v>
      </c>
      <c r="L202" s="363">
        <f t="shared" si="39"/>
        <v>69.629629629629633</v>
      </c>
      <c r="M202" s="424">
        <f t="shared" si="40"/>
        <v>1.2537858851572213E-3</v>
      </c>
      <c r="N202" s="364">
        <f>(H306/27*1000)/1000</f>
        <v>4.0740740740740751E-2</v>
      </c>
      <c r="O202" s="417">
        <f>ND代替値*2.71828^(-(0.69315/28.799)*(J202-調査開始日)/365.25)</f>
        <v>1.5396983275594398E-2</v>
      </c>
      <c r="P202" s="314">
        <v>0.41</v>
      </c>
      <c r="Q202" s="421">
        <f>O202/P202</f>
        <v>3.7553617745352194E-2</v>
      </c>
      <c r="R202" s="365">
        <v>31063</v>
      </c>
      <c r="S202" s="366">
        <f>I306/27</f>
        <v>0.29629629629629628</v>
      </c>
      <c r="T202" s="367">
        <f>J306/27</f>
        <v>73.703703703703709</v>
      </c>
      <c r="U202" s="367"/>
      <c r="V202" s="364">
        <f>((K306/27*1000)/1)/1000</f>
        <v>2.2222222222222223E-2</v>
      </c>
      <c r="W202" s="368"/>
      <c r="X202" s="369"/>
      <c r="Y202" s="361"/>
      <c r="Z202" s="370"/>
      <c r="AA202" s="371"/>
      <c r="AB202" s="367"/>
      <c r="AC202" s="372"/>
      <c r="AD202" s="368"/>
      <c r="AE202" s="360"/>
      <c r="AF202" s="342"/>
    </row>
    <row r="203" spans="1:32" ht="12" customHeight="1" x14ac:dyDescent="0.2">
      <c r="B203" s="275">
        <v>31528</v>
      </c>
      <c r="C203" s="322"/>
      <c r="D203" s="323"/>
      <c r="E203" s="290"/>
      <c r="F203" s="295"/>
      <c r="G203" s="292"/>
      <c r="H203" s="292"/>
      <c r="I203" s="324"/>
      <c r="J203" s="275">
        <v>31528</v>
      </c>
      <c r="K203" s="325"/>
      <c r="L203" s="326"/>
      <c r="M203" s="326"/>
      <c r="N203" s="327"/>
      <c r="O203" s="282"/>
      <c r="P203" s="292"/>
      <c r="Q203" s="328"/>
      <c r="R203" s="275">
        <v>31528</v>
      </c>
      <c r="S203" s="329"/>
      <c r="T203" s="330"/>
      <c r="U203" s="330"/>
      <c r="V203" s="327"/>
      <c r="W203" s="282"/>
      <c r="X203" s="331"/>
      <c r="Y203" s="275">
        <v>31528</v>
      </c>
      <c r="Z203" s="332"/>
      <c r="AA203" s="333"/>
      <c r="AB203" s="330"/>
      <c r="AC203" s="334"/>
      <c r="AD203" s="282"/>
      <c r="AE203" s="324"/>
      <c r="AF203" s="43"/>
    </row>
    <row r="204" spans="1:32" ht="12" customHeight="1" x14ac:dyDescent="0.2">
      <c r="B204" s="186"/>
      <c r="C204" s="189"/>
      <c r="D204" s="190"/>
      <c r="E204" s="190"/>
      <c r="F204" s="190"/>
      <c r="G204" s="172"/>
      <c r="H204" s="172"/>
      <c r="I204" s="239"/>
      <c r="J204" s="175">
        <v>31711</v>
      </c>
      <c r="K204" s="240">
        <f t="shared" ref="K204:L207" si="42">F307/27</f>
        <v>2.2962962962962963</v>
      </c>
      <c r="L204" s="241">
        <f t="shared" si="42"/>
        <v>78.148148148148152</v>
      </c>
      <c r="M204" s="404">
        <f t="shared" ref="M204:M235" si="43">0.005*2.71828^(-(0.69315/2.062)*(J204-事故日Cb)/365.25)</f>
        <v>4.224985329884111E-3</v>
      </c>
      <c r="N204" s="250">
        <f>(H307/27*1000)/1000</f>
        <v>5.5555555555555552E-2</v>
      </c>
      <c r="O204" s="181"/>
      <c r="P204" s="172"/>
      <c r="Q204" s="248"/>
      <c r="R204" s="175">
        <v>31377</v>
      </c>
      <c r="S204" s="242">
        <f>I307/27</f>
        <v>0.81481481481481477</v>
      </c>
      <c r="T204" s="243">
        <f>J307/27</f>
        <v>71.851851851851848</v>
      </c>
      <c r="U204" s="243"/>
      <c r="V204" s="250">
        <f>((K307/27*1000)/1)/1000</f>
        <v>6.2962962962962957E-2</v>
      </c>
      <c r="W204" s="181"/>
      <c r="X204" s="244"/>
      <c r="Y204" s="175">
        <v>31342</v>
      </c>
      <c r="Z204" s="245">
        <f t="shared" ref="Z204:AA206" si="44">L307/27</f>
        <v>2.1851851851851851</v>
      </c>
      <c r="AA204" s="246">
        <f t="shared" si="44"/>
        <v>84.444444444444443</v>
      </c>
      <c r="AB204" s="243"/>
      <c r="AC204" s="188">
        <f>((N307/27*1000)/1)/1000</f>
        <v>5.5555555555555552E-2</v>
      </c>
      <c r="AD204" s="181">
        <f>ND代替値</f>
        <v>1.7000000000000001E-2</v>
      </c>
      <c r="AE204" s="239">
        <v>0.7</v>
      </c>
      <c r="AF204" s="43"/>
    </row>
    <row r="205" spans="1:32" ht="12" customHeight="1" x14ac:dyDescent="0.2">
      <c r="B205" s="186"/>
      <c r="C205" s="189"/>
      <c r="D205" s="190"/>
      <c r="E205" s="190"/>
      <c r="F205" s="190"/>
      <c r="G205" s="172"/>
      <c r="H205" s="172"/>
      <c r="I205" s="239"/>
      <c r="J205" s="175">
        <v>31789</v>
      </c>
      <c r="K205" s="240">
        <f t="shared" si="42"/>
        <v>1</v>
      </c>
      <c r="L205" s="241">
        <f t="shared" si="42"/>
        <v>78.148148148148152</v>
      </c>
      <c r="M205" s="404">
        <f t="shared" si="43"/>
        <v>3.9323189267754452E-3</v>
      </c>
      <c r="N205" s="250">
        <f>(H308/27*1000)/1000</f>
        <v>4.8148148148148148E-2</v>
      </c>
      <c r="O205" s="416">
        <f>ND代替値*2.71828^(-(0.69315/28.799)*(J205-調査開始日)/365.25)</f>
        <v>1.5038998293702905E-2</v>
      </c>
      <c r="P205" s="172">
        <v>0.34</v>
      </c>
      <c r="Q205" s="420">
        <f>O205/P205</f>
        <v>4.4232347922655603E-2</v>
      </c>
      <c r="R205" s="175">
        <v>31805</v>
      </c>
      <c r="S205" s="242">
        <f>I308/27</f>
        <v>0.48148148148148145</v>
      </c>
      <c r="T205" s="243">
        <f>J308/27</f>
        <v>74.074074074074076</v>
      </c>
      <c r="U205" s="243"/>
      <c r="V205" s="250">
        <f>((K308/27*1000)/1)/1000</f>
        <v>4.8148148148148148E-2</v>
      </c>
      <c r="W205" s="181"/>
      <c r="X205" s="244"/>
      <c r="Y205" s="175">
        <v>31713</v>
      </c>
      <c r="Z205" s="245">
        <f t="shared" si="44"/>
        <v>4.666666666666667</v>
      </c>
      <c r="AA205" s="246">
        <f t="shared" si="44"/>
        <v>77.037037037037038</v>
      </c>
      <c r="AB205" s="243"/>
      <c r="AC205" s="188">
        <f>((N308/27*1000)/1)/1000</f>
        <v>0.1</v>
      </c>
      <c r="AD205" s="181"/>
      <c r="AE205" s="239"/>
      <c r="AF205" s="43"/>
    </row>
    <row r="206" spans="1:32" ht="12" customHeight="1" x14ac:dyDescent="0.2">
      <c r="B206" s="186"/>
      <c r="C206" s="189"/>
      <c r="D206" s="190"/>
      <c r="E206" s="190"/>
      <c r="F206" s="190"/>
      <c r="G206" s="172"/>
      <c r="H206" s="172"/>
      <c r="I206" s="239"/>
      <c r="J206" s="175">
        <v>32065</v>
      </c>
      <c r="K206" s="240">
        <f t="shared" si="42"/>
        <v>3</v>
      </c>
      <c r="L206" s="241">
        <f t="shared" si="42"/>
        <v>77.777777777777771</v>
      </c>
      <c r="M206" s="404">
        <f t="shared" si="43"/>
        <v>3.0502257814540544E-3</v>
      </c>
      <c r="N206" s="250">
        <f>(H309/27*1000)/1000</f>
        <v>4.8148148148148148E-2</v>
      </c>
      <c r="O206" s="190"/>
      <c r="P206" s="172"/>
      <c r="Q206" s="248"/>
      <c r="R206" s="179"/>
      <c r="S206" s="242"/>
      <c r="T206" s="243"/>
      <c r="U206" s="243"/>
      <c r="V206" s="172"/>
      <c r="W206" s="181"/>
      <c r="X206" s="244"/>
      <c r="Y206" s="175">
        <v>32078</v>
      </c>
      <c r="Z206" s="245">
        <f t="shared" si="44"/>
        <v>1.2592592592592593</v>
      </c>
      <c r="AA206" s="246">
        <f t="shared" si="44"/>
        <v>78.518518518518519</v>
      </c>
      <c r="AB206" s="243"/>
      <c r="AC206" s="188">
        <f>((N309/27*1000)/1)/1000</f>
        <v>5.185185185185185E-2</v>
      </c>
      <c r="AD206" s="181">
        <f>ND代替値</f>
        <v>1.7000000000000001E-2</v>
      </c>
      <c r="AE206" s="239">
        <v>0.62</v>
      </c>
      <c r="AF206" s="43"/>
    </row>
    <row r="207" spans="1:32" ht="12" customHeight="1" x14ac:dyDescent="0.2">
      <c r="B207" s="186"/>
      <c r="C207" s="189"/>
      <c r="D207" s="190"/>
      <c r="E207" s="190"/>
      <c r="F207" s="190"/>
      <c r="G207" s="172"/>
      <c r="H207" s="172"/>
      <c r="I207" s="239"/>
      <c r="J207" s="179">
        <v>32170</v>
      </c>
      <c r="K207" s="240">
        <f t="shared" si="42"/>
        <v>1.2962962962962963</v>
      </c>
      <c r="L207" s="241">
        <f t="shared" si="42"/>
        <v>80.370370370370367</v>
      </c>
      <c r="M207" s="404">
        <f t="shared" si="43"/>
        <v>2.7692595382553405E-3</v>
      </c>
      <c r="N207" s="250">
        <f>(H310/27*1000)/1000</f>
        <v>4.0740740740740751E-2</v>
      </c>
      <c r="O207" s="416">
        <f>ND代替値*2.71828^(-(0.69315/28.799)*(J207-調査開始日)/365.25)</f>
        <v>1.4666123684256897E-2</v>
      </c>
      <c r="P207" s="172">
        <v>0.36</v>
      </c>
      <c r="Q207" s="420">
        <f>ND代替値</f>
        <v>0</v>
      </c>
      <c r="R207" s="179"/>
      <c r="S207" s="242"/>
      <c r="T207" s="243"/>
      <c r="U207" s="243"/>
      <c r="V207" s="172"/>
      <c r="W207" s="172"/>
      <c r="X207" s="244"/>
      <c r="Y207" s="175"/>
      <c r="Z207" s="245"/>
      <c r="AA207" s="246"/>
      <c r="AB207" s="243"/>
      <c r="AC207" s="191"/>
      <c r="AD207" s="172"/>
      <c r="AE207" s="239"/>
      <c r="AF207" s="43"/>
    </row>
    <row r="208" spans="1:32" ht="12" customHeight="1" x14ac:dyDescent="0.2">
      <c r="B208" s="164">
        <v>32456</v>
      </c>
      <c r="C208" s="189">
        <v>1.5</v>
      </c>
      <c r="D208" s="190">
        <v>77.599999999999994</v>
      </c>
      <c r="E208" s="404">
        <f>ND代替値*2.71828^(-(0.69315/2.062)*(B208-事故日Cb)/365.25)</f>
        <v>2.128383731180575E-3</v>
      </c>
      <c r="F208" s="188">
        <v>4.1000000000000002E-2</v>
      </c>
      <c r="G208" s="416">
        <f>ND代替値*2.71828^(-(0.69315/28.799)*(B208-調査開始日)/365.25)</f>
        <v>1.4392310288220989E-2</v>
      </c>
      <c r="H208" s="172">
        <v>0.37</v>
      </c>
      <c r="I208" s="420">
        <f>G208/H208</f>
        <v>3.889813591411078E-2</v>
      </c>
      <c r="J208" s="179">
        <v>32454</v>
      </c>
      <c r="K208" s="251">
        <v>2.6</v>
      </c>
      <c r="L208" s="199">
        <v>77.3</v>
      </c>
      <c r="M208" s="404">
        <f t="shared" si="43"/>
        <v>2.1323050101109357E-3</v>
      </c>
      <c r="N208" s="423">
        <f>ND代替値*2.71828^(-(0.69315/30.07)*(J208-事故日Cb)/365.25)</f>
        <v>4.7161715860095958E-3</v>
      </c>
      <c r="O208" s="181"/>
      <c r="P208" s="172"/>
      <c r="Q208" s="248"/>
      <c r="R208" s="252">
        <v>32477</v>
      </c>
      <c r="S208" s="242">
        <v>0.49</v>
      </c>
      <c r="T208" s="243">
        <v>78.900000000000006</v>
      </c>
      <c r="U208" s="243"/>
      <c r="V208" s="188">
        <v>3.5000000000000003E-2</v>
      </c>
      <c r="W208" s="172"/>
      <c r="X208" s="244"/>
      <c r="Y208" s="253"/>
      <c r="Z208" s="251"/>
      <c r="AA208" s="246"/>
      <c r="AB208" s="243"/>
      <c r="AC208" s="191"/>
      <c r="AD208" s="172"/>
      <c r="AE208" s="239"/>
      <c r="AF208" s="43"/>
    </row>
    <row r="209" spans="2:32" ht="12" customHeight="1" x14ac:dyDescent="0.2">
      <c r="B209" s="164"/>
      <c r="C209" s="189"/>
      <c r="D209" s="190"/>
      <c r="E209" s="190"/>
      <c r="F209" s="188"/>
      <c r="G209" s="181"/>
      <c r="H209" s="172"/>
      <c r="I209" s="248"/>
      <c r="J209" s="179">
        <v>32520</v>
      </c>
      <c r="K209" s="251">
        <v>1.4</v>
      </c>
      <c r="L209" s="199">
        <v>76</v>
      </c>
      <c r="M209" s="404">
        <f t="shared" si="43"/>
        <v>2.0066389407451314E-3</v>
      </c>
      <c r="N209" s="423">
        <f>ND代替値*2.71828^(-(0.69315/30.07)*(J209-事故日Cb)/365.25)</f>
        <v>4.6965681299163354E-3</v>
      </c>
      <c r="O209" s="416">
        <f>ND代替値*2.71828^(-(0.69315/28.799)*(J209-調査開始日)/365.25)</f>
        <v>1.4331740740991743E-2</v>
      </c>
      <c r="P209" s="172">
        <v>0.38</v>
      </c>
      <c r="Q209" s="420">
        <f>O209/P209</f>
        <v>3.7715107213136166E-2</v>
      </c>
      <c r="R209" s="175"/>
      <c r="S209" s="242"/>
      <c r="T209" s="243"/>
      <c r="U209" s="243"/>
      <c r="V209" s="172"/>
      <c r="W209" s="172"/>
      <c r="X209" s="244"/>
      <c r="Y209" s="253"/>
      <c r="Z209" s="251"/>
      <c r="AA209" s="173"/>
      <c r="AB209" s="173"/>
      <c r="AC209" s="200"/>
      <c r="AD209" s="173"/>
      <c r="AE209" s="244"/>
      <c r="AF209" s="43"/>
    </row>
    <row r="210" spans="2:32" ht="12" customHeight="1" x14ac:dyDescent="0.2">
      <c r="B210" s="164">
        <v>32812</v>
      </c>
      <c r="C210" s="189">
        <v>0.61</v>
      </c>
      <c r="D210" s="190">
        <v>76.900000000000006</v>
      </c>
      <c r="E210" s="404">
        <f>ND代替値*2.71828^(-(0.69315/2.062)*(B210-事故日Cb)/365.25)</f>
        <v>1.5337596780436364E-3</v>
      </c>
      <c r="F210" s="188">
        <v>4.5999999999999999E-2</v>
      </c>
      <c r="G210" s="416">
        <f>ND代替値*2.71828^(-(0.69315/28.799)*(B210-調査開始日)/365.25)</f>
        <v>1.405861066363946E-2</v>
      </c>
      <c r="H210" s="172">
        <v>0.46</v>
      </c>
      <c r="I210" s="420">
        <f>ND代替値</f>
        <v>0</v>
      </c>
      <c r="J210" s="179">
        <v>32814</v>
      </c>
      <c r="K210" s="251">
        <v>2.5</v>
      </c>
      <c r="L210" s="199">
        <v>77.599999999999994</v>
      </c>
      <c r="M210" s="404">
        <f t="shared" si="43"/>
        <v>1.5309391155625513E-3</v>
      </c>
      <c r="N210" s="167">
        <v>4.2999999999999997E-2</v>
      </c>
      <c r="O210" s="181"/>
      <c r="P210" s="172"/>
      <c r="Q210" s="248"/>
      <c r="R210" s="253"/>
      <c r="S210" s="254"/>
      <c r="T210" s="173"/>
      <c r="U210" s="173"/>
      <c r="V210" s="173"/>
      <c r="W210" s="173"/>
      <c r="X210" s="244"/>
      <c r="Y210" s="253"/>
      <c r="Z210" s="251"/>
      <c r="AA210" s="173"/>
      <c r="AB210" s="173"/>
      <c r="AC210" s="200"/>
      <c r="AD210" s="173"/>
      <c r="AE210" s="244"/>
      <c r="AF210" s="43"/>
    </row>
    <row r="211" spans="2:32" ht="12" customHeight="1" x14ac:dyDescent="0.2">
      <c r="B211" s="164"/>
      <c r="C211" s="189"/>
      <c r="D211" s="190"/>
      <c r="E211" s="190"/>
      <c r="F211" s="188"/>
      <c r="G211" s="181"/>
      <c r="H211" s="172"/>
      <c r="I211" s="248"/>
      <c r="J211" s="179">
        <v>32884</v>
      </c>
      <c r="K211" s="251">
        <v>1.2</v>
      </c>
      <c r="L211" s="199">
        <v>82.3</v>
      </c>
      <c r="M211" s="404">
        <f t="shared" si="43"/>
        <v>1.4354201372135851E-3</v>
      </c>
      <c r="N211" s="167">
        <v>4.8000000000000001E-2</v>
      </c>
      <c r="O211" s="416">
        <f>ND代替値*2.71828^(-(0.69315/28.799)*(J211-調査開始日)/365.25)</f>
        <v>1.3992067360907254E-2</v>
      </c>
      <c r="P211" s="172">
        <v>0.36</v>
      </c>
      <c r="Q211" s="420">
        <f>ND代替値</f>
        <v>0</v>
      </c>
      <c r="R211" s="253"/>
      <c r="S211" s="254"/>
      <c r="T211" s="173"/>
      <c r="U211" s="173"/>
      <c r="V211" s="173"/>
      <c r="W211" s="173"/>
      <c r="X211" s="244"/>
      <c r="Y211" s="253"/>
      <c r="Z211" s="251"/>
      <c r="AA211" s="173"/>
      <c r="AB211" s="173"/>
      <c r="AC211" s="200"/>
      <c r="AD211" s="173"/>
      <c r="AE211" s="244"/>
      <c r="AF211" s="43"/>
    </row>
    <row r="212" spans="2:32" ht="12" customHeight="1" x14ac:dyDescent="0.2">
      <c r="B212" s="164">
        <v>33176</v>
      </c>
      <c r="C212" s="189">
        <v>1.2</v>
      </c>
      <c r="D212" s="190">
        <v>66.400000000000006</v>
      </c>
      <c r="E212" s="404">
        <f>ND代替値*2.71828^(-(0.69315/2.062)*(B212-事故日Cb)/365.25)</f>
        <v>1.0971527975493878E-3</v>
      </c>
      <c r="F212" s="188">
        <v>2.1999999999999999E-2</v>
      </c>
      <c r="G212" s="416">
        <f>ND代替値*2.71828^(-(0.69315/28.799)*(B212-調査開始日)/365.25)</f>
        <v>1.3725410678396088E-2</v>
      </c>
      <c r="H212" s="172">
        <v>0.79</v>
      </c>
      <c r="I212" s="420">
        <f>G212/H212</f>
        <v>1.7373937567589984E-2</v>
      </c>
      <c r="J212" s="179">
        <v>33157</v>
      </c>
      <c r="K212" s="251">
        <v>2.7</v>
      </c>
      <c r="L212" s="199">
        <v>70.3</v>
      </c>
      <c r="M212" s="404">
        <f t="shared" si="43"/>
        <v>1.1165068285890303E-3</v>
      </c>
      <c r="N212" s="167">
        <v>4.7E-2</v>
      </c>
      <c r="O212" s="181"/>
      <c r="P212" s="172"/>
      <c r="Q212" s="248"/>
      <c r="R212" s="253"/>
      <c r="S212" s="254"/>
      <c r="T212" s="173"/>
      <c r="U212" s="173"/>
      <c r="V212" s="173"/>
      <c r="W212" s="173"/>
      <c r="X212" s="244"/>
      <c r="Y212" s="253"/>
      <c r="Z212" s="251"/>
      <c r="AA212" s="173"/>
      <c r="AB212" s="173"/>
      <c r="AC212" s="200"/>
      <c r="AD212" s="173"/>
      <c r="AE212" s="244"/>
      <c r="AF212" s="43"/>
    </row>
    <row r="213" spans="2:32" ht="12" customHeight="1" x14ac:dyDescent="0.2">
      <c r="B213" s="164"/>
      <c r="C213" s="189"/>
      <c r="D213" s="190"/>
      <c r="E213" s="190"/>
      <c r="F213" s="188"/>
      <c r="G213" s="181"/>
      <c r="H213" s="172"/>
      <c r="I213" s="248"/>
      <c r="J213" s="179">
        <v>33249</v>
      </c>
      <c r="K213" s="251">
        <v>0.99</v>
      </c>
      <c r="L213" s="199">
        <v>67.5</v>
      </c>
      <c r="M213" s="404">
        <f t="shared" si="43"/>
        <v>1.0258624533358307E-3</v>
      </c>
      <c r="N213" s="167">
        <v>4.7E-2</v>
      </c>
      <c r="O213" s="416">
        <f>ND代替値*2.71828^(-(0.69315/28.799)*(J213-調査開始日)/365.25)</f>
        <v>1.3659544364079476E-2</v>
      </c>
      <c r="P213" s="172">
        <v>0.24</v>
      </c>
      <c r="Q213" s="420">
        <f>O213/P213</f>
        <v>5.6914768183664484E-2</v>
      </c>
      <c r="R213" s="253"/>
      <c r="S213" s="254"/>
      <c r="T213" s="173"/>
      <c r="U213" s="173"/>
      <c r="V213" s="173"/>
      <c r="W213" s="173"/>
      <c r="X213" s="244"/>
      <c r="Y213" s="253"/>
      <c r="Z213" s="251"/>
      <c r="AA213" s="173"/>
      <c r="AB213" s="173"/>
      <c r="AC213" s="200"/>
      <c r="AD213" s="173"/>
      <c r="AE213" s="244"/>
      <c r="AF213" s="43"/>
    </row>
    <row r="214" spans="2:32" ht="12" customHeight="1" x14ac:dyDescent="0.2">
      <c r="B214" s="164">
        <v>33540</v>
      </c>
      <c r="C214" s="189">
        <v>2.2000000000000002</v>
      </c>
      <c r="D214" s="190">
        <v>70</v>
      </c>
      <c r="E214" s="404">
        <f>ND代替値*2.71828^(-(0.69315/2.062)*(B214-事故日Cb)/365.25)</f>
        <v>7.8483238176261432E-4</v>
      </c>
      <c r="F214" s="188">
        <v>3.5999999999999997E-2</v>
      </c>
      <c r="G214" s="416">
        <f>ND代替値*2.71828^(-(0.69315/28.799)*(B214-調査開始日)/365.25)</f>
        <v>1.3400107791438066E-2</v>
      </c>
      <c r="H214" s="172">
        <v>0.74</v>
      </c>
      <c r="I214" s="420">
        <f>ND代替値</f>
        <v>0</v>
      </c>
      <c r="J214" s="179">
        <v>33534</v>
      </c>
      <c r="K214" s="251">
        <v>2.7</v>
      </c>
      <c r="L214" s="199">
        <v>69.8</v>
      </c>
      <c r="M214" s="404">
        <f t="shared" si="43"/>
        <v>7.8917824305373466E-4</v>
      </c>
      <c r="N214" s="167">
        <v>5.8000000000000003E-2</v>
      </c>
      <c r="O214" s="181"/>
      <c r="P214" s="172"/>
      <c r="Q214" s="248"/>
      <c r="R214" s="253"/>
      <c r="S214" s="254"/>
      <c r="T214" s="173"/>
      <c r="U214" s="173"/>
      <c r="V214" s="173"/>
      <c r="W214" s="173"/>
      <c r="X214" s="244"/>
      <c r="Y214" s="253"/>
      <c r="Z214" s="251"/>
      <c r="AA214" s="173"/>
      <c r="AB214" s="173"/>
      <c r="AC214" s="200"/>
      <c r="AD214" s="173"/>
      <c r="AE214" s="244"/>
      <c r="AF214" s="43"/>
    </row>
    <row r="215" spans="2:32" ht="12" customHeight="1" x14ac:dyDescent="0.2">
      <c r="B215" s="164"/>
      <c r="C215" s="189"/>
      <c r="D215" s="190"/>
      <c r="E215" s="190"/>
      <c r="F215" s="188"/>
      <c r="G215" s="190"/>
      <c r="H215" s="172"/>
      <c r="I215" s="248"/>
      <c r="J215" s="179">
        <v>33623</v>
      </c>
      <c r="K215" s="251">
        <v>1.1000000000000001</v>
      </c>
      <c r="L215" s="199">
        <v>34.4</v>
      </c>
      <c r="M215" s="404">
        <f t="shared" si="43"/>
        <v>7.2711306793625974E-4</v>
      </c>
      <c r="N215" s="423">
        <f>ND代替値*2.71828^(-(0.69315/30.07)*(J215-事故日Cb)/365.25)</f>
        <v>4.3807542335933067E-3</v>
      </c>
      <c r="O215" s="416">
        <f>ND代替値*2.71828^(-(0.69315/28.799)*(J215-調査開始日)/365.25)</f>
        <v>1.3327017689141773E-2</v>
      </c>
      <c r="P215" s="172">
        <v>0.24</v>
      </c>
      <c r="Q215" s="420">
        <f>ND代替値</f>
        <v>0</v>
      </c>
      <c r="R215" s="253"/>
      <c r="S215" s="254"/>
      <c r="T215" s="173"/>
      <c r="U215" s="173"/>
      <c r="V215" s="173"/>
      <c r="W215" s="173"/>
      <c r="X215" s="244"/>
      <c r="Y215" s="253"/>
      <c r="Z215" s="251"/>
      <c r="AA215" s="173"/>
      <c r="AB215" s="173"/>
      <c r="AC215" s="200"/>
      <c r="AD215" s="173"/>
      <c r="AE215" s="244"/>
      <c r="AF215" s="43"/>
    </row>
    <row r="216" spans="2:32" ht="12" customHeight="1" x14ac:dyDescent="0.2">
      <c r="B216" s="164">
        <v>33890</v>
      </c>
      <c r="C216" s="189">
        <v>1.4</v>
      </c>
      <c r="D216" s="190">
        <v>74.7</v>
      </c>
      <c r="E216" s="404">
        <f>ND代替値*2.71828^(-(0.69315/2.062)*(B216-事故日Cb)/365.25)</f>
        <v>5.6869903215889868E-4</v>
      </c>
      <c r="F216" s="188">
        <v>3.7999999999999999E-2</v>
      </c>
      <c r="G216" s="416">
        <f>ND代替値*2.71828^(-(0.69315/28.799)*(B216-調査開始日)/365.25)</f>
        <v>1.3094589606821826E-2</v>
      </c>
      <c r="H216" s="172">
        <v>0.66</v>
      </c>
      <c r="I216" s="420">
        <f>G216/H216</f>
        <v>1.9840287283063373E-2</v>
      </c>
      <c r="J216" s="179">
        <v>33905</v>
      </c>
      <c r="K216" s="251">
        <v>2.4</v>
      </c>
      <c r="L216" s="199">
        <v>75.400000000000006</v>
      </c>
      <c r="M216" s="404">
        <f t="shared" si="43"/>
        <v>5.6090203260998172E-4</v>
      </c>
      <c r="N216" s="167">
        <v>4.8000000000000001E-2</v>
      </c>
      <c r="O216" s="190"/>
      <c r="P216" s="172"/>
      <c r="Q216" s="248"/>
      <c r="R216" s="253"/>
      <c r="S216" s="254"/>
      <c r="T216" s="173"/>
      <c r="U216" s="173"/>
      <c r="V216" s="173"/>
      <c r="W216" s="173"/>
      <c r="X216" s="244"/>
      <c r="Y216" s="253"/>
      <c r="Z216" s="251"/>
      <c r="AA216" s="173"/>
      <c r="AB216" s="173"/>
      <c r="AC216" s="200"/>
      <c r="AD216" s="173"/>
      <c r="AE216" s="244"/>
      <c r="AF216" s="43"/>
    </row>
    <row r="217" spans="2:32" ht="12" customHeight="1" x14ac:dyDescent="0.2">
      <c r="B217" s="164"/>
      <c r="C217" s="189"/>
      <c r="D217" s="190"/>
      <c r="E217" s="190"/>
      <c r="F217" s="188"/>
      <c r="G217" s="181"/>
      <c r="H217" s="172"/>
      <c r="I217" s="248"/>
      <c r="J217" s="179">
        <v>33982</v>
      </c>
      <c r="K217" s="251">
        <v>2.1</v>
      </c>
      <c r="L217" s="199">
        <v>70.599999999999994</v>
      </c>
      <c r="M217" s="404">
        <f t="shared" si="43"/>
        <v>5.2252880985735888E-4</v>
      </c>
      <c r="N217" s="423">
        <f>ND代替値*2.71828^(-(0.69315/30.07)*(J217-事故日Cb)/365.25)</f>
        <v>4.2826164924513839E-3</v>
      </c>
      <c r="O217" s="416">
        <f>ND代替値*2.71828^(-(0.69315/28.799)*(J217-調査開始日)/365.25)</f>
        <v>1.3015444650057696E-2</v>
      </c>
      <c r="P217" s="172">
        <v>0.32</v>
      </c>
      <c r="Q217" s="420">
        <f>O217/P217</f>
        <v>4.0673264531430303E-2</v>
      </c>
      <c r="R217" s="253"/>
      <c r="S217" s="254"/>
      <c r="T217" s="173"/>
      <c r="U217" s="173"/>
      <c r="V217" s="173"/>
      <c r="W217" s="173"/>
      <c r="X217" s="244"/>
      <c r="Y217" s="253"/>
      <c r="Z217" s="251"/>
      <c r="AA217" s="173"/>
      <c r="AB217" s="173"/>
      <c r="AC217" s="200"/>
      <c r="AD217" s="173"/>
      <c r="AE217" s="244"/>
      <c r="AF217" s="43"/>
    </row>
    <row r="218" spans="2:32" ht="12" customHeight="1" x14ac:dyDescent="0.2">
      <c r="B218" s="164">
        <v>34246</v>
      </c>
      <c r="C218" s="189">
        <v>2.2999999999999998</v>
      </c>
      <c r="D218" s="190">
        <v>70.2</v>
      </c>
      <c r="E218" s="404">
        <f>ND代替値*2.71828^(-(0.69315/2.062)*(B218-事故日Cb)/365.25)</f>
        <v>4.0981691021662735E-4</v>
      </c>
      <c r="F218" s="188">
        <v>2.3E-2</v>
      </c>
      <c r="G218" s="416">
        <f>ND代替値*2.71828^(-(0.69315/28.799)*(B218-調査開始日)/365.25)</f>
        <v>1.2790978890519949E-2</v>
      </c>
      <c r="H218" s="172">
        <v>0.55000000000000004</v>
      </c>
      <c r="I218" s="420">
        <f>ND代替値</f>
        <v>0</v>
      </c>
      <c r="J218" s="179">
        <v>34269</v>
      </c>
      <c r="K218" s="251">
        <v>2.4</v>
      </c>
      <c r="L218" s="199">
        <v>68.3</v>
      </c>
      <c r="M218" s="404">
        <f t="shared" si="43"/>
        <v>4.0123315473656023E-4</v>
      </c>
      <c r="N218" s="167">
        <v>2.5000000000000001E-2</v>
      </c>
      <c r="O218" s="181"/>
      <c r="P218" s="172"/>
      <c r="Q218" s="248"/>
      <c r="R218" s="253"/>
      <c r="S218" s="254"/>
      <c r="T218" s="173"/>
      <c r="U218" s="173"/>
      <c r="V218" s="173"/>
      <c r="W218" s="173"/>
      <c r="X218" s="244"/>
      <c r="Y218" s="253"/>
      <c r="Z218" s="251"/>
      <c r="AA218" s="173"/>
      <c r="AB218" s="173"/>
      <c r="AC218" s="200"/>
      <c r="AD218" s="173"/>
      <c r="AE218" s="244"/>
      <c r="AF218" s="43"/>
    </row>
    <row r="219" spans="2:32" ht="12" customHeight="1" x14ac:dyDescent="0.2">
      <c r="B219" s="164"/>
      <c r="C219" s="189"/>
      <c r="D219" s="190"/>
      <c r="E219" s="190"/>
      <c r="F219" s="188"/>
      <c r="G219" s="181"/>
      <c r="H219" s="172"/>
      <c r="I219" s="248"/>
      <c r="J219" s="179">
        <v>34351</v>
      </c>
      <c r="K219" s="251">
        <v>1.7</v>
      </c>
      <c r="L219" s="199">
        <v>70.400000000000006</v>
      </c>
      <c r="M219" s="404">
        <f t="shared" si="43"/>
        <v>3.720673382462599E-4</v>
      </c>
      <c r="N219" s="167">
        <v>3.4000000000000002E-2</v>
      </c>
      <c r="O219" s="416">
        <f>ND代替値*2.71828^(-(0.69315/28.799)*(J219-調査開始日)/365.25)</f>
        <v>1.2702782504304042E-2</v>
      </c>
      <c r="P219" s="172">
        <v>0.32</v>
      </c>
      <c r="Q219" s="420">
        <f>ND代替値</f>
        <v>0</v>
      </c>
      <c r="R219" s="253"/>
      <c r="S219" s="254"/>
      <c r="T219" s="173"/>
      <c r="U219" s="173"/>
      <c r="V219" s="173"/>
      <c r="W219" s="173"/>
      <c r="X219" s="244"/>
      <c r="Y219" s="253"/>
      <c r="Z219" s="251"/>
      <c r="AA219" s="173"/>
      <c r="AB219" s="173"/>
      <c r="AC219" s="200"/>
      <c r="AD219" s="173"/>
      <c r="AE219" s="244"/>
      <c r="AF219" s="43"/>
    </row>
    <row r="220" spans="2:32" ht="12" customHeight="1" x14ac:dyDescent="0.2">
      <c r="B220" s="186">
        <v>34619</v>
      </c>
      <c r="C220" s="189">
        <v>3</v>
      </c>
      <c r="D220" s="190">
        <v>70.3</v>
      </c>
      <c r="E220" s="404">
        <f>ND代替値*2.71828^(-(0.69315/2.062)*(B220-事故日Cb)/365.25)</f>
        <v>2.9073839468280322E-4</v>
      </c>
      <c r="F220" s="188">
        <v>3.2000000000000001E-2</v>
      </c>
      <c r="G220" s="416">
        <f>ND代替値*2.71828^(-(0.69315/28.799)*(B220-調査開始日)/365.25)</f>
        <v>1.2480418875580313E-2</v>
      </c>
      <c r="H220" s="172">
        <v>0.54</v>
      </c>
      <c r="I220" s="420">
        <f>G220/H220</f>
        <v>2.3111886806630209E-2</v>
      </c>
      <c r="J220" s="179">
        <v>34618</v>
      </c>
      <c r="K220" s="251">
        <v>2.7</v>
      </c>
      <c r="L220" s="199">
        <v>62.5</v>
      </c>
      <c r="M220" s="404">
        <f t="shared" si="43"/>
        <v>2.9100609587329608E-4</v>
      </c>
      <c r="N220" s="167">
        <v>3.1E-2</v>
      </c>
      <c r="O220" s="181"/>
      <c r="P220" s="172"/>
      <c r="Q220" s="248"/>
      <c r="R220" s="253"/>
      <c r="S220" s="254"/>
      <c r="T220" s="173"/>
      <c r="U220" s="173"/>
      <c r="V220" s="173"/>
      <c r="W220" s="173"/>
      <c r="X220" s="244"/>
      <c r="Y220" s="253"/>
      <c r="Z220" s="251"/>
      <c r="AA220" s="173"/>
      <c r="AB220" s="173"/>
      <c r="AC220" s="200"/>
      <c r="AD220" s="173"/>
      <c r="AE220" s="244"/>
      <c r="AF220" s="43"/>
    </row>
    <row r="221" spans="2:32" ht="12" customHeight="1" x14ac:dyDescent="0.2">
      <c r="B221" s="186"/>
      <c r="C221" s="189"/>
      <c r="D221" s="190"/>
      <c r="E221" s="190"/>
      <c r="F221" s="188"/>
      <c r="G221" s="181"/>
      <c r="H221" s="172"/>
      <c r="I221" s="248"/>
      <c r="J221" s="179">
        <v>34716</v>
      </c>
      <c r="K221" s="251">
        <v>0.95</v>
      </c>
      <c r="L221" s="199">
        <v>55.8</v>
      </c>
      <c r="M221" s="404">
        <f t="shared" si="43"/>
        <v>2.6590814948463157E-4</v>
      </c>
      <c r="N221" s="167">
        <v>2.4E-2</v>
      </c>
      <c r="O221" s="416">
        <f>ND代替値*2.71828^(-(0.69315/28.799)*(J221-調査開始日)/365.25)</f>
        <v>1.2400899501783335E-2</v>
      </c>
      <c r="P221" s="172">
        <v>0.34</v>
      </c>
      <c r="Q221" s="420">
        <f>O221/P221</f>
        <v>3.6473233828774515E-2</v>
      </c>
      <c r="R221" s="253"/>
      <c r="S221" s="254"/>
      <c r="T221" s="173"/>
      <c r="U221" s="173"/>
      <c r="V221" s="173"/>
      <c r="W221" s="173"/>
      <c r="X221" s="244"/>
      <c r="Y221" s="253"/>
      <c r="Z221" s="251"/>
      <c r="AA221" s="173"/>
      <c r="AB221" s="173"/>
      <c r="AC221" s="200"/>
      <c r="AD221" s="173"/>
      <c r="AE221" s="244"/>
      <c r="AF221" s="43"/>
    </row>
    <row r="222" spans="2:32" ht="12" customHeight="1" x14ac:dyDescent="0.2">
      <c r="B222" s="186">
        <v>34984</v>
      </c>
      <c r="C222" s="189">
        <v>2.1</v>
      </c>
      <c r="D222" s="190">
        <v>76.099999999999994</v>
      </c>
      <c r="E222" s="404">
        <f>ND代替値*2.71828^(-(0.69315/2.062)*(B222-事故日Cb)/365.25)</f>
        <v>2.0778418465495024E-4</v>
      </c>
      <c r="F222" s="188">
        <v>3.4000000000000002E-2</v>
      </c>
      <c r="G222" s="416">
        <f>ND代替値*2.71828^(-(0.69315/28.799)*(B222-調査開始日)/365.25)</f>
        <v>1.2183820368788614E-2</v>
      </c>
      <c r="H222" s="172">
        <v>0.57999999999999996</v>
      </c>
      <c r="I222" s="420">
        <f>ND代替値</f>
        <v>0</v>
      </c>
      <c r="J222" s="179">
        <v>34988</v>
      </c>
      <c r="K222" s="251">
        <v>3.2</v>
      </c>
      <c r="L222" s="199">
        <v>71.2</v>
      </c>
      <c r="M222" s="404">
        <f t="shared" si="43"/>
        <v>2.0702066296622156E-4</v>
      </c>
      <c r="N222" s="167">
        <v>2.5999999999999999E-2</v>
      </c>
      <c r="O222" s="181"/>
      <c r="P222" s="172"/>
      <c r="Q222" s="248"/>
      <c r="R222" s="253"/>
      <c r="S222" s="254"/>
      <c r="T222" s="173"/>
      <c r="U222" s="173"/>
      <c r="V222" s="173"/>
      <c r="W222" s="173"/>
      <c r="X222" s="244"/>
      <c r="Y222" s="253"/>
      <c r="Z222" s="251"/>
      <c r="AA222" s="173"/>
      <c r="AB222" s="173"/>
      <c r="AC222" s="200"/>
      <c r="AD222" s="173"/>
      <c r="AE222" s="244"/>
      <c r="AF222" s="43"/>
    </row>
    <row r="223" spans="2:32" ht="12" customHeight="1" x14ac:dyDescent="0.2">
      <c r="B223" s="186"/>
      <c r="C223" s="189"/>
      <c r="D223" s="190"/>
      <c r="E223" s="190"/>
      <c r="F223" s="188"/>
      <c r="G223" s="181"/>
      <c r="H223" s="172"/>
      <c r="I223" s="248"/>
      <c r="J223" s="179">
        <v>35080</v>
      </c>
      <c r="K223" s="251">
        <v>1.03</v>
      </c>
      <c r="L223" s="199">
        <v>43.1</v>
      </c>
      <c r="M223" s="404">
        <f t="shared" si="43"/>
        <v>1.9021354797276401E-4</v>
      </c>
      <c r="N223" s="167">
        <v>1.7999999999999999E-2</v>
      </c>
      <c r="O223" s="416">
        <f>ND代替値*2.71828^(-(0.69315/28.799)*(J223-調査開始日)/365.25)</f>
        <v>1.2106988557817477E-2</v>
      </c>
      <c r="P223" s="172">
        <v>0.37</v>
      </c>
      <c r="Q223" s="420">
        <f>ND代替値</f>
        <v>0</v>
      </c>
      <c r="R223" s="253"/>
      <c r="S223" s="254"/>
      <c r="T223" s="173"/>
      <c r="U223" s="173"/>
      <c r="V223" s="173"/>
      <c r="W223" s="173"/>
      <c r="X223" s="244"/>
      <c r="Y223" s="253"/>
      <c r="Z223" s="251"/>
      <c r="AA223" s="173"/>
      <c r="AB223" s="173"/>
      <c r="AC223" s="200"/>
      <c r="AD223" s="173"/>
      <c r="AE223" s="244"/>
      <c r="AF223" s="43"/>
    </row>
    <row r="224" spans="2:32" ht="12" customHeight="1" x14ac:dyDescent="0.2">
      <c r="B224" s="186">
        <v>35353</v>
      </c>
      <c r="C224" s="189">
        <v>1.9</v>
      </c>
      <c r="D224" s="190">
        <v>71.2</v>
      </c>
      <c r="E224" s="404">
        <f>ND代替値*2.71828^(-(0.69315/2.062)*(B224-事故日Cb)/365.25)</f>
        <v>1.4795300671620548E-4</v>
      </c>
      <c r="F224" s="188">
        <v>2.7E-2</v>
      </c>
      <c r="G224" s="416">
        <f>ND代替値*2.71828^(-(0.69315/28.799)*(B224-調査開始日)/365.25)</f>
        <v>1.189113582958114E-2</v>
      </c>
      <c r="H224" s="172">
        <v>0.57999999999999996</v>
      </c>
      <c r="I224" s="420">
        <f>G224/H224</f>
        <v>2.0501958326864037E-2</v>
      </c>
      <c r="J224" s="179">
        <v>35352</v>
      </c>
      <c r="K224" s="251">
        <v>1.8</v>
      </c>
      <c r="L224" s="199">
        <v>69.3</v>
      </c>
      <c r="M224" s="404">
        <f t="shared" si="43"/>
        <v>1.4808923638782534E-4</v>
      </c>
      <c r="N224" s="423">
        <f>ND代替値*2.71828^(-(0.69315/30.07)*(J224-事故日Cb)/365.25)</f>
        <v>3.9278902001365227E-3</v>
      </c>
      <c r="O224" s="181"/>
      <c r="P224" s="172"/>
      <c r="Q224" s="248"/>
      <c r="R224" s="253"/>
      <c r="S224" s="254"/>
      <c r="T224" s="173"/>
      <c r="U224" s="173"/>
      <c r="V224" s="173"/>
      <c r="W224" s="173"/>
      <c r="X224" s="244"/>
      <c r="Y224" s="253"/>
      <c r="Z224" s="251"/>
      <c r="AA224" s="173"/>
      <c r="AB224" s="173"/>
      <c r="AC224" s="200"/>
      <c r="AD224" s="173"/>
      <c r="AE224" s="244"/>
      <c r="AF224" s="43"/>
    </row>
    <row r="225" spans="2:32" ht="12" customHeight="1" x14ac:dyDescent="0.2">
      <c r="B225" s="186"/>
      <c r="C225" s="189"/>
      <c r="D225" s="190"/>
      <c r="E225" s="190"/>
      <c r="F225" s="188"/>
      <c r="G225" s="190"/>
      <c r="H225" s="172"/>
      <c r="I225" s="248"/>
      <c r="J225" s="179">
        <v>35438</v>
      </c>
      <c r="K225" s="251">
        <v>1.2</v>
      </c>
      <c r="L225" s="199">
        <v>64.3</v>
      </c>
      <c r="M225" s="404">
        <f t="shared" si="43"/>
        <v>1.3681995245279946E-4</v>
      </c>
      <c r="N225" s="167">
        <v>2.4E-2</v>
      </c>
      <c r="O225" s="416">
        <f>ND代替値*2.71828^(-(0.69315/28.799)*(J225-調査開始日)/365.25)</f>
        <v>1.1824717819574084E-2</v>
      </c>
      <c r="P225" s="255">
        <v>0.35</v>
      </c>
      <c r="Q225" s="420">
        <f>O225/P225</f>
        <v>3.3784908055925954E-2</v>
      </c>
      <c r="R225" s="253"/>
      <c r="S225" s="254"/>
      <c r="T225" s="173"/>
      <c r="U225" s="173"/>
      <c r="V225" s="173"/>
      <c r="W225" s="173"/>
      <c r="X225" s="244"/>
      <c r="Y225" s="253"/>
      <c r="Z225" s="251"/>
      <c r="AA225" s="173"/>
      <c r="AB225" s="173"/>
      <c r="AC225" s="200"/>
      <c r="AD225" s="173"/>
      <c r="AE225" s="244"/>
      <c r="AF225" s="43"/>
    </row>
    <row r="226" spans="2:32" ht="12" customHeight="1" x14ac:dyDescent="0.2">
      <c r="B226" s="186">
        <v>35716</v>
      </c>
      <c r="C226" s="189">
        <v>2.2999999999999998</v>
      </c>
      <c r="D226" s="190">
        <v>75.099999999999994</v>
      </c>
      <c r="E226" s="404">
        <f>ND代替値*2.71828^(-(0.69315/2.062)*(B226-事故日Cb)/365.25)</f>
        <v>1.0593349291663447E-4</v>
      </c>
      <c r="F226" s="188">
        <v>2.1999999999999999E-2</v>
      </c>
      <c r="G226" s="416">
        <f>ND代替値*2.71828^(-(0.69315/28.799)*(B226-調査開始日)/365.25)</f>
        <v>1.161007171285254E-2</v>
      </c>
      <c r="H226" s="168">
        <v>0.35</v>
      </c>
      <c r="I226" s="420">
        <f>ND代替値</f>
        <v>0</v>
      </c>
      <c r="J226" s="179">
        <v>35716</v>
      </c>
      <c r="K226" s="251">
        <v>2.5</v>
      </c>
      <c r="L226" s="199">
        <v>65.599999999999994</v>
      </c>
      <c r="M226" s="404">
        <f t="shared" si="43"/>
        <v>1.0593349291663447E-4</v>
      </c>
      <c r="N226" s="167">
        <v>3.2000000000000001E-2</v>
      </c>
      <c r="O226" s="190"/>
      <c r="P226" s="168"/>
      <c r="Q226" s="248"/>
      <c r="R226" s="253"/>
      <c r="S226" s="254"/>
      <c r="T226" s="173"/>
      <c r="U226" s="173"/>
      <c r="V226" s="173"/>
      <c r="W226" s="173"/>
      <c r="X226" s="244"/>
      <c r="Y226" s="253"/>
      <c r="Z226" s="251"/>
      <c r="AA226" s="173"/>
      <c r="AB226" s="173"/>
      <c r="AC226" s="200"/>
      <c r="AD226" s="173"/>
      <c r="AE226" s="244"/>
      <c r="AF226" s="43"/>
    </row>
    <row r="227" spans="2:32" ht="12" customHeight="1" x14ac:dyDescent="0.2">
      <c r="B227" s="186"/>
      <c r="C227" s="189"/>
      <c r="D227" s="190"/>
      <c r="E227" s="190"/>
      <c r="F227" s="188"/>
      <c r="G227" s="181"/>
      <c r="H227" s="168"/>
      <c r="I227" s="248"/>
      <c r="J227" s="179">
        <v>35808</v>
      </c>
      <c r="K227" s="251">
        <v>1.39</v>
      </c>
      <c r="L227" s="199">
        <v>63.6</v>
      </c>
      <c r="M227" s="404">
        <f t="shared" si="43"/>
        <v>9.7333209391317976E-5</v>
      </c>
      <c r="N227" s="423">
        <f>ND代替値*2.71828^(-(0.69315/30.07)*(J227-事故日Cb)/365.25)</f>
        <v>3.8164624710286883E-3</v>
      </c>
      <c r="O227" s="416">
        <f>ND代替値*2.71828^(-(0.69315/28.799)*(J227-調査開始日)/365.25)</f>
        <v>1.1539899324764605E-2</v>
      </c>
      <c r="P227" s="168">
        <v>0.45</v>
      </c>
      <c r="Q227" s="420">
        <f>ND代替値</f>
        <v>0</v>
      </c>
      <c r="R227" s="253"/>
      <c r="S227" s="254"/>
      <c r="T227" s="173"/>
      <c r="U227" s="173"/>
      <c r="V227" s="173"/>
      <c r="W227" s="173"/>
      <c r="X227" s="244"/>
      <c r="Y227" s="253"/>
      <c r="Z227" s="251"/>
      <c r="AA227" s="173"/>
      <c r="AB227" s="173"/>
      <c r="AC227" s="200"/>
      <c r="AD227" s="173"/>
      <c r="AE227" s="244"/>
      <c r="AF227" s="43"/>
    </row>
    <row r="228" spans="2:32" ht="12" customHeight="1" x14ac:dyDescent="0.2">
      <c r="B228" s="186">
        <v>36087</v>
      </c>
      <c r="C228" s="189">
        <v>2.2999999999999998</v>
      </c>
      <c r="D228" s="190">
        <v>70.900000000000006</v>
      </c>
      <c r="E228" s="404">
        <f>ND代替値*2.71828^(-(0.69315/2.062)*(B228-事故日Cb)/365.25)</f>
        <v>7.5291370512820397E-5</v>
      </c>
      <c r="F228" s="425">
        <v>2.1999999999999999E-2</v>
      </c>
      <c r="G228" s="416">
        <f>ND代替値*2.71828^(-(0.69315/28.799)*(B228-調査開始日)/365.25)</f>
        <v>1.1329676730178945E-2</v>
      </c>
      <c r="H228" s="168">
        <v>0.59</v>
      </c>
      <c r="I228" s="420">
        <f>G228/H228</f>
        <v>1.9202841915557534E-2</v>
      </c>
      <c r="J228" s="179">
        <v>36080</v>
      </c>
      <c r="K228" s="251">
        <v>5.2</v>
      </c>
      <c r="L228" s="199">
        <v>67.2</v>
      </c>
      <c r="M228" s="404">
        <f t="shared" si="43"/>
        <v>7.577799167071148E-5</v>
      </c>
      <c r="N228" s="167">
        <v>2.3E-2</v>
      </c>
      <c r="O228" s="181"/>
      <c r="P228" s="168"/>
      <c r="Q228" s="248"/>
      <c r="R228" s="253"/>
      <c r="S228" s="254"/>
      <c r="T228" s="173"/>
      <c r="U228" s="173"/>
      <c r="V228" s="173"/>
      <c r="W228" s="173"/>
      <c r="X228" s="244"/>
      <c r="Y228" s="253"/>
      <c r="Z228" s="251"/>
      <c r="AA228" s="173"/>
      <c r="AB228" s="173"/>
      <c r="AC228" s="200"/>
      <c r="AD228" s="173"/>
      <c r="AE228" s="244"/>
      <c r="AF228" s="43"/>
    </row>
    <row r="229" spans="2:32" ht="12" customHeight="1" x14ac:dyDescent="0.2">
      <c r="B229" s="186"/>
      <c r="C229" s="189"/>
      <c r="D229" s="190"/>
      <c r="E229" s="190"/>
      <c r="F229" s="188"/>
      <c r="G229" s="181"/>
      <c r="H229" s="168"/>
      <c r="I229" s="248"/>
      <c r="J229" s="179">
        <v>36171</v>
      </c>
      <c r="K229" s="251">
        <v>1.4</v>
      </c>
      <c r="L229" s="199">
        <v>61.7</v>
      </c>
      <c r="M229" s="404">
        <f t="shared" si="43"/>
        <v>6.9690012230614001E-5</v>
      </c>
      <c r="N229" s="167">
        <v>2.5000000000000001E-2</v>
      </c>
      <c r="O229" s="416">
        <f>ND代替値*2.71828^(-(0.69315/28.799)*(J229-調査開始日)/365.25)</f>
        <v>1.1267137188553588E-2</v>
      </c>
      <c r="P229" s="168">
        <v>0.43</v>
      </c>
      <c r="Q229" s="420">
        <f>O229/P229</f>
        <v>2.6202644624543227E-2</v>
      </c>
      <c r="R229" s="253"/>
      <c r="S229" s="254"/>
      <c r="T229" s="173"/>
      <c r="U229" s="173"/>
      <c r="V229" s="173"/>
      <c r="W229" s="173"/>
      <c r="X229" s="244"/>
      <c r="Y229" s="253"/>
      <c r="Z229" s="251"/>
      <c r="AA229" s="173"/>
      <c r="AB229" s="173"/>
      <c r="AC229" s="200"/>
      <c r="AD229" s="173"/>
      <c r="AE229" s="244"/>
      <c r="AF229" s="43"/>
    </row>
    <row r="230" spans="2:32" ht="12" customHeight="1" x14ac:dyDescent="0.2">
      <c r="B230" s="186">
        <v>36460</v>
      </c>
      <c r="C230" s="189">
        <v>1.5</v>
      </c>
      <c r="D230" s="190">
        <v>69.2</v>
      </c>
      <c r="E230" s="404">
        <f>ND代替値*2.71828^(-(0.69315/2.062)*(B230-事故日Cb)/365.25)</f>
        <v>5.3414321494919635E-5</v>
      </c>
      <c r="F230" s="425">
        <v>2.5000000000000001E-2</v>
      </c>
      <c r="G230" s="416">
        <f>ND代替値*2.71828^(-(0.69315/28.799)*(B230-調査開始日)/365.25)</f>
        <v>1.1054596565892737E-2</v>
      </c>
      <c r="H230" s="168">
        <v>0.45</v>
      </c>
      <c r="I230" s="420">
        <f>ND代替値</f>
        <v>0</v>
      </c>
      <c r="J230" s="179">
        <v>36446</v>
      </c>
      <c r="K230" s="251">
        <v>3.1</v>
      </c>
      <c r="L230" s="199">
        <v>70.400000000000006</v>
      </c>
      <c r="M230" s="404">
        <f t="shared" si="43"/>
        <v>5.4107004758223203E-5</v>
      </c>
      <c r="N230" s="167">
        <v>0.01</v>
      </c>
      <c r="O230" s="181"/>
      <c r="P230" s="168"/>
      <c r="Q230" s="248"/>
      <c r="R230" s="253"/>
      <c r="S230" s="254"/>
      <c r="T230" s="173"/>
      <c r="U230" s="173"/>
      <c r="V230" s="173"/>
      <c r="W230" s="173"/>
      <c r="X230" s="244"/>
      <c r="Y230" s="253"/>
      <c r="Z230" s="251"/>
      <c r="AA230" s="173"/>
      <c r="AB230" s="173"/>
      <c r="AC230" s="200"/>
      <c r="AD230" s="173"/>
      <c r="AE230" s="244"/>
      <c r="AF230" s="43"/>
    </row>
    <row r="231" spans="2:32" ht="12" customHeight="1" x14ac:dyDescent="0.2">
      <c r="B231" s="186"/>
      <c r="C231" s="189"/>
      <c r="D231" s="190"/>
      <c r="E231" s="190"/>
      <c r="F231" s="188"/>
      <c r="G231" s="181"/>
      <c r="H231" s="168"/>
      <c r="I231" s="248"/>
      <c r="J231" s="179">
        <v>36537</v>
      </c>
      <c r="K231" s="251">
        <v>1.5</v>
      </c>
      <c r="L231" s="199">
        <v>75</v>
      </c>
      <c r="M231" s="404">
        <f t="shared" si="43"/>
        <v>4.9760065425696244E-5</v>
      </c>
      <c r="N231" s="423">
        <f t="shared" ref="N231:N236" si="45">ND代替値*2.71828^(-(0.69315/30.07)*(J231-事故日Cb)/365.25)</f>
        <v>3.6448536301423003E-3</v>
      </c>
      <c r="O231" s="416">
        <f>ND代替値*2.71828^(-(0.69315/28.799)*(J231-調査開始日)/365.25)</f>
        <v>1.0998647661325545E-2</v>
      </c>
      <c r="P231" s="168">
        <v>0.41</v>
      </c>
      <c r="Q231" s="420">
        <f>ND代替値</f>
        <v>0</v>
      </c>
      <c r="R231" s="253"/>
      <c r="S231" s="254"/>
      <c r="T231" s="173"/>
      <c r="U231" s="173"/>
      <c r="V231" s="173"/>
      <c r="W231" s="173"/>
      <c r="X231" s="244"/>
      <c r="Y231" s="253"/>
      <c r="Z231" s="251"/>
      <c r="AA231" s="173"/>
      <c r="AB231" s="173"/>
      <c r="AC231" s="200"/>
      <c r="AD231" s="173"/>
      <c r="AE231" s="244"/>
      <c r="AF231" s="43"/>
    </row>
    <row r="232" spans="2:32" ht="12" customHeight="1" x14ac:dyDescent="0.2">
      <c r="B232" s="186">
        <v>36817</v>
      </c>
      <c r="C232" s="189">
        <v>1.2</v>
      </c>
      <c r="D232" s="190">
        <v>74.900000000000006</v>
      </c>
      <c r="E232" s="404">
        <f>ND代替値*2.71828^(-(0.69315/2.062)*(B232-事故日Cb)/365.25)</f>
        <v>3.8456114590653941E-5</v>
      </c>
      <c r="F232" s="188">
        <v>2.7E-2</v>
      </c>
      <c r="G232" s="416">
        <f>ND代替値*2.71828^(-(0.69315/28.799)*(B232-調査開始日)/365.25)</f>
        <v>1.0797573519194251E-2</v>
      </c>
      <c r="H232" s="168">
        <v>0.44</v>
      </c>
      <c r="I232" s="420">
        <f>G232/H232</f>
        <v>2.4539939816350571E-2</v>
      </c>
      <c r="J232" s="179">
        <v>36810</v>
      </c>
      <c r="K232" s="251">
        <v>1.41</v>
      </c>
      <c r="L232" s="199">
        <v>61.2</v>
      </c>
      <c r="M232" s="404">
        <f t="shared" si="43"/>
        <v>3.8704663114643241E-5</v>
      </c>
      <c r="N232" s="423">
        <f t="shared" si="45"/>
        <v>3.5825934871592641E-3</v>
      </c>
      <c r="O232" s="181"/>
      <c r="P232" s="168"/>
      <c r="Q232" s="248"/>
      <c r="R232" s="253"/>
      <c r="S232" s="254"/>
      <c r="T232" s="173"/>
      <c r="U232" s="173"/>
      <c r="V232" s="173"/>
      <c r="W232" s="173"/>
      <c r="X232" s="244"/>
      <c r="Y232" s="253"/>
      <c r="Z232" s="251"/>
      <c r="AA232" s="173"/>
      <c r="AB232" s="173"/>
      <c r="AC232" s="200"/>
      <c r="AD232" s="173"/>
      <c r="AE232" s="244"/>
      <c r="AF232" s="43"/>
    </row>
    <row r="233" spans="2:32" ht="12" customHeight="1" x14ac:dyDescent="0.2">
      <c r="B233" s="186"/>
      <c r="C233" s="189"/>
      <c r="D233" s="190"/>
      <c r="E233" s="190"/>
      <c r="F233" s="188"/>
      <c r="G233" s="181"/>
      <c r="H233" s="168"/>
      <c r="I233" s="248"/>
      <c r="J233" s="179">
        <v>36900</v>
      </c>
      <c r="K233" s="251">
        <v>1</v>
      </c>
      <c r="L233" s="199">
        <v>78</v>
      </c>
      <c r="M233" s="404">
        <f t="shared" si="43"/>
        <v>3.5627917642899035E-5</v>
      </c>
      <c r="N233" s="423">
        <f t="shared" si="45"/>
        <v>3.5623021569242703E-3</v>
      </c>
      <c r="O233" s="416">
        <f>ND代替値*2.71828^(-(0.69315/28.799)*(J233-調査開始日)/365.25)</f>
        <v>1.0738678787498594E-2</v>
      </c>
      <c r="P233" s="168">
        <v>0.33</v>
      </c>
      <c r="Q233" s="420">
        <f>O233/P233</f>
        <v>3.2541450871207855E-2</v>
      </c>
      <c r="R233" s="253"/>
      <c r="S233" s="254"/>
      <c r="T233" s="173"/>
      <c r="U233" s="173"/>
      <c r="V233" s="173"/>
      <c r="W233" s="173"/>
      <c r="X233" s="244"/>
      <c r="Y233" s="253"/>
      <c r="Z233" s="251"/>
      <c r="AA233" s="173"/>
      <c r="AB233" s="173"/>
      <c r="AC233" s="200"/>
      <c r="AD233" s="173"/>
      <c r="AE233" s="244"/>
      <c r="AF233" s="43"/>
    </row>
    <row r="234" spans="2:32" ht="12" customHeight="1" x14ac:dyDescent="0.2">
      <c r="B234" s="186">
        <v>37176</v>
      </c>
      <c r="C234" s="189">
        <v>1.8</v>
      </c>
      <c r="D234" s="190">
        <v>82.3</v>
      </c>
      <c r="E234" s="404">
        <f>ND代替値*2.71828^(-(0.69315/2.062)*(B234-事故日Cb)/365.25)</f>
        <v>2.7635905163726381E-5</v>
      </c>
      <c r="F234" s="188">
        <v>2.5000000000000001E-2</v>
      </c>
      <c r="G234" s="416">
        <f>ND代替値*2.71828^(-(0.69315/28.799)*(B234-調査開始日)/365.25)</f>
        <v>1.0545136486800267E-2</v>
      </c>
      <c r="H234" s="168">
        <v>0.4</v>
      </c>
      <c r="I234" s="420">
        <f>ND代替値</f>
        <v>0</v>
      </c>
      <c r="J234" s="179">
        <v>37174</v>
      </c>
      <c r="K234" s="251">
        <v>2.1</v>
      </c>
      <c r="L234" s="199">
        <v>77</v>
      </c>
      <c r="M234" s="404">
        <f t="shared" si="43"/>
        <v>2.7686820837931363E-5</v>
      </c>
      <c r="N234" s="423">
        <f t="shared" si="45"/>
        <v>3.5012311577026275E-3</v>
      </c>
      <c r="O234" s="181"/>
      <c r="P234" s="168"/>
      <c r="Q234" s="248"/>
      <c r="R234" s="253"/>
      <c r="S234" s="254"/>
      <c r="T234" s="173"/>
      <c r="U234" s="173"/>
      <c r="V234" s="173"/>
      <c r="W234" s="173"/>
      <c r="X234" s="244"/>
      <c r="Y234" s="253"/>
      <c r="Z234" s="251"/>
      <c r="AA234" s="173"/>
      <c r="AB234" s="173"/>
      <c r="AC234" s="200"/>
      <c r="AD234" s="173"/>
      <c r="AE234" s="244"/>
      <c r="AF234" s="43"/>
    </row>
    <row r="235" spans="2:32" ht="12" customHeight="1" x14ac:dyDescent="0.2">
      <c r="B235" s="186"/>
      <c r="C235" s="189"/>
      <c r="D235" s="190"/>
      <c r="E235" s="190"/>
      <c r="F235" s="188"/>
      <c r="G235" s="190"/>
      <c r="H235" s="168"/>
      <c r="I235" s="248"/>
      <c r="J235" s="179">
        <v>37265</v>
      </c>
      <c r="K235" s="251">
        <v>1.4</v>
      </c>
      <c r="L235" s="199">
        <v>77</v>
      </c>
      <c r="M235" s="404">
        <f t="shared" si="43"/>
        <v>2.5462470570700185E-5</v>
      </c>
      <c r="N235" s="423">
        <f t="shared" si="45"/>
        <v>3.481180945973477E-3</v>
      </c>
      <c r="O235" s="416">
        <f>ND代替値*2.71828^(-(0.69315/28.799)*(J235-調査開始日)/365.25)</f>
        <v>1.0483472922612135E-2</v>
      </c>
      <c r="P235" s="168">
        <v>0.37</v>
      </c>
      <c r="Q235" s="420">
        <f>ND代替値</f>
        <v>0</v>
      </c>
      <c r="R235" s="253"/>
      <c r="S235" s="254"/>
      <c r="T235" s="173"/>
      <c r="U235" s="173"/>
      <c r="V235" s="173"/>
      <c r="W235" s="173"/>
      <c r="X235" s="244"/>
      <c r="Y235" s="253"/>
      <c r="Z235" s="251"/>
      <c r="AA235" s="173"/>
      <c r="AB235" s="173"/>
      <c r="AC235" s="200"/>
      <c r="AD235" s="173"/>
      <c r="AE235" s="244"/>
      <c r="AF235" s="43"/>
    </row>
    <row r="236" spans="2:32" ht="12" customHeight="1" x14ac:dyDescent="0.2">
      <c r="B236" s="186">
        <v>37554</v>
      </c>
      <c r="C236" s="189">
        <v>1.3</v>
      </c>
      <c r="D236" s="190">
        <v>81.5</v>
      </c>
      <c r="E236" s="404">
        <f>ND代替値*2.71828^(-(0.69315/2.062)*(B236-事故日Cb)/365.25)</f>
        <v>1.9515860961792919E-5</v>
      </c>
      <c r="F236" s="425">
        <v>2.8000000000000001E-2</v>
      </c>
      <c r="G236" s="416">
        <f>ND代替値*2.71828^(-(0.69315/28.799)*(B236-調査開始日)/365.25)</f>
        <v>1.0285715158121276E-2</v>
      </c>
      <c r="H236" s="168">
        <v>0.61</v>
      </c>
      <c r="I236" s="420">
        <f>G236/H236</f>
        <v>1.6861828128067666E-2</v>
      </c>
      <c r="J236" s="179">
        <v>37537</v>
      </c>
      <c r="K236" s="251">
        <v>2.2999999999999998</v>
      </c>
      <c r="L236" s="199">
        <v>68.599999999999994</v>
      </c>
      <c r="M236" s="404">
        <f t="shared" ref="M236:M253" si="46">0.005*2.71828^(-(0.69315/2.062)*(J236-事故日Cb)/365.25)</f>
        <v>1.982360280615964E-5</v>
      </c>
      <c r="N236" s="423">
        <f t="shared" si="45"/>
        <v>3.4219325576834176E-3</v>
      </c>
      <c r="O236" s="190"/>
      <c r="P236" s="168"/>
      <c r="Q236" s="248"/>
      <c r="R236" s="253"/>
      <c r="S236" s="254"/>
      <c r="T236" s="173"/>
      <c r="U236" s="173"/>
      <c r="V236" s="173"/>
      <c r="W236" s="173"/>
      <c r="X236" s="244"/>
      <c r="Y236" s="253"/>
      <c r="Z236" s="251"/>
      <c r="AA236" s="173"/>
      <c r="AB236" s="173"/>
      <c r="AC236" s="200"/>
      <c r="AD236" s="173"/>
      <c r="AE236" s="244"/>
      <c r="AF236" s="43"/>
    </row>
    <row r="237" spans="2:32" ht="12" customHeight="1" x14ac:dyDescent="0.2">
      <c r="B237" s="186"/>
      <c r="C237" s="189"/>
      <c r="D237" s="190"/>
      <c r="E237" s="190"/>
      <c r="F237" s="188"/>
      <c r="G237" s="181"/>
      <c r="H237" s="168"/>
      <c r="I237" s="248"/>
      <c r="J237" s="179">
        <v>37635</v>
      </c>
      <c r="K237" s="251">
        <v>1.5</v>
      </c>
      <c r="L237" s="199">
        <v>85</v>
      </c>
      <c r="M237" s="404">
        <f t="shared" si="46"/>
        <v>1.8113907622743971E-5</v>
      </c>
      <c r="N237" s="425">
        <v>3.3000000000000002E-2</v>
      </c>
      <c r="O237" s="416">
        <f>ND代替値*2.71828^(-(0.69315/28.799)*(J237-調査開始日)/365.25)</f>
        <v>1.0230960598533533E-2</v>
      </c>
      <c r="P237" s="168">
        <v>0.33</v>
      </c>
      <c r="Q237" s="420">
        <f>O237/P237</f>
        <v>3.1002910904647067E-2</v>
      </c>
      <c r="R237" s="253"/>
      <c r="S237" s="254"/>
      <c r="T237" s="173"/>
      <c r="U237" s="173"/>
      <c r="V237" s="173"/>
      <c r="W237" s="173"/>
      <c r="X237" s="244"/>
      <c r="Y237" s="253"/>
      <c r="Z237" s="251"/>
      <c r="AA237" s="173"/>
      <c r="AB237" s="173"/>
      <c r="AC237" s="200"/>
      <c r="AD237" s="173"/>
      <c r="AE237" s="244"/>
      <c r="AF237" s="43"/>
    </row>
    <row r="238" spans="2:32" ht="12" customHeight="1" x14ac:dyDescent="0.2">
      <c r="B238" s="186">
        <v>37938</v>
      </c>
      <c r="C238" s="189">
        <v>2.2000000000000002</v>
      </c>
      <c r="D238" s="190">
        <v>78.599999999999994</v>
      </c>
      <c r="E238" s="404">
        <f>ND代替値*2.71828^(-(0.69315/2.062)*(B238-事故日Cb)/365.25)</f>
        <v>1.3705773389716992E-5</v>
      </c>
      <c r="F238" s="188">
        <v>2.7E-2</v>
      </c>
      <c r="G238" s="416">
        <f>ND代替値*2.71828^(-(0.69315/28.799)*(B238-調査開始日)/365.25)</f>
        <v>1.0028709966554672E-2</v>
      </c>
      <c r="H238" s="168">
        <v>0.45</v>
      </c>
      <c r="I238" s="420">
        <f>ND代替値</f>
        <v>0</v>
      </c>
      <c r="J238" s="179">
        <v>37914</v>
      </c>
      <c r="K238" s="251">
        <v>2.6</v>
      </c>
      <c r="L238" s="199">
        <v>76</v>
      </c>
      <c r="M238" s="404">
        <f t="shared" si="46"/>
        <v>1.4011876714923888E-5</v>
      </c>
      <c r="N238" s="423">
        <f>ND代替値*2.71828^(-(0.69315/30.07)*(J238-事故日Cb)/365.25)</f>
        <v>3.3414763065606674E-3</v>
      </c>
      <c r="O238" s="181"/>
      <c r="P238" s="168"/>
      <c r="Q238" s="248"/>
      <c r="R238" s="253"/>
      <c r="S238" s="254"/>
      <c r="T238" s="173"/>
      <c r="U238" s="173"/>
      <c r="V238" s="173"/>
      <c r="W238" s="173"/>
      <c r="X238" s="244"/>
      <c r="Y238" s="253"/>
      <c r="Z238" s="251"/>
      <c r="AA238" s="173"/>
      <c r="AB238" s="173"/>
      <c r="AC238" s="200"/>
      <c r="AD238" s="173"/>
      <c r="AE238" s="244"/>
      <c r="AF238" s="43"/>
    </row>
    <row r="239" spans="2:32" ht="12" customHeight="1" x14ac:dyDescent="0.2">
      <c r="B239" s="186"/>
      <c r="C239" s="189"/>
      <c r="D239" s="190"/>
      <c r="E239" s="190"/>
      <c r="F239" s="188"/>
      <c r="G239" s="181"/>
      <c r="H239" s="168"/>
      <c r="I239" s="248"/>
      <c r="J239" s="179">
        <v>38007</v>
      </c>
      <c r="K239" s="251">
        <v>1.6</v>
      </c>
      <c r="L239" s="199">
        <v>79</v>
      </c>
      <c r="M239" s="404">
        <f t="shared" si="46"/>
        <v>1.2862469573346534E-5</v>
      </c>
      <c r="N239" s="425">
        <v>3.5999999999999997E-2</v>
      </c>
      <c r="O239" s="416">
        <f>ND代替値*2.71828^(-(0.69315/28.799)*(J239-調査開始日)/365.25)</f>
        <v>9.9832146691312927E-3</v>
      </c>
      <c r="P239" s="168">
        <v>0.35</v>
      </c>
      <c r="Q239" s="420">
        <f>ND代替値</f>
        <v>0</v>
      </c>
      <c r="R239" s="253"/>
      <c r="S239" s="254"/>
      <c r="T239" s="173"/>
      <c r="U239" s="173"/>
      <c r="V239" s="173"/>
      <c r="W239" s="173"/>
      <c r="X239" s="244"/>
      <c r="Y239" s="253"/>
      <c r="Z239" s="251"/>
      <c r="AA239" s="173"/>
      <c r="AB239" s="173"/>
      <c r="AC239" s="200"/>
      <c r="AD239" s="173"/>
      <c r="AE239" s="244"/>
      <c r="AF239" s="43"/>
    </row>
    <row r="240" spans="2:32" ht="12" customHeight="1" x14ac:dyDescent="0.2">
      <c r="B240" s="186">
        <v>38286</v>
      </c>
      <c r="C240" s="165">
        <v>1.03</v>
      </c>
      <c r="D240" s="190">
        <v>77.3</v>
      </c>
      <c r="E240" s="404">
        <f>ND代替値*2.71828^(-(0.69315/2.062)*(B240-事故日Cb)/365.25)</f>
        <v>9.9496663925179893E-6</v>
      </c>
      <c r="F240" s="425">
        <v>2.4E-2</v>
      </c>
      <c r="G240" s="416">
        <f>ND代替値*2.71828^(-(0.69315/28.799)*(B240-調査開始日)/365.25)</f>
        <v>9.8013502324505834E-3</v>
      </c>
      <c r="H240" s="168">
        <v>0.32</v>
      </c>
      <c r="I240" s="420">
        <f>G240/H240</f>
        <v>3.0629219476408072E-2</v>
      </c>
      <c r="J240" s="179">
        <v>38272</v>
      </c>
      <c r="K240" s="251">
        <v>1.9</v>
      </c>
      <c r="L240" s="199">
        <v>71.099999999999994</v>
      </c>
      <c r="M240" s="404">
        <f t="shared" si="46"/>
        <v>1.0078694847671299E-5</v>
      </c>
      <c r="N240" s="423">
        <f>ND代替値*2.71828^(-(0.69315/30.07)*(J240-事故日Cb)/365.25)</f>
        <v>3.2668266550048958E-3</v>
      </c>
      <c r="O240" s="181"/>
      <c r="P240" s="168"/>
      <c r="Q240" s="248"/>
      <c r="R240" s="253"/>
      <c r="S240" s="254"/>
      <c r="T240" s="173"/>
      <c r="U240" s="173"/>
      <c r="V240" s="173"/>
      <c r="W240" s="173"/>
      <c r="X240" s="244"/>
      <c r="Y240" s="253"/>
      <c r="Z240" s="251"/>
      <c r="AA240" s="173"/>
      <c r="AB240" s="173"/>
      <c r="AC240" s="200"/>
      <c r="AD240" s="173"/>
      <c r="AE240" s="244"/>
      <c r="AF240" s="43"/>
    </row>
    <row r="241" spans="1:32" ht="12" customHeight="1" x14ac:dyDescent="0.2">
      <c r="B241" s="186"/>
      <c r="C241" s="189"/>
      <c r="D241" s="190"/>
      <c r="E241" s="190"/>
      <c r="F241" s="188"/>
      <c r="G241" s="181"/>
      <c r="H241" s="168"/>
      <c r="I241" s="248"/>
      <c r="J241" s="179">
        <v>38376</v>
      </c>
      <c r="K241" s="251">
        <v>0.92</v>
      </c>
      <c r="L241" s="199">
        <v>76</v>
      </c>
      <c r="M241" s="404">
        <f t="shared" si="46"/>
        <v>9.1587386707633765E-6</v>
      </c>
      <c r="N241" s="425">
        <v>3.5999999999999997E-2</v>
      </c>
      <c r="O241" s="416">
        <f>ND代替値*2.71828^(-(0.69315/28.799)*(J241-調査開始日)/365.25)</f>
        <v>9.7433939481422378E-3</v>
      </c>
      <c r="P241" s="168">
        <v>0.42</v>
      </c>
      <c r="Q241" s="420">
        <f>ND代替値</f>
        <v>0</v>
      </c>
      <c r="R241" s="253"/>
      <c r="S241" s="254"/>
      <c r="T241" s="173"/>
      <c r="U241" s="173"/>
      <c r="V241" s="173"/>
      <c r="W241" s="173"/>
      <c r="X241" s="244"/>
      <c r="Y241" s="253"/>
      <c r="Z241" s="251"/>
      <c r="AA241" s="173"/>
      <c r="AB241" s="173"/>
      <c r="AC241" s="200"/>
      <c r="AD241" s="173"/>
      <c r="AE241" s="244"/>
      <c r="AF241" s="43"/>
    </row>
    <row r="242" spans="1:32" ht="12" customHeight="1" x14ac:dyDescent="0.2">
      <c r="B242" s="186">
        <v>38636</v>
      </c>
      <c r="C242" s="189">
        <v>1.52</v>
      </c>
      <c r="D242" s="190">
        <v>64.3</v>
      </c>
      <c r="E242" s="404">
        <f>ND代替値*2.71828^(-(0.69315/2.062)*(B242-事故日Cb)/365.25)</f>
        <v>7.2096485558114699E-6</v>
      </c>
      <c r="F242" s="425">
        <v>2.4E-2</v>
      </c>
      <c r="G242" s="416">
        <f>ND代替値*2.71828^(-(0.69315/28.799)*(B242-調査開始日)/365.25)</f>
        <v>9.5778825726068658E-3</v>
      </c>
      <c r="H242" s="168">
        <v>0.27</v>
      </c>
      <c r="I242" s="420">
        <f>ND代替値</f>
        <v>0</v>
      </c>
      <c r="J242" s="179">
        <v>38631</v>
      </c>
      <c r="K242" s="251">
        <v>2.4</v>
      </c>
      <c r="L242" s="199">
        <v>75</v>
      </c>
      <c r="M242" s="404">
        <f t="shared" si="46"/>
        <v>7.2429016282387067E-6</v>
      </c>
      <c r="N242" s="425">
        <v>3.4000000000000002E-2</v>
      </c>
      <c r="O242" s="181"/>
      <c r="P242" s="168"/>
      <c r="Q242" s="248"/>
      <c r="R242" s="253"/>
      <c r="S242" s="254"/>
      <c r="T242" s="173"/>
      <c r="U242" s="173"/>
      <c r="V242" s="173"/>
      <c r="W242" s="173"/>
      <c r="X242" s="244"/>
      <c r="Y242" s="253"/>
      <c r="Z242" s="251"/>
      <c r="AA242" s="173"/>
      <c r="AB242" s="173"/>
      <c r="AC242" s="200"/>
      <c r="AD242" s="173"/>
      <c r="AE242" s="244"/>
      <c r="AF242" s="43"/>
    </row>
    <row r="243" spans="1:32" ht="12" customHeight="1" x14ac:dyDescent="0.2">
      <c r="B243" s="186"/>
      <c r="C243" s="189"/>
      <c r="D243" s="190"/>
      <c r="E243" s="190"/>
      <c r="F243" s="188"/>
      <c r="G243" s="181"/>
      <c r="H243" s="168"/>
      <c r="I243" s="248"/>
      <c r="J243" s="179">
        <v>38743</v>
      </c>
      <c r="K243" s="251">
        <v>1.5</v>
      </c>
      <c r="L243" s="199">
        <v>71</v>
      </c>
      <c r="M243" s="404">
        <f t="shared" si="46"/>
        <v>6.5335071534616035E-6</v>
      </c>
      <c r="N243" s="425">
        <v>3.6999999999999998E-2</v>
      </c>
      <c r="O243" s="416">
        <f>ND代替値*2.71828^(-(0.69315/28.799)*(J243-調査開始日)/365.25)</f>
        <v>9.5105876326130653E-3</v>
      </c>
      <c r="P243" s="168">
        <v>0.5</v>
      </c>
      <c r="Q243" s="420">
        <f>ND代替値</f>
        <v>0</v>
      </c>
      <c r="R243" s="253"/>
      <c r="S243" s="254"/>
      <c r="T243" s="173"/>
      <c r="U243" s="173"/>
      <c r="V243" s="173"/>
      <c r="W243" s="173"/>
      <c r="X243" s="244"/>
      <c r="Y243" s="253"/>
      <c r="Z243" s="251"/>
      <c r="AA243" s="173"/>
      <c r="AB243" s="173"/>
      <c r="AC243" s="200"/>
      <c r="AD243" s="173"/>
      <c r="AE243" s="244"/>
      <c r="AF243" s="43"/>
    </row>
    <row r="244" spans="1:32" ht="12" customHeight="1" x14ac:dyDescent="0.2">
      <c r="B244" s="186">
        <v>39027</v>
      </c>
      <c r="C244" s="189">
        <v>1.64</v>
      </c>
      <c r="D244" s="190">
        <v>78.099999999999994</v>
      </c>
      <c r="E244" s="404">
        <f>ND代替値*2.71828^(-(0.69315/2.062)*(B244-事故日Cb)/365.25)</f>
        <v>5.0307419165553283E-6</v>
      </c>
      <c r="F244" s="185">
        <f>(ND代替値)</f>
        <v>5.0000000000000001E-3</v>
      </c>
      <c r="G244" s="416">
        <f>ND代替値*2.71828^(-(0.69315/28.799)*(B244-調査開始日)/365.25)</f>
        <v>9.334257093333926E-3</v>
      </c>
      <c r="H244" s="168">
        <v>0.35</v>
      </c>
      <c r="I244" s="420">
        <f>ND代替値</f>
        <v>0</v>
      </c>
      <c r="J244" s="179">
        <v>39008</v>
      </c>
      <c r="K244" s="251">
        <v>2.3199999999999998</v>
      </c>
      <c r="L244" s="199">
        <v>72.099999999999994</v>
      </c>
      <c r="M244" s="404">
        <f t="shared" si="46"/>
        <v>5.1194853763750748E-6</v>
      </c>
      <c r="N244" s="423">
        <f>ND代替値*2.71828^(-(0.69315/30.07)*(J244-事故日Cb)/365.25)</f>
        <v>3.1185544155272688E-3</v>
      </c>
      <c r="O244" s="181"/>
      <c r="P244" s="168"/>
      <c r="Q244" s="248"/>
      <c r="R244" s="253"/>
      <c r="S244" s="254"/>
      <c r="T244" s="173"/>
      <c r="U244" s="173"/>
      <c r="V244" s="173"/>
      <c r="W244" s="173"/>
      <c r="X244" s="244"/>
      <c r="Y244" s="253"/>
      <c r="Z244" s="251"/>
      <c r="AA244" s="173"/>
      <c r="AB244" s="173"/>
      <c r="AC244" s="200"/>
      <c r="AD244" s="173"/>
      <c r="AE244" s="244"/>
      <c r="AF244" s="43"/>
    </row>
    <row r="245" spans="1:32" ht="12" customHeight="1" x14ac:dyDescent="0.2">
      <c r="B245" s="186"/>
      <c r="C245" s="189"/>
      <c r="D245" s="190"/>
      <c r="E245" s="190"/>
      <c r="F245" s="188"/>
      <c r="G245" s="190"/>
      <c r="H245" s="168"/>
      <c r="I245" s="248"/>
      <c r="J245" s="179">
        <v>39106</v>
      </c>
      <c r="K245" s="251">
        <v>1.21</v>
      </c>
      <c r="L245" s="199">
        <v>69.400000000000006</v>
      </c>
      <c r="M245" s="404">
        <f t="shared" si="46"/>
        <v>4.6779531496077107E-6</v>
      </c>
      <c r="N245" s="423">
        <f>ND代替値*2.71828^(-(0.69315/30.07)*(J245-事故日Cb)/365.25)</f>
        <v>3.0993261392583283E-3</v>
      </c>
      <c r="O245" s="416">
        <f>ND代替値*2.71828^(-(0.69315/28.799)*(J245-調査開始日)/365.25)</f>
        <v>9.2857912001410234E-3</v>
      </c>
      <c r="P245" s="168">
        <v>0.5</v>
      </c>
      <c r="Q245" s="420">
        <f>ND代替値</f>
        <v>0</v>
      </c>
      <c r="R245" s="253"/>
      <c r="S245" s="254"/>
      <c r="T245" s="173"/>
      <c r="U245" s="173"/>
      <c r="V245" s="173"/>
      <c r="W245" s="173"/>
      <c r="X245" s="244"/>
      <c r="Y245" s="253"/>
      <c r="Z245" s="251"/>
      <c r="AA245" s="173"/>
      <c r="AB245" s="173"/>
      <c r="AC245" s="200"/>
      <c r="AD245" s="173"/>
      <c r="AE245" s="244"/>
      <c r="AF245" s="43"/>
    </row>
    <row r="246" spans="1:32" ht="12" customHeight="1" x14ac:dyDescent="0.2">
      <c r="B246" s="186">
        <v>39387</v>
      </c>
      <c r="C246" s="189">
        <v>1.3</v>
      </c>
      <c r="D246" s="190">
        <v>80.2</v>
      </c>
      <c r="E246" s="404">
        <f>ND代替値*2.71828^(-(0.69315/2.062)*(B246-事故日Cb)/365.25)</f>
        <v>3.6119408545374935E-6</v>
      </c>
      <c r="F246" s="425">
        <v>2.1000000000000001E-2</v>
      </c>
      <c r="G246" s="416">
        <f>ND代替値*2.71828^(-(0.69315/28.799)*(B246-調査開始日)/365.25)</f>
        <v>9.1154303211667849E-3</v>
      </c>
      <c r="H246" s="168">
        <v>0.35</v>
      </c>
      <c r="I246" s="420">
        <f>ND代替値</f>
        <v>0</v>
      </c>
      <c r="J246" s="179">
        <v>39364</v>
      </c>
      <c r="K246" s="251">
        <v>3.92</v>
      </c>
      <c r="L246" s="199">
        <v>66.8</v>
      </c>
      <c r="M246" s="404">
        <f t="shared" si="46"/>
        <v>3.6892126770123132E-6</v>
      </c>
      <c r="N246" s="425">
        <v>2.1999999999999999E-2</v>
      </c>
      <c r="O246" s="190"/>
      <c r="P246" s="168"/>
      <c r="Q246" s="248"/>
      <c r="R246" s="253"/>
      <c r="S246" s="254"/>
      <c r="T246" s="173"/>
      <c r="U246" s="173"/>
      <c r="V246" s="173"/>
      <c r="W246" s="173"/>
      <c r="X246" s="244"/>
      <c r="Y246" s="253"/>
      <c r="Z246" s="251"/>
      <c r="AA246" s="173"/>
      <c r="AB246" s="173"/>
      <c r="AC246" s="200"/>
      <c r="AD246" s="173"/>
      <c r="AE246" s="244"/>
      <c r="AF246" s="43"/>
    </row>
    <row r="247" spans="1:32" ht="12" customHeight="1" x14ac:dyDescent="0.2">
      <c r="B247" s="186"/>
      <c r="C247" s="189"/>
      <c r="D247" s="190"/>
      <c r="E247" s="190"/>
      <c r="F247" s="188"/>
      <c r="G247" s="190"/>
      <c r="H247" s="168"/>
      <c r="I247" s="248"/>
      <c r="J247" s="179">
        <v>39465</v>
      </c>
      <c r="K247" s="251">
        <v>1.0900000000000001</v>
      </c>
      <c r="L247" s="199">
        <v>54.7</v>
      </c>
      <c r="M247" s="404">
        <f t="shared" si="46"/>
        <v>3.3617402844522664E-6</v>
      </c>
      <c r="N247" s="423">
        <f>ND代替値*2.71828^(-(0.69315/30.07)*(J247-事故日Cb)/365.25)</f>
        <v>3.0298949750910929E-3</v>
      </c>
      <c r="O247" s="416">
        <f>ND代替値*2.71828^(-(0.69315/28.799)*(J247-調査開始日)/365.25)</f>
        <v>9.0686982051429495E-3</v>
      </c>
      <c r="P247" s="168">
        <v>0.54</v>
      </c>
      <c r="Q247" s="420">
        <f>ND代替値</f>
        <v>0</v>
      </c>
      <c r="R247" s="253"/>
      <c r="S247" s="254"/>
      <c r="T247" s="173"/>
      <c r="U247" s="173"/>
      <c r="V247" s="173"/>
      <c r="W247" s="173"/>
      <c r="X247" s="244"/>
      <c r="Y247" s="253"/>
      <c r="Z247" s="251"/>
      <c r="AA247" s="173"/>
      <c r="AB247" s="173"/>
      <c r="AC247" s="200"/>
      <c r="AD247" s="173"/>
      <c r="AE247" s="244"/>
      <c r="AF247" s="43"/>
    </row>
    <row r="248" spans="1:32" ht="12" customHeight="1" x14ac:dyDescent="0.2">
      <c r="B248" s="186">
        <v>39765</v>
      </c>
      <c r="C248" s="189">
        <v>1.54</v>
      </c>
      <c r="D248" s="190">
        <v>85.6</v>
      </c>
      <c r="E248" s="404">
        <f>ND代替値*2.71828^(-(0.69315/2.062)*(B248-事故日Cb)/365.25)</f>
        <v>2.5506722179628604E-6</v>
      </c>
      <c r="F248" s="188">
        <v>2.9000000000000001E-2</v>
      </c>
      <c r="G248" s="416">
        <f>ND代替値*2.71828^(-(0.69315/28.799)*(B248-調査開始日)/365.25)</f>
        <v>8.8911812516210414E-3</v>
      </c>
      <c r="H248" s="168">
        <v>0.36</v>
      </c>
      <c r="I248" s="420">
        <f>ND代替値</f>
        <v>0</v>
      </c>
      <c r="J248" s="179">
        <v>39750</v>
      </c>
      <c r="K248" s="251">
        <v>3.81</v>
      </c>
      <c r="L248" s="199">
        <v>74</v>
      </c>
      <c r="M248" s="404">
        <f t="shared" si="46"/>
        <v>2.5861286595099718E-6</v>
      </c>
      <c r="N248" s="425">
        <v>2.4E-2</v>
      </c>
      <c r="O248" s="181"/>
      <c r="P248" s="168"/>
      <c r="Q248" s="248"/>
      <c r="R248" s="253"/>
      <c r="S248" s="254"/>
      <c r="T248" s="173"/>
      <c r="U248" s="173"/>
      <c r="V248" s="173"/>
      <c r="W248" s="173"/>
      <c r="X248" s="244"/>
      <c r="Y248" s="253"/>
      <c r="Z248" s="251"/>
      <c r="AA248" s="173"/>
      <c r="AB248" s="173"/>
      <c r="AC248" s="200"/>
      <c r="AD248" s="173"/>
      <c r="AE248" s="244"/>
      <c r="AF248" s="43"/>
    </row>
    <row r="249" spans="1:32" ht="12" customHeight="1" x14ac:dyDescent="0.2">
      <c r="B249" s="186"/>
      <c r="C249" s="189"/>
      <c r="D249" s="190"/>
      <c r="E249" s="190"/>
      <c r="F249" s="188"/>
      <c r="G249" s="181"/>
      <c r="H249" s="168"/>
      <c r="I249" s="248"/>
      <c r="J249" s="179">
        <v>39822</v>
      </c>
      <c r="K249" s="251">
        <v>1.1599999999999999</v>
      </c>
      <c r="L249" s="199">
        <v>66.900000000000006</v>
      </c>
      <c r="M249" s="404">
        <f t="shared" si="46"/>
        <v>2.4203147392822358E-6</v>
      </c>
      <c r="N249" s="423">
        <f>ND代替値*2.71828^(-(0.69315/30.07)*(J249-事故日Cb)/365.25)</f>
        <v>2.9623931032609846E-3</v>
      </c>
      <c r="O249" s="416">
        <f>ND代替値*2.71828^(-(0.69315/28.799)*(J249-調査開始日)/365.25)</f>
        <v>8.8578479558026474E-3</v>
      </c>
      <c r="P249" s="168">
        <v>0.32</v>
      </c>
      <c r="Q249" s="420">
        <f>ND代替値</f>
        <v>0</v>
      </c>
      <c r="R249" s="253"/>
      <c r="S249" s="254"/>
      <c r="T249" s="173"/>
      <c r="U249" s="173"/>
      <c r="V249" s="173"/>
      <c r="W249" s="173"/>
      <c r="X249" s="244"/>
      <c r="Y249" s="253"/>
      <c r="Z249" s="251"/>
      <c r="AA249" s="173"/>
      <c r="AB249" s="173"/>
      <c r="AC249" s="200"/>
      <c r="AD249" s="173"/>
      <c r="AE249" s="244"/>
      <c r="AF249" s="43"/>
    </row>
    <row r="250" spans="1:32" ht="12" customHeight="1" x14ac:dyDescent="0.2">
      <c r="B250" s="186">
        <v>40134</v>
      </c>
      <c r="C250" s="189">
        <v>1.33</v>
      </c>
      <c r="D250" s="190">
        <v>93.6</v>
      </c>
      <c r="E250" s="404">
        <f>ND代替値*2.71828^(-(0.69315/2.062)*(B250-事故日Cb)/365.25)</f>
        <v>1.8162095658135884E-6</v>
      </c>
      <c r="F250" s="425">
        <v>0.02</v>
      </c>
      <c r="G250" s="416">
        <f>ND代替値*2.71828^(-(0.69315/28.799)*(B250-調査開始日)/365.25)</f>
        <v>8.6775937881758969E-3</v>
      </c>
      <c r="H250" s="168">
        <v>0.4</v>
      </c>
      <c r="I250" s="420">
        <f>ND代替値</f>
        <v>0</v>
      </c>
      <c r="J250" s="179">
        <v>40092</v>
      </c>
      <c r="K250" s="251">
        <v>2.9</v>
      </c>
      <c r="L250" s="199">
        <v>71.599999999999994</v>
      </c>
      <c r="M250" s="404">
        <f t="shared" si="46"/>
        <v>1.8877882979826433E-6</v>
      </c>
      <c r="N250" s="423">
        <f>ND代替値*2.71828^(-(0.69315/30.07)*(J250-事故日Cb)/365.25)</f>
        <v>2.9123418655297951E-3</v>
      </c>
      <c r="O250" s="181"/>
      <c r="P250" s="168"/>
      <c r="Q250" s="248"/>
      <c r="R250" s="253"/>
      <c r="S250" s="254"/>
      <c r="T250" s="173"/>
      <c r="U250" s="173"/>
      <c r="V250" s="173"/>
      <c r="W250" s="173"/>
      <c r="X250" s="244"/>
      <c r="Y250" s="253"/>
      <c r="Z250" s="251"/>
      <c r="AA250" s="173"/>
      <c r="AB250" s="173"/>
      <c r="AC250" s="200"/>
      <c r="AD250" s="173"/>
      <c r="AE250" s="244"/>
      <c r="AF250" s="43"/>
    </row>
    <row r="251" spans="1:32" ht="12" customHeight="1" x14ac:dyDescent="0.2">
      <c r="B251" s="186"/>
      <c r="C251" s="189"/>
      <c r="D251" s="190"/>
      <c r="E251" s="190"/>
      <c r="F251" s="188"/>
      <c r="G251" s="181"/>
      <c r="H251" s="168"/>
      <c r="I251" s="248"/>
      <c r="J251" s="179">
        <v>40192</v>
      </c>
      <c r="K251" s="251">
        <v>1.47</v>
      </c>
      <c r="L251" s="199">
        <v>69.099999999999994</v>
      </c>
      <c r="M251" s="404">
        <f t="shared" si="46"/>
        <v>1.721802976014927E-6</v>
      </c>
      <c r="N251" s="423">
        <f>ND代替値*2.71828^(-(0.69315/30.07)*(J251-事故日Cb)/365.25)</f>
        <v>2.894019737038807E-3</v>
      </c>
      <c r="O251" s="416">
        <f>ND代替値*2.71828^(-(0.69315/28.799)*(J251-調査開始日)/365.25)</f>
        <v>8.6444915814250147E-3</v>
      </c>
      <c r="P251" s="168">
        <v>0.43</v>
      </c>
      <c r="Q251" s="420">
        <f>ND代替値</f>
        <v>0</v>
      </c>
      <c r="R251" s="253"/>
      <c r="S251" s="254"/>
      <c r="T251" s="173"/>
      <c r="U251" s="173"/>
      <c r="V251" s="173"/>
      <c r="W251" s="173"/>
      <c r="X251" s="244"/>
      <c r="Y251" s="253"/>
      <c r="Z251" s="251"/>
      <c r="AA251" s="173"/>
      <c r="AB251" s="173"/>
      <c r="AC251" s="200"/>
      <c r="AD251" s="173"/>
      <c r="AE251" s="244"/>
      <c r="AF251" s="43"/>
    </row>
    <row r="252" spans="1:32" ht="12" customHeight="1" x14ac:dyDescent="0.2">
      <c r="B252" s="186">
        <v>40504</v>
      </c>
      <c r="C252" s="189">
        <v>1.5</v>
      </c>
      <c r="D252" s="190">
        <v>87.3</v>
      </c>
      <c r="E252" s="404">
        <f>ND代替値*2.71828^(-(0.69315/2.062)*(B252-事故日Cb)/365.25)</f>
        <v>1.2920447843952719E-6</v>
      </c>
      <c r="F252" s="185">
        <f>(ND代替値)</f>
        <v>5.0000000000000001E-3</v>
      </c>
      <c r="G252" s="416">
        <f>ND代替値*2.71828^(-(0.69315/28.799)*(B252-調査開始日)/365.25)</f>
        <v>8.4685791428348416E-3</v>
      </c>
      <c r="H252" s="168">
        <v>0.31</v>
      </c>
      <c r="I252" s="420">
        <f>ND代替値</f>
        <v>0</v>
      </c>
      <c r="J252" s="179">
        <v>40455</v>
      </c>
      <c r="K252" s="251">
        <v>2.63</v>
      </c>
      <c r="L252" s="199">
        <v>67.3</v>
      </c>
      <c r="M252" s="404">
        <f t="shared" si="46"/>
        <v>1.3516454496665905E-6</v>
      </c>
      <c r="N252" s="423">
        <f>ND代替値*2.71828^(-(0.69315/30.07)*(J252-事故日Cb)/365.25)</f>
        <v>2.8463808871448705E-3</v>
      </c>
      <c r="O252" s="181"/>
      <c r="P252" s="168"/>
      <c r="Q252" s="248"/>
      <c r="R252" s="253"/>
      <c r="S252" s="254"/>
      <c r="T252" s="173"/>
      <c r="U252" s="173"/>
      <c r="V252" s="173"/>
      <c r="W252" s="173"/>
      <c r="X252" s="244"/>
      <c r="Y252" s="253"/>
      <c r="Z252" s="251"/>
      <c r="AA252" s="173"/>
      <c r="AB252" s="173"/>
      <c r="AC252" s="200"/>
      <c r="AD252" s="173"/>
      <c r="AE252" s="244"/>
      <c r="AF252" s="43"/>
    </row>
    <row r="253" spans="1:32" ht="12" customHeight="1" thickBot="1" x14ac:dyDescent="0.25">
      <c r="A253" s="297"/>
      <c r="B253" s="373">
        <v>40561</v>
      </c>
      <c r="C253" s="356"/>
      <c r="D253" s="357"/>
      <c r="E253" s="357"/>
      <c r="F253" s="358"/>
      <c r="G253" s="357"/>
      <c r="H253" s="374"/>
      <c r="I253" s="375"/>
      <c r="J253" s="361">
        <v>40561</v>
      </c>
      <c r="K253" s="376">
        <v>1.1100000000000001</v>
      </c>
      <c r="L253" s="377">
        <v>64.5</v>
      </c>
      <c r="M253" s="424">
        <f t="shared" si="46"/>
        <v>1.2260121129880717E-6</v>
      </c>
      <c r="N253" s="427">
        <f>ND代替値*2.71828^(-(0.69315/30.07)*(J253-事故日Cb)/365.25)</f>
        <v>2.8274028927469286E-3</v>
      </c>
      <c r="O253" s="417">
        <f>ND代替値*2.71828^(-(0.69315/28.799)*(J253-調査開始日)/365.25)</f>
        <v>8.4368301945521671E-3</v>
      </c>
      <c r="P253" s="374">
        <v>0.51</v>
      </c>
      <c r="Q253" s="420">
        <f>ND代替値</f>
        <v>0</v>
      </c>
      <c r="R253" s="378"/>
      <c r="S253" s="379"/>
      <c r="T253" s="380"/>
      <c r="U253" s="380"/>
      <c r="V253" s="380"/>
      <c r="W253" s="380"/>
      <c r="X253" s="369"/>
      <c r="Y253" s="378"/>
      <c r="Z253" s="376"/>
      <c r="AA253" s="380"/>
      <c r="AB253" s="380"/>
      <c r="AC253" s="381"/>
      <c r="AD253" s="380"/>
      <c r="AE253" s="369"/>
      <c r="AF253" s="342"/>
    </row>
    <row r="254" spans="1:32" ht="12" customHeight="1" x14ac:dyDescent="0.2">
      <c r="B254" s="289">
        <v>40613</v>
      </c>
      <c r="C254" s="335"/>
      <c r="D254" s="323"/>
      <c r="E254" s="323"/>
      <c r="F254" s="295"/>
      <c r="G254" s="323"/>
      <c r="H254" s="291"/>
      <c r="I254" s="336"/>
      <c r="J254" s="289">
        <v>40613</v>
      </c>
      <c r="K254" s="337"/>
      <c r="L254" s="338"/>
      <c r="M254" s="290"/>
      <c r="N254" s="290"/>
      <c r="O254" s="282"/>
      <c r="P254" s="291"/>
      <c r="Q254" s="328"/>
      <c r="R254" s="339"/>
      <c r="S254" s="340"/>
      <c r="T254" s="283"/>
      <c r="U254" s="283"/>
      <c r="V254" s="283"/>
      <c r="W254" s="283"/>
      <c r="X254" s="331"/>
      <c r="Y254" s="339"/>
      <c r="Z254" s="337"/>
      <c r="AA254" s="283"/>
      <c r="AB254" s="283"/>
      <c r="AC254" s="341"/>
      <c r="AD254" s="283"/>
      <c r="AE254" s="331"/>
      <c r="AF254" s="43"/>
    </row>
    <row r="255" spans="1:32" ht="12" customHeight="1" x14ac:dyDescent="0.2">
      <c r="B255" s="186">
        <v>40831</v>
      </c>
      <c r="C255" s="258"/>
      <c r="D255" s="190"/>
      <c r="E255" s="190"/>
      <c r="F255" s="188"/>
      <c r="G255" s="190"/>
      <c r="H255" s="168"/>
      <c r="I255" s="257"/>
      <c r="J255" s="179">
        <v>40831</v>
      </c>
      <c r="K255" s="251"/>
      <c r="L255" s="199"/>
      <c r="M255" s="181"/>
      <c r="N255" s="181"/>
      <c r="O255" s="181"/>
      <c r="P255" s="168"/>
      <c r="Q255" s="248"/>
      <c r="R255" s="253"/>
      <c r="S255" s="254"/>
      <c r="T255" s="173"/>
      <c r="U255" s="173"/>
      <c r="V255" s="173"/>
      <c r="W255" s="173"/>
      <c r="X255" s="244"/>
      <c r="Y255" s="253"/>
      <c r="Z255" s="251"/>
      <c r="AA255" s="173"/>
      <c r="AB255" s="173"/>
      <c r="AC255" s="200"/>
      <c r="AD255" s="173"/>
      <c r="AE255" s="244"/>
      <c r="AF255" s="43"/>
    </row>
    <row r="256" spans="1:32" ht="12" customHeight="1" x14ac:dyDescent="0.2">
      <c r="B256" s="186">
        <v>40923</v>
      </c>
      <c r="C256" s="258"/>
      <c r="D256" s="190"/>
      <c r="E256" s="190"/>
      <c r="F256" s="188"/>
      <c r="G256" s="190"/>
      <c r="H256" s="168"/>
      <c r="I256" s="257"/>
      <c r="J256" s="179">
        <v>40923</v>
      </c>
      <c r="K256" s="251"/>
      <c r="L256" s="199"/>
      <c r="M256" s="181"/>
      <c r="N256" s="181"/>
      <c r="O256" s="181"/>
      <c r="P256" s="168"/>
      <c r="Q256" s="248"/>
      <c r="R256" s="253"/>
      <c r="S256" s="254"/>
      <c r="T256" s="173"/>
      <c r="U256" s="173"/>
      <c r="V256" s="173"/>
      <c r="W256" s="173"/>
      <c r="X256" s="244"/>
      <c r="Y256" s="253"/>
      <c r="Z256" s="251"/>
      <c r="AA256" s="173"/>
      <c r="AB256" s="173"/>
      <c r="AC256" s="200"/>
      <c r="AD256" s="173"/>
      <c r="AE256" s="244"/>
      <c r="AF256" s="43"/>
    </row>
    <row r="257" spans="2:38" ht="12" customHeight="1" x14ac:dyDescent="0.2">
      <c r="B257" s="186">
        <v>41207</v>
      </c>
      <c r="C257" s="192"/>
      <c r="D257" s="190"/>
      <c r="E257" s="190"/>
      <c r="F257" s="188"/>
      <c r="G257" s="259"/>
      <c r="H257" s="168"/>
      <c r="I257" s="248"/>
      <c r="J257" s="179">
        <v>41207</v>
      </c>
      <c r="K257" s="251">
        <v>2.13</v>
      </c>
      <c r="L257" s="199">
        <v>74.2</v>
      </c>
      <c r="M257" s="167">
        <v>0.63</v>
      </c>
      <c r="N257" s="167">
        <v>1.1299999999999999</v>
      </c>
      <c r="O257" s="181"/>
      <c r="P257" s="168"/>
      <c r="Q257" s="257"/>
      <c r="R257" s="253"/>
      <c r="S257" s="254"/>
      <c r="T257" s="173"/>
      <c r="U257" s="173"/>
      <c r="V257" s="173"/>
      <c r="W257" s="173"/>
      <c r="X257" s="244"/>
      <c r="Y257" s="253"/>
      <c r="Z257" s="251"/>
      <c r="AA257" s="173"/>
      <c r="AB257" s="173"/>
      <c r="AC257" s="200"/>
      <c r="AD257" s="173"/>
      <c r="AE257" s="244"/>
      <c r="AF257" s="43"/>
    </row>
    <row r="258" spans="2:38" ht="12" customHeight="1" x14ac:dyDescent="0.2">
      <c r="B258" s="186">
        <v>41309</v>
      </c>
      <c r="C258" s="189"/>
      <c r="D258" s="190"/>
      <c r="E258" s="190"/>
      <c r="F258" s="188"/>
      <c r="G258" s="190"/>
      <c r="H258" s="168"/>
      <c r="I258" s="257"/>
      <c r="J258" s="179">
        <v>41309</v>
      </c>
      <c r="K258" s="251">
        <v>1.07</v>
      </c>
      <c r="L258" s="199">
        <v>83.6</v>
      </c>
      <c r="M258" s="167">
        <v>0.17</v>
      </c>
      <c r="N258" s="167">
        <v>0.31</v>
      </c>
      <c r="O258" s="416">
        <f>ND代替値*2.71828^(-(0.69315/28.799)*(J258-調査開始日)/365.25)</f>
        <v>8.0310592618842731E-3</v>
      </c>
      <c r="P258" s="168">
        <v>0.91</v>
      </c>
      <c r="Q258" s="248">
        <v>3.6999999999999998E-2</v>
      </c>
      <c r="R258" s="253"/>
      <c r="S258" s="254"/>
      <c r="T258" s="173"/>
      <c r="U258" s="173"/>
      <c r="V258" s="173"/>
      <c r="W258" s="173"/>
      <c r="X258" s="244"/>
      <c r="Y258" s="253"/>
      <c r="Z258" s="251"/>
      <c r="AA258" s="173"/>
      <c r="AB258" s="173"/>
      <c r="AC258" s="200"/>
      <c r="AD258" s="173"/>
      <c r="AE258" s="244"/>
      <c r="AF258" s="43"/>
    </row>
    <row r="259" spans="2:38" ht="12" customHeight="1" x14ac:dyDescent="0.2">
      <c r="B259" s="186">
        <v>41617</v>
      </c>
      <c r="C259" s="260">
        <f>ND代替値</f>
        <v>0.3</v>
      </c>
      <c r="D259" s="190">
        <v>78.400000000000006</v>
      </c>
      <c r="E259" s="404">
        <f>ND代替値*2.71828^(-(0.69315/2.062)*(B259-事故日Fk)/365.25)</f>
        <v>1.9845993995788224E-3</v>
      </c>
      <c r="F259" s="188">
        <v>6.6000000000000003E-2</v>
      </c>
      <c r="G259" s="416">
        <f>ND代替値*2.71828^(-(0.69315/28.799)*(B259-調査開始日)/365.25)</f>
        <v>7.8697040164888432E-3</v>
      </c>
      <c r="H259" s="168">
        <v>0.32</v>
      </c>
      <c r="I259" s="420">
        <f>ND代替値</f>
        <v>0</v>
      </c>
      <c r="J259" s="186">
        <v>41599</v>
      </c>
      <c r="K259" s="251">
        <v>0.93</v>
      </c>
      <c r="L259" s="199">
        <v>55.6</v>
      </c>
      <c r="M259" s="167">
        <v>9.9000000000000005E-2</v>
      </c>
      <c r="N259" s="167">
        <v>0.21</v>
      </c>
      <c r="O259" s="190"/>
      <c r="P259" s="168"/>
      <c r="Q259" s="257"/>
      <c r="R259" s="253"/>
      <c r="S259" s="254"/>
      <c r="T259" s="173"/>
      <c r="U259" s="173"/>
      <c r="V259" s="173"/>
      <c r="W259" s="173"/>
      <c r="X259" s="244"/>
      <c r="Y259" s="253"/>
      <c r="Z259" s="251"/>
      <c r="AA259" s="173"/>
      <c r="AB259" s="173"/>
      <c r="AC259" s="200"/>
      <c r="AD259" s="173"/>
      <c r="AE259" s="244"/>
      <c r="AF259" s="43"/>
    </row>
    <row r="260" spans="2:38" ht="12" customHeight="1" x14ac:dyDescent="0.2">
      <c r="B260" s="186"/>
      <c r="C260" s="189"/>
      <c r="D260" s="190"/>
      <c r="E260" s="190"/>
      <c r="F260" s="188"/>
      <c r="G260" s="190"/>
      <c r="H260" s="168"/>
      <c r="I260" s="248"/>
      <c r="J260" s="186">
        <v>41667</v>
      </c>
      <c r="K260" s="251">
        <v>0.96</v>
      </c>
      <c r="L260" s="199">
        <v>78.8</v>
      </c>
      <c r="M260" s="167">
        <v>0.115</v>
      </c>
      <c r="N260" s="167">
        <v>0.28999999999999998</v>
      </c>
      <c r="O260" s="416">
        <f>ND代替値*2.71828^(-(0.69315/28.799)*(J260-調査開始日)/365.25)</f>
        <v>7.8438175695424734E-3</v>
      </c>
      <c r="P260" s="168">
        <v>0.83</v>
      </c>
      <c r="Q260" s="420">
        <f>ND代替値</f>
        <v>0</v>
      </c>
      <c r="R260" s="253"/>
      <c r="S260" s="254"/>
      <c r="T260" s="173"/>
      <c r="U260" s="173"/>
      <c r="V260" s="173"/>
      <c r="W260" s="173"/>
      <c r="X260" s="244"/>
      <c r="Y260" s="253"/>
      <c r="Z260" s="251"/>
      <c r="AA260" s="173"/>
      <c r="AB260" s="173"/>
      <c r="AC260" s="200"/>
      <c r="AD260" s="173"/>
      <c r="AE260" s="244"/>
      <c r="AF260" s="43"/>
    </row>
    <row r="261" spans="2:38" ht="12" customHeight="1" x14ac:dyDescent="0.2">
      <c r="B261" s="186">
        <v>41961</v>
      </c>
      <c r="C261" s="189">
        <v>1.3</v>
      </c>
      <c r="D261" s="190">
        <v>78.900000000000006</v>
      </c>
      <c r="E261" s="404">
        <f>ND代替値*2.71828^(-(0.69315/2.062)*(B261-事故日Fk)/365.25)</f>
        <v>1.4460277301593227E-3</v>
      </c>
      <c r="F261" s="256">
        <v>3.5999999999999997E-2</v>
      </c>
      <c r="G261" s="416">
        <f>ND代替値*2.71828^(-(0.69315/28.799)*(B261-調査開始日)/365.25)</f>
        <v>7.6933184283839414E-3</v>
      </c>
      <c r="H261" s="168">
        <v>0.28000000000000003</v>
      </c>
      <c r="I261" s="420">
        <f>ND代替値</f>
        <v>0</v>
      </c>
      <c r="J261" s="186">
        <v>41915</v>
      </c>
      <c r="K261" s="251">
        <v>2.4700000000000002</v>
      </c>
      <c r="L261" s="199">
        <v>74.599999999999994</v>
      </c>
      <c r="M261" s="167">
        <v>0.04</v>
      </c>
      <c r="N261" s="167">
        <v>0.12</v>
      </c>
      <c r="O261" s="181"/>
      <c r="P261" s="168"/>
      <c r="Q261" s="248"/>
      <c r="R261" s="253"/>
      <c r="S261" s="254"/>
      <c r="T261" s="173"/>
      <c r="U261" s="173"/>
      <c r="V261" s="173"/>
      <c r="W261" s="173"/>
      <c r="X261" s="244"/>
      <c r="Y261" s="253"/>
      <c r="Z261" s="251"/>
      <c r="AA261" s="173"/>
      <c r="AB261" s="173"/>
      <c r="AC261" s="200"/>
      <c r="AD261" s="173"/>
      <c r="AE261" s="244"/>
      <c r="AF261" s="43"/>
    </row>
    <row r="262" spans="2:38" ht="12" customHeight="1" x14ac:dyDescent="0.2">
      <c r="B262" s="186"/>
      <c r="C262" s="189"/>
      <c r="D262" s="190"/>
      <c r="E262" s="190"/>
      <c r="F262" s="188"/>
      <c r="G262" s="181"/>
      <c r="H262" s="261"/>
      <c r="I262" s="248"/>
      <c r="J262" s="186">
        <v>42033</v>
      </c>
      <c r="K262" s="251">
        <v>1.1599999999999999</v>
      </c>
      <c r="L262" s="199">
        <v>74.2</v>
      </c>
      <c r="M262" s="167">
        <v>4.2999999999999997E-2</v>
      </c>
      <c r="N262" s="167">
        <v>0.14000000000000001</v>
      </c>
      <c r="O262" s="416">
        <f>ND代替値*2.71828^(-(0.69315/28.799)*(J262-調査開始日)/365.25)</f>
        <v>7.6569038189005676E-3</v>
      </c>
      <c r="P262" s="168">
        <v>1.02</v>
      </c>
      <c r="Q262" s="420">
        <f>ND代替値</f>
        <v>0</v>
      </c>
      <c r="R262" s="253"/>
      <c r="S262" s="254"/>
      <c r="T262" s="173"/>
      <c r="U262" s="173"/>
      <c r="V262" s="173"/>
      <c r="W262" s="173"/>
      <c r="X262" s="244"/>
      <c r="Y262" s="253"/>
      <c r="Z262" s="251"/>
      <c r="AA262" s="173"/>
      <c r="AB262" s="173"/>
      <c r="AC262" s="200"/>
      <c r="AD262" s="173"/>
      <c r="AE262" s="244"/>
      <c r="AF262" s="43"/>
    </row>
    <row r="263" spans="2:38" ht="12" customHeight="1" x14ac:dyDescent="0.2">
      <c r="B263" s="186">
        <v>42303</v>
      </c>
      <c r="C263" s="189">
        <v>1.5</v>
      </c>
      <c r="D263" s="190">
        <v>80.8</v>
      </c>
      <c r="E263" s="404">
        <f>ND代替値*2.71828^(-(0.69315/2.062)*(B263-事故日Fk)/365.25)</f>
        <v>1.0555523668611382E-3</v>
      </c>
      <c r="F263" s="185">
        <f>(ND代替値)</f>
        <v>5.0000000000000001E-3</v>
      </c>
      <c r="G263" s="416">
        <f>ND代替値*2.71828^(-(0.69315/28.799)*(B263-調査開始日)/365.25)</f>
        <v>7.5218774718440401E-3</v>
      </c>
      <c r="H263" s="168">
        <v>0.27</v>
      </c>
      <c r="I263" s="420">
        <f>ND代替値</f>
        <v>0</v>
      </c>
      <c r="J263" s="186">
        <v>42284</v>
      </c>
      <c r="K263" s="251">
        <v>2.2599999999999998</v>
      </c>
      <c r="L263" s="199">
        <v>62.9</v>
      </c>
      <c r="M263" s="404">
        <f>ND代替値*2.71828^(-(0.69315/2.062)*(J263-事故日Fk)/365.25)</f>
        <v>1.0741725566084822E-3</v>
      </c>
      <c r="N263" s="167">
        <v>6.0999999999999999E-2</v>
      </c>
      <c r="O263" s="181"/>
      <c r="P263" s="168"/>
      <c r="Q263" s="383"/>
      <c r="R263" s="253"/>
      <c r="S263" s="254"/>
      <c r="T263" s="173"/>
      <c r="U263" s="173"/>
      <c r="V263" s="173"/>
      <c r="W263" s="173"/>
      <c r="X263" s="244"/>
      <c r="Y263" s="253"/>
      <c r="Z263" s="251"/>
      <c r="AA263" s="173"/>
      <c r="AB263" s="173"/>
      <c r="AC263" s="200"/>
      <c r="AD263" s="173"/>
      <c r="AE263" s="244"/>
      <c r="AF263" s="43"/>
    </row>
    <row r="264" spans="2:38" ht="12" customHeight="1" x14ac:dyDescent="0.2">
      <c r="B264" s="186"/>
      <c r="C264" s="189"/>
      <c r="D264" s="190"/>
      <c r="E264" s="190"/>
      <c r="F264" s="188"/>
      <c r="G264" s="181"/>
      <c r="H264" s="262"/>
      <c r="I264" s="248"/>
      <c r="J264" s="186">
        <v>42389</v>
      </c>
      <c r="K264" s="251">
        <v>0.82</v>
      </c>
      <c r="L264" s="199">
        <v>75.3</v>
      </c>
      <c r="M264" s="256">
        <v>2.5000000000000001E-2</v>
      </c>
      <c r="N264" s="167">
        <v>9.2999999999999999E-2</v>
      </c>
      <c r="O264" s="416">
        <f>ND代替値*2.71828^(-(0.69315/28.799)*(J264-調査開始日)/365.25)</f>
        <v>7.479371103258998E-3</v>
      </c>
      <c r="P264" s="168">
        <v>0.84</v>
      </c>
      <c r="Q264" s="420">
        <f>ND代替値</f>
        <v>0</v>
      </c>
      <c r="R264" s="253"/>
      <c r="S264" s="254"/>
      <c r="T264" s="173"/>
      <c r="U264" s="173"/>
      <c r="V264" s="173"/>
      <c r="W264" s="173"/>
      <c r="X264" s="244"/>
      <c r="Y264" s="253"/>
      <c r="Z264" s="251"/>
      <c r="AA264" s="173"/>
      <c r="AB264" s="173"/>
      <c r="AC264" s="200"/>
      <c r="AD264" s="173"/>
      <c r="AE264" s="244"/>
      <c r="AF264" s="43"/>
    </row>
    <row r="265" spans="2:38" ht="12" customHeight="1" x14ac:dyDescent="0.2">
      <c r="B265" s="186">
        <v>42690</v>
      </c>
      <c r="C265" s="189">
        <v>1.4</v>
      </c>
      <c r="D265" s="190">
        <v>79.8</v>
      </c>
      <c r="E265" s="404">
        <f>ND代替値*2.71828^(-(0.69315/2.062)*(B265-事故日Fk)/365.25)</f>
        <v>7.3925882964378229E-4</v>
      </c>
      <c r="F265" s="256">
        <v>4.2999999999999997E-2</v>
      </c>
      <c r="G265" s="416">
        <f>ND代替値*2.71828^(-(0.69315/28.799)*(B265-調査開始日)/365.25)</f>
        <v>7.3324815372168596E-3</v>
      </c>
      <c r="H265" s="168">
        <v>0.26</v>
      </c>
      <c r="I265" s="420">
        <f>ND代替値</f>
        <v>0</v>
      </c>
      <c r="J265" s="186">
        <v>42667</v>
      </c>
      <c r="K265" s="251">
        <v>1.55</v>
      </c>
      <c r="L265" s="199">
        <v>67.099999999999994</v>
      </c>
      <c r="M265" s="256">
        <v>2.5000000000000001E-2</v>
      </c>
      <c r="N265" s="167">
        <v>9.1999999999999998E-2</v>
      </c>
      <c r="O265" s="181"/>
      <c r="P265" s="168"/>
      <c r="Q265" s="248"/>
      <c r="R265" s="253"/>
      <c r="S265" s="254"/>
      <c r="T265" s="173"/>
      <c r="U265" s="173"/>
      <c r="V265" s="173"/>
      <c r="W265" s="173"/>
      <c r="X265" s="244"/>
      <c r="Y265" s="253"/>
      <c r="Z265" s="251"/>
      <c r="AA265" s="173"/>
      <c r="AB265" s="173"/>
      <c r="AC265" s="200"/>
      <c r="AD265" s="173"/>
      <c r="AE265" s="244"/>
      <c r="AF265" s="43"/>
    </row>
    <row r="266" spans="2:38" ht="12" customHeight="1" x14ac:dyDescent="0.2">
      <c r="B266" s="186"/>
      <c r="C266" s="189"/>
      <c r="D266" s="190"/>
      <c r="E266" s="190"/>
      <c r="F266" s="259"/>
      <c r="G266" s="181"/>
      <c r="H266" s="168"/>
      <c r="I266" s="257"/>
      <c r="J266" s="186">
        <v>42747</v>
      </c>
      <c r="K266" s="251">
        <v>1.37</v>
      </c>
      <c r="L266" s="199">
        <v>66.8</v>
      </c>
      <c r="M266" s="256">
        <v>0.03</v>
      </c>
      <c r="N266" s="167">
        <v>0.1</v>
      </c>
      <c r="O266" s="416">
        <f>ND代替値*2.71828^(-(0.69315/28.799)*(J266-調査開始日)/365.25)</f>
        <v>7.3049918517357091E-3</v>
      </c>
      <c r="P266" s="168">
        <v>1.38</v>
      </c>
      <c r="Q266" s="420">
        <f>ND代替値</f>
        <v>0</v>
      </c>
      <c r="R266" s="253"/>
      <c r="S266" s="254"/>
      <c r="T266" s="173"/>
      <c r="U266" s="173"/>
      <c r="V266" s="173"/>
      <c r="W266" s="173"/>
      <c r="X266" s="244"/>
      <c r="Y266" s="253"/>
      <c r="Z266" s="251"/>
      <c r="AA266" s="173"/>
      <c r="AB266" s="173"/>
      <c r="AC266" s="200"/>
      <c r="AD266" s="173"/>
      <c r="AE266" s="244"/>
      <c r="AF266" s="43"/>
    </row>
    <row r="267" spans="2:38" ht="12" customHeight="1" x14ac:dyDescent="0.3">
      <c r="B267" s="186">
        <v>43048</v>
      </c>
      <c r="C267" s="189">
        <v>1.7</v>
      </c>
      <c r="D267" s="190">
        <v>72.900000000000006</v>
      </c>
      <c r="E267" s="404">
        <f>ND代替値*2.71828^(-(0.69315/2.062)*(B267-事故日Fk)/365.25)</f>
        <v>5.3174633983830186E-4</v>
      </c>
      <c r="F267" s="256">
        <v>4.1000000000000002E-2</v>
      </c>
      <c r="G267" s="416">
        <f>ND代替値*2.71828^(-(0.69315/28.799)*(B267-調査開始日)/365.25)</f>
        <v>7.1615269710353429E-3</v>
      </c>
      <c r="H267" s="168">
        <v>0.28999999999999998</v>
      </c>
      <c r="I267" s="420">
        <f>ND代替値</f>
        <v>0</v>
      </c>
      <c r="J267" s="179">
        <v>43039</v>
      </c>
      <c r="K267" s="251">
        <v>1.97</v>
      </c>
      <c r="L267" s="199">
        <v>65.099999999999994</v>
      </c>
      <c r="M267" s="404">
        <f>ND代替値*2.71828^(-(0.69315/2.062)*(J267-事故日Fk)/365.25)</f>
        <v>5.3616911592399997E-4</v>
      </c>
      <c r="N267" s="167">
        <v>6.0999999999999999E-2</v>
      </c>
      <c r="O267" s="181"/>
      <c r="P267" s="168"/>
      <c r="Q267" s="257"/>
      <c r="R267" s="253"/>
      <c r="S267" s="254"/>
      <c r="T267" s="173"/>
      <c r="U267" s="173"/>
      <c r="V267" s="173"/>
      <c r="W267" s="173"/>
      <c r="X267" s="244"/>
      <c r="Y267" s="253"/>
      <c r="Z267" s="251"/>
      <c r="AA267" s="173"/>
      <c r="AB267" s="173"/>
      <c r="AC267" s="200"/>
      <c r="AD267" s="173"/>
      <c r="AE267" s="244"/>
      <c r="AF267" s="43"/>
      <c r="AL267" s="8"/>
    </row>
    <row r="268" spans="2:38" ht="12" customHeight="1" x14ac:dyDescent="0.2">
      <c r="B268" s="186"/>
      <c r="C268" s="189"/>
      <c r="D268" s="190"/>
      <c r="E268" s="190"/>
      <c r="F268" s="259"/>
      <c r="G268" s="181"/>
      <c r="H268" s="168"/>
      <c r="I268" s="257"/>
      <c r="J268" s="179">
        <v>43123</v>
      </c>
      <c r="K268" s="251">
        <v>1.06</v>
      </c>
      <c r="L268" s="199">
        <v>75</v>
      </c>
      <c r="M268" s="404">
        <f>ND代替値*2.71828^(-(0.69315/2.062)*(J268-事故日Fk)/365.25)</f>
        <v>4.9628041025044927E-4</v>
      </c>
      <c r="N268" s="167">
        <v>3.7999999999999999E-2</v>
      </c>
      <c r="O268" s="416">
        <f>ND代替値*2.71828^(-(0.69315/28.799)*(J268-調査開始日)/365.25)</f>
        <v>7.1262205696250285E-3</v>
      </c>
      <c r="P268" s="168">
        <v>0.69</v>
      </c>
      <c r="Q268" s="420">
        <f>ND代替値</f>
        <v>0</v>
      </c>
      <c r="R268" s="253"/>
      <c r="S268" s="254"/>
      <c r="T268" s="173"/>
      <c r="U268" s="173"/>
      <c r="V268" s="173"/>
      <c r="W268" s="173"/>
      <c r="X268" s="244"/>
      <c r="Y268" s="253"/>
      <c r="Z268" s="251"/>
      <c r="AA268" s="173"/>
      <c r="AB268" s="173"/>
      <c r="AC268" s="200"/>
      <c r="AD268" s="173"/>
      <c r="AE268" s="244"/>
      <c r="AF268" s="43"/>
    </row>
    <row r="269" spans="2:38" ht="12" customHeight="1" x14ac:dyDescent="0.2">
      <c r="B269" s="186"/>
      <c r="C269" s="189"/>
      <c r="D269" s="190"/>
      <c r="E269" s="190"/>
      <c r="F269" s="259"/>
      <c r="G269" s="181"/>
      <c r="H269" s="168"/>
      <c r="I269" s="257"/>
      <c r="J269" s="179"/>
      <c r="K269" s="251"/>
      <c r="L269" s="199"/>
      <c r="M269" s="171"/>
      <c r="N269" s="171"/>
      <c r="O269" s="181"/>
      <c r="P269" s="168"/>
      <c r="Q269" s="257"/>
      <c r="R269" s="253"/>
      <c r="S269" s="254"/>
      <c r="T269" s="173"/>
      <c r="U269" s="173"/>
      <c r="V269" s="173"/>
      <c r="W269" s="173"/>
      <c r="X269" s="244"/>
      <c r="Y269" s="253"/>
      <c r="Z269" s="251"/>
      <c r="AA269" s="173"/>
      <c r="AB269" s="173"/>
      <c r="AC269" s="200"/>
      <c r="AD269" s="173"/>
      <c r="AE269" s="244"/>
      <c r="AF269" s="43"/>
    </row>
    <row r="270" spans="2:38" ht="12" customHeight="1" x14ac:dyDescent="0.2">
      <c r="B270" s="186"/>
      <c r="C270" s="189"/>
      <c r="D270" s="190"/>
      <c r="E270" s="190"/>
      <c r="F270" s="259"/>
      <c r="G270" s="181"/>
      <c r="H270" s="168"/>
      <c r="I270" s="257"/>
      <c r="J270" s="179"/>
      <c r="K270" s="251"/>
      <c r="L270" s="199"/>
      <c r="M270" s="171"/>
      <c r="N270" s="171"/>
      <c r="O270" s="181"/>
      <c r="P270" s="168"/>
      <c r="Q270" s="257"/>
      <c r="R270" s="253"/>
      <c r="S270" s="254"/>
      <c r="T270" s="173"/>
      <c r="U270" s="173"/>
      <c r="V270" s="173"/>
      <c r="W270" s="173"/>
      <c r="X270" s="244"/>
      <c r="Y270" s="253"/>
      <c r="Z270" s="251"/>
      <c r="AA270" s="173"/>
      <c r="AB270" s="173"/>
      <c r="AC270" s="200"/>
      <c r="AD270" s="173"/>
      <c r="AE270" s="244"/>
      <c r="AF270" s="43"/>
    </row>
    <row r="271" spans="2:38" ht="12" customHeight="1" x14ac:dyDescent="0.2">
      <c r="B271" s="186"/>
      <c r="C271" s="189"/>
      <c r="D271" s="190"/>
      <c r="E271" s="190"/>
      <c r="F271" s="259"/>
      <c r="G271" s="181"/>
      <c r="H271" s="168"/>
      <c r="I271" s="257"/>
      <c r="J271" s="179"/>
      <c r="K271" s="251"/>
      <c r="L271" s="199"/>
      <c r="M271" s="171"/>
      <c r="N271" s="171"/>
      <c r="O271" s="181"/>
      <c r="P271" s="168"/>
      <c r="Q271" s="257"/>
      <c r="R271" s="253"/>
      <c r="S271" s="254"/>
      <c r="T271" s="173"/>
      <c r="U271" s="173"/>
      <c r="V271" s="173"/>
      <c r="W271" s="173"/>
      <c r="X271" s="244"/>
      <c r="Y271" s="253"/>
      <c r="Z271" s="251"/>
      <c r="AA271" s="173"/>
      <c r="AB271" s="173"/>
      <c r="AC271" s="200"/>
      <c r="AD271" s="173"/>
      <c r="AE271" s="244"/>
      <c r="AF271" s="43"/>
    </row>
    <row r="272" spans="2:38" ht="12" customHeight="1" x14ac:dyDescent="0.2">
      <c r="B272" s="186"/>
      <c r="C272" s="189"/>
      <c r="D272" s="190"/>
      <c r="E272" s="190"/>
      <c r="F272" s="259"/>
      <c r="G272" s="181"/>
      <c r="H272" s="168"/>
      <c r="I272" s="257"/>
      <c r="J272" s="179"/>
      <c r="K272" s="251"/>
      <c r="L272" s="199"/>
      <c r="M272" s="171"/>
      <c r="N272" s="171"/>
      <c r="O272" s="181"/>
      <c r="P272" s="168"/>
      <c r="Q272" s="257"/>
      <c r="R272" s="253"/>
      <c r="S272" s="254"/>
      <c r="T272" s="173"/>
      <c r="U272" s="173"/>
      <c r="V272" s="173"/>
      <c r="W272" s="173"/>
      <c r="X272" s="244"/>
      <c r="Y272" s="253"/>
      <c r="Z272" s="251"/>
      <c r="AA272" s="173"/>
      <c r="AB272" s="173"/>
      <c r="AC272" s="200"/>
      <c r="AD272" s="173"/>
      <c r="AE272" s="244"/>
      <c r="AF272" s="43"/>
    </row>
    <row r="273" spans="2:47" ht="12" customHeight="1" x14ac:dyDescent="0.2">
      <c r="B273" s="186"/>
      <c r="C273" s="189"/>
      <c r="D273" s="190"/>
      <c r="E273" s="190"/>
      <c r="F273" s="259"/>
      <c r="G273" s="181"/>
      <c r="H273" s="168"/>
      <c r="I273" s="257"/>
      <c r="J273" s="179"/>
      <c r="K273" s="251"/>
      <c r="L273" s="199"/>
      <c r="M273" s="171"/>
      <c r="N273" s="171"/>
      <c r="O273" s="181"/>
      <c r="P273" s="168"/>
      <c r="Q273" s="257"/>
      <c r="R273" s="253"/>
      <c r="S273" s="254"/>
      <c r="T273" s="173"/>
      <c r="U273" s="173"/>
      <c r="V273" s="173"/>
      <c r="W273" s="173"/>
      <c r="X273" s="244"/>
      <c r="Y273" s="253"/>
      <c r="Z273" s="251"/>
      <c r="AA273" s="173"/>
      <c r="AB273" s="173"/>
      <c r="AC273" s="200"/>
      <c r="AD273" s="173"/>
      <c r="AE273" s="244"/>
      <c r="AF273" s="43"/>
    </row>
    <row r="274" spans="2:47" ht="12" customHeight="1" x14ac:dyDescent="0.2">
      <c r="B274" s="186"/>
      <c r="C274" s="189"/>
      <c r="D274" s="190"/>
      <c r="E274" s="190"/>
      <c r="F274" s="259"/>
      <c r="G274" s="181"/>
      <c r="H274" s="168"/>
      <c r="I274" s="257"/>
      <c r="J274" s="179"/>
      <c r="K274" s="251"/>
      <c r="L274" s="199"/>
      <c r="M274" s="171"/>
      <c r="N274" s="171"/>
      <c r="O274" s="181"/>
      <c r="P274" s="168"/>
      <c r="Q274" s="257"/>
      <c r="R274" s="253"/>
      <c r="S274" s="254"/>
      <c r="T274" s="173"/>
      <c r="U274" s="173"/>
      <c r="V274" s="173"/>
      <c r="W274" s="173"/>
      <c r="X274" s="244"/>
      <c r="Y274" s="253"/>
      <c r="Z274" s="251"/>
      <c r="AA274" s="173"/>
      <c r="AB274" s="173"/>
      <c r="AC274" s="200"/>
      <c r="AD274" s="173"/>
      <c r="AE274" s="244"/>
      <c r="AF274" s="43"/>
    </row>
    <row r="275" spans="2:47" ht="12" customHeight="1" x14ac:dyDescent="0.2">
      <c r="B275" s="186"/>
      <c r="C275" s="189"/>
      <c r="D275" s="190"/>
      <c r="E275" s="190"/>
      <c r="F275" s="259"/>
      <c r="G275" s="181"/>
      <c r="H275" s="168"/>
      <c r="I275" s="257"/>
      <c r="J275" s="179"/>
      <c r="K275" s="251"/>
      <c r="L275" s="199"/>
      <c r="M275" s="171"/>
      <c r="N275" s="171"/>
      <c r="O275" s="181"/>
      <c r="P275" s="168"/>
      <c r="Q275" s="257"/>
      <c r="R275" s="253"/>
      <c r="S275" s="254"/>
      <c r="T275" s="173"/>
      <c r="U275" s="173"/>
      <c r="V275" s="173"/>
      <c r="W275" s="173"/>
      <c r="X275" s="244"/>
      <c r="Y275" s="253"/>
      <c r="Z275" s="251"/>
      <c r="AA275" s="173"/>
      <c r="AB275" s="173"/>
      <c r="AC275" s="200"/>
      <c r="AD275" s="173"/>
      <c r="AE275" s="244"/>
      <c r="AF275" s="43"/>
    </row>
    <row r="276" spans="2:47" ht="12" customHeight="1" x14ac:dyDescent="0.2">
      <c r="B276" s="186"/>
      <c r="C276" s="189"/>
      <c r="D276" s="190"/>
      <c r="E276" s="190"/>
      <c r="F276" s="259"/>
      <c r="G276" s="181"/>
      <c r="H276" s="168"/>
      <c r="I276" s="257"/>
      <c r="J276" s="179"/>
      <c r="K276" s="251"/>
      <c r="L276" s="199"/>
      <c r="M276" s="171"/>
      <c r="N276" s="171"/>
      <c r="O276" s="181"/>
      <c r="P276" s="168"/>
      <c r="Q276" s="257"/>
      <c r="R276" s="253"/>
      <c r="S276" s="254"/>
      <c r="T276" s="173"/>
      <c r="U276" s="173"/>
      <c r="V276" s="173"/>
      <c r="W276" s="173"/>
      <c r="X276" s="244"/>
      <c r="Y276" s="253"/>
      <c r="Z276" s="251"/>
      <c r="AA276" s="173"/>
      <c r="AB276" s="173"/>
      <c r="AC276" s="200"/>
      <c r="AD276" s="173"/>
      <c r="AE276" s="244"/>
      <c r="AF276" s="43"/>
    </row>
    <row r="277" spans="2:47" ht="12" customHeight="1" x14ac:dyDescent="0.2">
      <c r="B277" s="186"/>
      <c r="C277" s="189"/>
      <c r="D277" s="190"/>
      <c r="E277" s="190"/>
      <c r="F277" s="259"/>
      <c r="G277" s="181"/>
      <c r="H277" s="168"/>
      <c r="I277" s="257"/>
      <c r="J277" s="179"/>
      <c r="K277" s="251"/>
      <c r="L277" s="199"/>
      <c r="M277" s="171"/>
      <c r="N277" s="171"/>
      <c r="O277" s="181"/>
      <c r="P277" s="168"/>
      <c r="Q277" s="257"/>
      <c r="R277" s="253"/>
      <c r="S277" s="254"/>
      <c r="T277" s="173"/>
      <c r="U277" s="173"/>
      <c r="V277" s="173"/>
      <c r="W277" s="173"/>
      <c r="X277" s="244"/>
      <c r="Y277" s="253"/>
      <c r="Z277" s="251"/>
      <c r="AA277" s="173"/>
      <c r="AB277" s="173"/>
      <c r="AC277" s="200"/>
      <c r="AD277" s="173"/>
      <c r="AE277" s="244"/>
      <c r="AF277" s="43"/>
    </row>
    <row r="278" spans="2:47" ht="12" customHeight="1" x14ac:dyDescent="0.2">
      <c r="B278" s="186"/>
      <c r="C278" s="189"/>
      <c r="D278" s="190"/>
      <c r="E278" s="190"/>
      <c r="F278" s="259"/>
      <c r="G278" s="181"/>
      <c r="H278" s="168"/>
      <c r="I278" s="257"/>
      <c r="J278" s="179"/>
      <c r="K278" s="251"/>
      <c r="L278" s="199"/>
      <c r="M278" s="171"/>
      <c r="N278" s="171"/>
      <c r="O278" s="181"/>
      <c r="P278" s="168"/>
      <c r="Q278" s="257"/>
      <c r="R278" s="253"/>
      <c r="S278" s="254"/>
      <c r="T278" s="173"/>
      <c r="U278" s="173"/>
      <c r="V278" s="173"/>
      <c r="W278" s="173"/>
      <c r="X278" s="244"/>
      <c r="Y278" s="253"/>
      <c r="Z278" s="251"/>
      <c r="AA278" s="173"/>
      <c r="AB278" s="173"/>
      <c r="AC278" s="200"/>
      <c r="AD278" s="173"/>
      <c r="AE278" s="244"/>
      <c r="AF278" s="43"/>
    </row>
    <row r="279" spans="2:47" ht="12" customHeight="1" x14ac:dyDescent="0.2">
      <c r="B279" s="186"/>
      <c r="C279" s="189"/>
      <c r="D279" s="190"/>
      <c r="E279" s="190"/>
      <c r="F279" s="259"/>
      <c r="G279" s="181"/>
      <c r="H279" s="168"/>
      <c r="I279" s="257"/>
      <c r="J279" s="179"/>
      <c r="K279" s="251"/>
      <c r="L279" s="199"/>
      <c r="M279" s="171"/>
      <c r="N279" s="171"/>
      <c r="O279" s="181"/>
      <c r="P279" s="168"/>
      <c r="Q279" s="257"/>
      <c r="R279" s="253"/>
      <c r="S279" s="254"/>
      <c r="T279" s="173"/>
      <c r="U279" s="173"/>
      <c r="V279" s="173"/>
      <c r="W279" s="173"/>
      <c r="X279" s="244"/>
      <c r="Y279" s="253"/>
      <c r="Z279" s="251"/>
      <c r="AA279" s="173"/>
      <c r="AB279" s="173"/>
      <c r="AC279" s="200"/>
      <c r="AD279" s="173"/>
      <c r="AE279" s="244"/>
      <c r="AF279" s="43"/>
    </row>
    <row r="280" spans="2:47" ht="12" customHeight="1" x14ac:dyDescent="0.2">
      <c r="B280" s="186"/>
      <c r="C280" s="189"/>
      <c r="D280" s="190"/>
      <c r="E280" s="190"/>
      <c r="F280" s="259"/>
      <c r="G280" s="181"/>
      <c r="H280" s="168"/>
      <c r="I280" s="257"/>
      <c r="J280" s="179"/>
      <c r="K280" s="251"/>
      <c r="L280" s="199"/>
      <c r="M280" s="199"/>
      <c r="N280" s="171"/>
      <c r="O280" s="181"/>
      <c r="P280" s="168"/>
      <c r="Q280" s="257"/>
      <c r="R280" s="253"/>
      <c r="S280" s="254"/>
      <c r="T280" s="173"/>
      <c r="U280" s="173"/>
      <c r="V280" s="173"/>
      <c r="W280" s="173"/>
      <c r="X280" s="244"/>
      <c r="Y280" s="253"/>
      <c r="Z280" s="251"/>
      <c r="AA280" s="173"/>
      <c r="AB280" s="173"/>
      <c r="AC280" s="200"/>
      <c r="AD280" s="173"/>
      <c r="AE280" s="244"/>
      <c r="AF280" s="43"/>
    </row>
    <row r="281" spans="2:47" ht="12" customHeight="1" thickBot="1" x14ac:dyDescent="0.25">
      <c r="B281" s="36"/>
      <c r="C281" s="119"/>
      <c r="D281" s="120"/>
      <c r="E281" s="120"/>
      <c r="F281" s="120"/>
      <c r="G281" s="142"/>
      <c r="H281" s="118"/>
      <c r="I281" s="85"/>
      <c r="J281" s="31"/>
      <c r="K281" s="148"/>
      <c r="L281" s="124"/>
      <c r="M281" s="124"/>
      <c r="N281" s="147"/>
      <c r="O281" s="117"/>
      <c r="P281" s="118"/>
      <c r="Q281" s="85"/>
      <c r="R281" s="48"/>
      <c r="S281" s="151"/>
      <c r="T281" s="125"/>
      <c r="U281" s="125"/>
      <c r="V281" s="125"/>
      <c r="W281" s="283"/>
      <c r="X281" s="331"/>
      <c r="Y281" s="48"/>
      <c r="Z281" s="148"/>
      <c r="AA281" s="125"/>
      <c r="AB281" s="125"/>
      <c r="AC281" s="149"/>
      <c r="AD281" s="152"/>
      <c r="AE281" s="29"/>
      <c r="AF281" s="43"/>
    </row>
    <row r="282" spans="2:47" ht="12" customHeight="1" thickTop="1" x14ac:dyDescent="0.2">
      <c r="B282" s="451" t="s">
        <v>24</v>
      </c>
      <c r="C282" s="452">
        <f>MAX(C193:C281)</f>
        <v>3</v>
      </c>
      <c r="D282" s="453">
        <f t="shared" ref="D282:AD282" si="47">MAX(D193:D281)</f>
        <v>93.6</v>
      </c>
      <c r="E282" s="453"/>
      <c r="F282" s="453">
        <f t="shared" si="47"/>
        <v>6.6000000000000003E-2</v>
      </c>
      <c r="G282" s="453">
        <f t="shared" si="47"/>
        <v>1.4392310288220989E-2</v>
      </c>
      <c r="H282" s="454"/>
      <c r="I282" s="455"/>
      <c r="J282" s="456"/>
      <c r="K282" s="452">
        <f t="shared" si="47"/>
        <v>5.2</v>
      </c>
      <c r="L282" s="453">
        <f t="shared" si="47"/>
        <v>85</v>
      </c>
      <c r="M282" s="454"/>
      <c r="N282" s="453">
        <f t="shared" si="47"/>
        <v>1.1299999999999999</v>
      </c>
      <c r="O282" s="453">
        <f t="shared" si="47"/>
        <v>1.660365019532134E-2</v>
      </c>
      <c r="P282" s="454"/>
      <c r="Q282" s="457"/>
      <c r="R282" s="456"/>
      <c r="S282" s="452" t="e">
        <f t="shared" si="47"/>
        <v>#VALUE!</v>
      </c>
      <c r="T282" s="453">
        <f t="shared" si="47"/>
        <v>82.222222222222229</v>
      </c>
      <c r="U282" s="453"/>
      <c r="V282" s="453">
        <f t="shared" si="47"/>
        <v>7.7777777777777779E-2</v>
      </c>
      <c r="W282" s="454">
        <f t="shared" si="47"/>
        <v>0</v>
      </c>
      <c r="X282" s="455"/>
      <c r="Y282" s="456"/>
      <c r="Z282" s="452">
        <f t="shared" si="47"/>
        <v>4.666666666666667</v>
      </c>
      <c r="AA282" s="453">
        <f t="shared" si="47"/>
        <v>84.444444444444443</v>
      </c>
      <c r="AB282" s="453"/>
      <c r="AC282" s="453">
        <f t="shared" si="47"/>
        <v>0.1</v>
      </c>
      <c r="AD282" s="453">
        <f t="shared" si="47"/>
        <v>1.7000000000000001E-2</v>
      </c>
      <c r="AE282" s="455"/>
    </row>
    <row r="283" spans="2:47" ht="12" customHeight="1" x14ac:dyDescent="0.2">
      <c r="B283" s="458" t="s">
        <v>144</v>
      </c>
      <c r="C283" s="459">
        <v>0.3</v>
      </c>
      <c r="D283" s="460"/>
      <c r="E283" s="461">
        <v>5.0000000000000001E-3</v>
      </c>
      <c r="F283" s="461">
        <v>5.0000000000000001E-3</v>
      </c>
      <c r="G283" s="462">
        <v>1.7000000000000001E-2</v>
      </c>
      <c r="H283" s="463"/>
      <c r="I283" s="464"/>
      <c r="J283" s="465"/>
      <c r="K283" s="466">
        <v>0.46</v>
      </c>
      <c r="L283" s="467">
        <v>17.2</v>
      </c>
      <c r="M283" s="461">
        <v>5.0000000000000001E-3</v>
      </c>
      <c r="N283" s="461">
        <v>5.0000000000000001E-3</v>
      </c>
      <c r="O283" s="462">
        <v>1.7000000000000001E-2</v>
      </c>
      <c r="P283" s="463"/>
      <c r="Q283" s="468"/>
      <c r="R283" s="465"/>
      <c r="S283" s="466">
        <v>0.14814814814814814</v>
      </c>
      <c r="T283" s="467">
        <v>34.444444444444443</v>
      </c>
      <c r="U283" s="461">
        <v>5.0000000000000001E-3</v>
      </c>
      <c r="V283" s="461">
        <v>11.111111111111111</v>
      </c>
      <c r="W283" s="462">
        <v>1.7000000000000001E-2</v>
      </c>
      <c r="X283" s="464"/>
      <c r="Y283" s="465"/>
      <c r="Z283" s="466">
        <v>0.53703703703703709</v>
      </c>
      <c r="AA283" s="467">
        <v>38.518518518518519</v>
      </c>
      <c r="AB283" s="461">
        <v>5.0000000000000001E-3</v>
      </c>
      <c r="AC283" s="467">
        <v>24.074074074074073</v>
      </c>
      <c r="AD283" s="462">
        <v>1.7000000000000001E-2</v>
      </c>
      <c r="AE283" s="464"/>
    </row>
    <row r="284" spans="2:47" ht="12" customHeight="1" x14ac:dyDescent="0.2">
      <c r="B284" s="469" t="s">
        <v>36</v>
      </c>
      <c r="C284" s="470">
        <f>IF(C283&lt;&gt;"",SMALL(C193:C281,C286+1),MIN(C193:C281))</f>
        <v>0.61</v>
      </c>
      <c r="D284" s="471">
        <f>IF(D283&lt;&gt;"",SMALL(D193:D281,D286+1),MIN(D193:D281))</f>
        <v>64.3</v>
      </c>
      <c r="E284" s="471"/>
      <c r="F284" s="472">
        <f>IF(F283&lt;&gt;"",SMALL(F193:F281,F286+1),MIN(F193:F281))</f>
        <v>0.02</v>
      </c>
      <c r="G284" s="473">
        <f>IF(G283&lt;&gt;"",SMALL(G193:G281,G286+1),MIN(G193:G281))</f>
        <v>7.1615269710353429E-3</v>
      </c>
      <c r="H284" s="473"/>
      <c r="I284" s="474"/>
      <c r="J284" s="475"/>
      <c r="K284" s="470">
        <f>IF(K283&lt;&gt;"",SMALL(K193:K281,K286+1),MIN(K193:K281))</f>
        <v>0.82</v>
      </c>
      <c r="L284" s="471">
        <f>IF(L283&lt;&gt;"",SMALL(L193:L281,L286+1),MIN(L193:L281))</f>
        <v>34.4</v>
      </c>
      <c r="M284" s="471"/>
      <c r="N284" s="473">
        <f>IF(N283&lt;&gt;"",SMALL(N193:N281,N286+1),MIN(N193:N281))</f>
        <v>2.8463808871448705E-3</v>
      </c>
      <c r="O284" s="473">
        <f>IF(O283&lt;&gt;"",SMALL(O193:O281,O286+1),MIN(O193:O281))</f>
        <v>7.1262205696250285E-3</v>
      </c>
      <c r="P284" s="473"/>
      <c r="Q284" s="474"/>
      <c r="R284" s="475"/>
      <c r="S284" s="470" t="e">
        <f>IF(S283&lt;&gt;"",SMALL(S193:S281,S286+1),MIN(S193:S281))</f>
        <v>#VALUE!</v>
      </c>
      <c r="T284" s="472">
        <f>IF(T283&lt;&gt;"",SMALL(T193:T281,T286+1),MIN(T193:T281))</f>
        <v>68.888888888888886</v>
      </c>
      <c r="U284" s="472"/>
      <c r="V284" s="472">
        <f>IF(V283&lt;&gt;"",SMALL(V193:V281,V286+1),MIN(V193:V281))</f>
        <v>2.2222222222222223E-2</v>
      </c>
      <c r="W284" s="473" t="e">
        <f>IF(W283&lt;&gt;"",SMALL(W193:W281,W286+1),MIN(W193:W281))</f>
        <v>#NUM!</v>
      </c>
      <c r="X284" s="474"/>
      <c r="Y284" s="475"/>
      <c r="Z284" s="470">
        <f>IF(Z283&lt;&gt;"",SMALL(Z193:Z281,Z286+1),MIN(Z193:Z281))</f>
        <v>1.0740740740740742</v>
      </c>
      <c r="AA284" s="472">
        <f>IF(AA283&lt;&gt;"",SMALL(AA193:AA281,AA286+1),MIN(AA193:AA281))</f>
        <v>77.037037037037038</v>
      </c>
      <c r="AB284" s="472"/>
      <c r="AC284" s="472">
        <f>IF(AC283&lt;&gt;"",SMALL(AC193:AC281,AC286+1),MIN(AC193:AC281))</f>
        <v>4.8148148148148148E-2</v>
      </c>
      <c r="AD284" s="473" t="e">
        <f>IF(AD283&lt;&gt;"",SMALL(AD193:AD281,AD286+1),MIN(AD193:AD281))</f>
        <v>#NUM!</v>
      </c>
      <c r="AE284" s="474"/>
    </row>
    <row r="285" spans="2:47" ht="12" customHeight="1" x14ac:dyDescent="0.2">
      <c r="B285" s="469" t="s">
        <v>25</v>
      </c>
      <c r="C285" s="476">
        <f>IF(C283&lt;&gt;"",(SUM(C193:C281)-C283*C286)/(C287-C286),AVERAGE(C193:C281))</f>
        <v>1.5739426523297491</v>
      </c>
      <c r="D285" s="477">
        <f>IF(D283&lt;&gt;"",(SUM(D193:D281)-D283*D286)/(D287-D286),AVERAGE(D193:D281))</f>
        <v>77.457986111111126</v>
      </c>
      <c r="E285" s="477"/>
      <c r="F285" s="477">
        <f>IF(F283&lt;&gt;"",(SUM(F193:F281)-F283*F286)/(F287-F286),AVERAGE(F193:F281))</f>
        <v>3.3630906768837822E-2</v>
      </c>
      <c r="G285" s="477">
        <f>IF(G283&lt;&gt;"",(SUM(G193:G281)-G283*G286)/(G287-G286),AVERAGE(G193:G281))</f>
        <v>1.0539787355705004E-2</v>
      </c>
      <c r="H285" s="477"/>
      <c r="I285" s="478"/>
      <c r="J285" s="479"/>
      <c r="K285" s="476">
        <f>IF(K283&lt;&gt;"",(SUM(K193:K281)-K283*K286)/(K287-K286),AVERAGE(K193:K281))</f>
        <v>1.9575720164609056</v>
      </c>
      <c r="L285" s="477">
        <f>IF(L283&lt;&gt;"",(SUM(L193:L281)-L283*L286)/(L287-L286),AVERAGE(L193:L281))</f>
        <v>70.787397119341577</v>
      </c>
      <c r="M285" s="477"/>
      <c r="N285" s="477">
        <f>IF(N283&lt;&gt;"",(SUM(N193:N281)-N283*N286)/(N287-N286),AVERAGE(N193:N281))</f>
        <v>5.5127149676220663E-2</v>
      </c>
      <c r="O285" s="477">
        <f>IF(O283&lt;&gt;"",(SUM(O193:O281)-O283*O286)/(O287-O286),AVERAGE(O193:O281))</f>
        <v>1.1163795125187748E-2</v>
      </c>
      <c r="P285" s="477"/>
      <c r="Q285" s="478"/>
      <c r="R285" s="479"/>
      <c r="S285" s="476" t="e">
        <f>IF(S283&lt;&gt;"",(SUM(S193:S281)-S283*S286)/(S287-S286),AVERAGE(S193:S281))</f>
        <v>#VALUE!</v>
      </c>
      <c r="T285" s="477">
        <f>IF(T283&lt;&gt;"",(SUM(T193:T281)-T283*T286)/(T287-T286),AVERAGE(T193:T281))</f>
        <v>75.886008230452674</v>
      </c>
      <c r="U285" s="477"/>
      <c r="V285" s="477">
        <f>IF(V283&lt;&gt;"",(SUM(V193:V281)-V283*V286)/(V287-V286),AVERAGE(V193:V281))</f>
        <v>5.0802469135802469E-2</v>
      </c>
      <c r="W285" s="477" t="e">
        <f>IF(W283&lt;&gt;"",(SUM(W193:W281)-W283*W286)/(W287-W286),AVERAGE(W193:W281))</f>
        <v>#DIV/0!</v>
      </c>
      <c r="X285" s="478"/>
      <c r="Y285" s="479"/>
      <c r="Z285" s="476">
        <f>IF(Z283&lt;&gt;"",(SUM(Z193:Z281)-Z283*Z286)/(Z287-Z286),AVERAGE(Z193:Z281))</f>
        <v>2.052910052910053</v>
      </c>
      <c r="AA285" s="477">
        <f>IF(AA283&lt;&gt;"",(SUM(AA193:AA281)-AA283*AA286)/(AA287-AA286),AVERAGE(AA193:AA281))</f>
        <v>80</v>
      </c>
      <c r="AB285" s="477"/>
      <c r="AC285" s="477">
        <f>IF(AC283&lt;&gt;"",(SUM(AC193:AC281)-AC283*AC286)/(AC287-AC286),AVERAGE(AC193:AC281))</f>
        <v>6.0846560846560836E-2</v>
      </c>
      <c r="AD285" s="477" t="e">
        <f>IF(AD283&lt;&gt;"",(SUM(AD193:AD281)-AD283*AD286)/(AD287-AD286),AVERAGE(AD193:AD281))</f>
        <v>#DIV/0!</v>
      </c>
      <c r="AE285" s="478"/>
    </row>
    <row r="286" spans="2:47" ht="12" customHeight="1" x14ac:dyDescent="0.2">
      <c r="B286" s="469" t="s">
        <v>145</v>
      </c>
      <c r="C286" s="480">
        <f>COUNTIF(C193:C281,C283)</f>
        <v>1</v>
      </c>
      <c r="D286" s="481">
        <f>COUNTIF(D193:D281,D283)</f>
        <v>0</v>
      </c>
      <c r="E286" s="481"/>
      <c r="F286" s="481">
        <f>COUNTIF(F193:F281,F283)</f>
        <v>3</v>
      </c>
      <c r="G286" s="481">
        <f>COUNTIF(G193:G281,G283)</f>
        <v>0</v>
      </c>
      <c r="H286" s="481"/>
      <c r="I286" s="482"/>
      <c r="J286" s="483"/>
      <c r="K286" s="480">
        <f>COUNTIF(K193:K281,K283)</f>
        <v>0</v>
      </c>
      <c r="L286" s="481">
        <f>COUNTIF(L193:L281,L283)</f>
        <v>0</v>
      </c>
      <c r="M286" s="481"/>
      <c r="N286" s="481">
        <f>COUNTIF(N193:N281,N283)</f>
        <v>1</v>
      </c>
      <c r="O286" s="481">
        <f>COUNTIF(O193:O281,O283)</f>
        <v>0</v>
      </c>
      <c r="P286" s="481"/>
      <c r="Q286" s="482"/>
      <c r="R286" s="483"/>
      <c r="S286" s="480">
        <f>COUNTIF(S193:S281,S283)</f>
        <v>3</v>
      </c>
      <c r="T286" s="481">
        <f>COUNTIF(T193:T281,T283)</f>
        <v>0</v>
      </c>
      <c r="U286" s="481"/>
      <c r="V286" s="481">
        <f>COUNTIF(V193:V281,V283)</f>
        <v>0</v>
      </c>
      <c r="W286" s="481">
        <f>COUNTIF(W193:W281,W283)</f>
        <v>0</v>
      </c>
      <c r="X286" s="482"/>
      <c r="Y286" s="483"/>
      <c r="Z286" s="480">
        <f>COUNTIF(Z193:Z281,Z283)</f>
        <v>0</v>
      </c>
      <c r="AA286" s="481">
        <f>COUNTIF(AA193:AA281,AA283)</f>
        <v>0</v>
      </c>
      <c r="AB286" s="481"/>
      <c r="AC286" s="481">
        <f>COUNTIF(AC193:AC281,AC283)</f>
        <v>0</v>
      </c>
      <c r="AD286" s="481">
        <f>COUNTIF(AD193:AD281,AD283)</f>
        <v>3</v>
      </c>
      <c r="AE286" s="482"/>
    </row>
    <row r="287" spans="2:47" ht="12" customHeight="1" x14ac:dyDescent="0.2">
      <c r="B287" s="449" t="s">
        <v>37</v>
      </c>
      <c r="C287" s="145">
        <f>COUNTA(C193:C281)</f>
        <v>32</v>
      </c>
      <c r="D287" s="146">
        <f t="shared" ref="D287:AD287" si="48">COUNTA(D193:D281)</f>
        <v>32</v>
      </c>
      <c r="E287" s="146"/>
      <c r="F287" s="146">
        <f t="shared" si="48"/>
        <v>32</v>
      </c>
      <c r="G287" s="146">
        <f t="shared" si="48"/>
        <v>28</v>
      </c>
      <c r="H287" s="146"/>
      <c r="I287" s="116"/>
      <c r="J287" s="450"/>
      <c r="K287" s="145">
        <f t="shared" si="48"/>
        <v>72</v>
      </c>
      <c r="L287" s="146">
        <f t="shared" si="48"/>
        <v>72</v>
      </c>
      <c r="M287" s="146"/>
      <c r="N287" s="146">
        <f t="shared" si="48"/>
        <v>72</v>
      </c>
      <c r="O287" s="146">
        <f t="shared" si="48"/>
        <v>34</v>
      </c>
      <c r="P287" s="146"/>
      <c r="Q287" s="116"/>
      <c r="R287" s="450"/>
      <c r="S287" s="145">
        <f t="shared" si="48"/>
        <v>9</v>
      </c>
      <c r="T287" s="146">
        <f t="shared" si="48"/>
        <v>9</v>
      </c>
      <c r="U287" s="146"/>
      <c r="V287" s="146">
        <f t="shared" si="48"/>
        <v>9</v>
      </c>
      <c r="W287" s="146">
        <f t="shared" si="48"/>
        <v>0</v>
      </c>
      <c r="X287" s="116"/>
      <c r="Y287" s="450"/>
      <c r="Z287" s="145">
        <f t="shared" si="48"/>
        <v>7</v>
      </c>
      <c r="AA287" s="146">
        <f t="shared" si="48"/>
        <v>7</v>
      </c>
      <c r="AB287" s="146"/>
      <c r="AC287" s="146">
        <f t="shared" si="48"/>
        <v>7</v>
      </c>
      <c r="AD287" s="146">
        <f t="shared" si="48"/>
        <v>3</v>
      </c>
      <c r="AE287" s="116"/>
    </row>
    <row r="288" spans="2:47" ht="12" customHeight="1" x14ac:dyDescent="0.2">
      <c r="B288" s="23" t="s">
        <v>11</v>
      </c>
      <c r="C288" s="394" t="s">
        <v>12</v>
      </c>
      <c r="D288" s="395" t="s">
        <v>13</v>
      </c>
      <c r="E288" s="396" t="s">
        <v>108</v>
      </c>
      <c r="F288" s="396" t="s">
        <v>21</v>
      </c>
      <c r="G288" s="396" t="s">
        <v>14</v>
      </c>
      <c r="H288" s="396" t="s">
        <v>15</v>
      </c>
      <c r="I288" s="398" t="s">
        <v>35</v>
      </c>
      <c r="J288" s="24" t="s">
        <v>11</v>
      </c>
      <c r="K288" s="394" t="s">
        <v>12</v>
      </c>
      <c r="L288" s="395" t="s">
        <v>13</v>
      </c>
      <c r="M288" s="396" t="s">
        <v>108</v>
      </c>
      <c r="N288" s="396" t="s">
        <v>21</v>
      </c>
      <c r="O288" s="396" t="s">
        <v>14</v>
      </c>
      <c r="P288" s="396" t="s">
        <v>15</v>
      </c>
      <c r="Q288" s="398" t="s">
        <v>35</v>
      </c>
      <c r="R288" s="25" t="s">
        <v>11</v>
      </c>
      <c r="S288" s="400" t="s">
        <v>12</v>
      </c>
      <c r="T288" s="395" t="s">
        <v>13</v>
      </c>
      <c r="U288" s="396" t="s">
        <v>108</v>
      </c>
      <c r="V288" s="396" t="s">
        <v>21</v>
      </c>
      <c r="W288" s="396" t="s">
        <v>14</v>
      </c>
      <c r="X288" s="399" t="s">
        <v>15</v>
      </c>
      <c r="Y288" s="25" t="s">
        <v>11</v>
      </c>
      <c r="Z288" s="394" t="s">
        <v>12</v>
      </c>
      <c r="AA288" s="395" t="s">
        <v>13</v>
      </c>
      <c r="AB288" s="396" t="s">
        <v>108</v>
      </c>
      <c r="AC288" s="401" t="s">
        <v>21</v>
      </c>
      <c r="AD288" s="396" t="s">
        <v>14</v>
      </c>
      <c r="AE288" s="399" t="s">
        <v>15</v>
      </c>
      <c r="AF288" s="43"/>
      <c r="AU288" s="27"/>
    </row>
    <row r="289" spans="2:33" ht="12" customHeight="1" x14ac:dyDescent="0.2">
      <c r="B289" s="23" t="s">
        <v>27</v>
      </c>
      <c r="C289" s="15" t="s">
        <v>28</v>
      </c>
      <c r="D289" s="11"/>
      <c r="E289" s="11"/>
      <c r="F289" s="12"/>
      <c r="G289" s="13"/>
      <c r="H289" s="78"/>
      <c r="I289" s="14"/>
      <c r="J289" s="44" t="s">
        <v>2</v>
      </c>
      <c r="K289" s="15" t="s">
        <v>10</v>
      </c>
      <c r="L289" s="11"/>
      <c r="M289" s="11"/>
      <c r="N289" s="12"/>
      <c r="O289" s="13"/>
      <c r="P289" s="78"/>
      <c r="Q289" s="14"/>
      <c r="R289" s="25" t="s">
        <v>27</v>
      </c>
      <c r="S289" s="45" t="s">
        <v>8</v>
      </c>
      <c r="T289" s="11"/>
      <c r="U289" s="11"/>
      <c r="V289" s="46" t="s">
        <v>8</v>
      </c>
      <c r="W289" s="13"/>
      <c r="X289" s="14"/>
      <c r="Y289" s="25" t="s">
        <v>27</v>
      </c>
      <c r="Z289" s="15" t="s">
        <v>9</v>
      </c>
      <c r="AA289" s="11"/>
      <c r="AB289" s="11"/>
      <c r="AC289" s="45"/>
      <c r="AD289" s="13"/>
      <c r="AE289" s="14"/>
      <c r="AF289" s="43"/>
    </row>
    <row r="290" spans="2:33" ht="12" customHeight="1" x14ac:dyDescent="0.3">
      <c r="B290" s="8"/>
      <c r="C290" s="2" t="s">
        <v>1</v>
      </c>
      <c r="D290" s="3"/>
      <c r="F290" s="4"/>
      <c r="G290" s="3"/>
      <c r="H290" s="4"/>
      <c r="K290" s="3" t="s">
        <v>26</v>
      </c>
      <c r="M290" s="4"/>
      <c r="N290" s="35"/>
      <c r="S290" s="5" t="s">
        <v>1</v>
      </c>
      <c r="T290" s="3"/>
      <c r="V290" s="4"/>
      <c r="Z290" s="3" t="s">
        <v>1</v>
      </c>
      <c r="AB290" s="4"/>
      <c r="AC290" s="6"/>
      <c r="AE290" s="4"/>
      <c r="AF290" s="43"/>
      <c r="AG290" s="88"/>
    </row>
    <row r="291" spans="2:33" ht="12" customHeight="1" x14ac:dyDescent="0.3">
      <c r="B291" s="8"/>
      <c r="C291" s="2"/>
      <c r="D291" s="3"/>
      <c r="F291" s="4"/>
      <c r="G291" s="3"/>
      <c r="H291" s="4"/>
      <c r="K291" s="3"/>
      <c r="M291" s="4"/>
      <c r="N291" s="35"/>
      <c r="S291" s="5"/>
      <c r="T291" s="3"/>
      <c r="V291" s="4"/>
      <c r="Z291" s="3"/>
      <c r="AB291" s="4"/>
      <c r="AC291" s="6"/>
      <c r="AE291" s="4"/>
      <c r="AF291" s="43"/>
      <c r="AG291" s="88"/>
    </row>
    <row r="292" spans="2:33" ht="12" customHeight="1" x14ac:dyDescent="0.3">
      <c r="B292" s="8"/>
      <c r="C292" s="2"/>
      <c r="D292" s="3"/>
      <c r="F292" s="4"/>
      <c r="G292" s="3"/>
      <c r="H292" s="4"/>
      <c r="K292" s="3"/>
      <c r="M292" s="4"/>
      <c r="N292" s="35"/>
      <c r="S292" s="70" t="s">
        <v>30</v>
      </c>
      <c r="U292" s="4"/>
      <c r="V292" s="4"/>
      <c r="AB292" s="4"/>
      <c r="AC292" s="6"/>
      <c r="AE292" s="4"/>
      <c r="AF292" s="43"/>
      <c r="AG292" s="88"/>
    </row>
    <row r="293" spans="2:33" ht="12" customHeight="1" x14ac:dyDescent="0.2">
      <c r="B293" s="6" t="s">
        <v>40</v>
      </c>
      <c r="D293" s="3"/>
      <c r="F293" s="4"/>
      <c r="H293" s="4"/>
      <c r="K293" s="3"/>
      <c r="L293" s="3"/>
      <c r="M293" s="4"/>
      <c r="R293" s="9" t="s">
        <v>2</v>
      </c>
      <c r="S293" s="17" t="s">
        <v>4</v>
      </c>
      <c r="T293" s="18"/>
      <c r="U293" s="19"/>
      <c r="V293" s="20" t="s">
        <v>5</v>
      </c>
      <c r="W293" s="18"/>
      <c r="X293" s="19"/>
      <c r="Y293" s="20" t="s">
        <v>6</v>
      </c>
      <c r="Z293" s="18"/>
      <c r="AA293" s="19"/>
      <c r="AB293" s="4"/>
      <c r="AC293" s="4"/>
      <c r="AE293" s="4"/>
      <c r="AF293" s="43"/>
      <c r="AG293" s="88"/>
    </row>
    <row r="294" spans="2:33" ht="12" customHeight="1" x14ac:dyDescent="0.2">
      <c r="B294" s="44" t="s">
        <v>2</v>
      </c>
      <c r="C294" s="20" t="s">
        <v>7</v>
      </c>
      <c r="D294" s="18"/>
      <c r="E294" s="19"/>
      <c r="F294" s="21" t="s">
        <v>10</v>
      </c>
      <c r="G294" s="22"/>
      <c r="H294" s="86" t="s">
        <v>9</v>
      </c>
      <c r="I294" s="20" t="s">
        <v>8</v>
      </c>
      <c r="J294" s="18"/>
      <c r="K294" s="19"/>
      <c r="L294" s="20" t="s">
        <v>9</v>
      </c>
      <c r="M294" s="18"/>
      <c r="N294" s="19"/>
      <c r="R294" s="9" t="s">
        <v>2</v>
      </c>
      <c r="S294" s="17" t="s">
        <v>4</v>
      </c>
      <c r="T294" s="18"/>
      <c r="U294" s="19"/>
      <c r="V294" s="20" t="s">
        <v>5</v>
      </c>
      <c r="W294" s="18"/>
      <c r="X294" s="19"/>
      <c r="Y294" s="20" t="s">
        <v>6</v>
      </c>
      <c r="Z294" s="18"/>
      <c r="AA294" s="19"/>
      <c r="AB294" s="4"/>
      <c r="AC294" s="4"/>
      <c r="AE294" s="4"/>
      <c r="AF294" s="43"/>
      <c r="AG294" s="88"/>
    </row>
    <row r="295" spans="2:33" ht="12" customHeight="1" x14ac:dyDescent="0.2">
      <c r="B295" s="24" t="s">
        <v>11</v>
      </c>
      <c r="C295" s="210" t="s">
        <v>12</v>
      </c>
      <c r="D295" s="211" t="s">
        <v>13</v>
      </c>
      <c r="E295" s="26" t="s">
        <v>21</v>
      </c>
      <c r="F295" s="433" t="s">
        <v>12</v>
      </c>
      <c r="G295" s="434" t="s">
        <v>13</v>
      </c>
      <c r="H295" s="428" t="s">
        <v>21</v>
      </c>
      <c r="I295" s="210" t="s">
        <v>12</v>
      </c>
      <c r="J295" s="211" t="s">
        <v>13</v>
      </c>
      <c r="K295" s="26" t="s">
        <v>21</v>
      </c>
      <c r="L295" s="210" t="s">
        <v>12</v>
      </c>
      <c r="M295" s="211" t="s">
        <v>13</v>
      </c>
      <c r="N295" s="26" t="s">
        <v>21</v>
      </c>
      <c r="R295" s="63" t="s">
        <v>11</v>
      </c>
      <c r="S295" s="210" t="s">
        <v>12</v>
      </c>
      <c r="T295" s="211" t="s">
        <v>13</v>
      </c>
      <c r="U295" s="26" t="s">
        <v>21</v>
      </c>
      <c r="V295" s="210" t="s">
        <v>12</v>
      </c>
      <c r="W295" s="211" t="s">
        <v>13</v>
      </c>
      <c r="X295" s="26" t="s">
        <v>21</v>
      </c>
      <c r="Y295" s="210" t="s">
        <v>12</v>
      </c>
      <c r="Z295" s="211" t="s">
        <v>13</v>
      </c>
      <c r="AA295" s="26" t="s">
        <v>21</v>
      </c>
      <c r="AB295" s="4"/>
      <c r="AC295" s="4"/>
      <c r="AE295" s="4"/>
      <c r="AF295" s="43"/>
      <c r="AG295" s="88"/>
    </row>
    <row r="296" spans="2:33" ht="12" customHeight="1" x14ac:dyDescent="0.2">
      <c r="B296" s="47" t="s">
        <v>16</v>
      </c>
      <c r="C296" s="212" t="s">
        <v>39</v>
      </c>
      <c r="D296" s="213" t="s">
        <v>19</v>
      </c>
      <c r="E296" s="26" t="s">
        <v>19</v>
      </c>
      <c r="F296" s="435" t="s">
        <v>17</v>
      </c>
      <c r="G296" s="436" t="s">
        <v>17</v>
      </c>
      <c r="H296" s="428" t="s">
        <v>18</v>
      </c>
      <c r="I296" s="212" t="s">
        <v>19</v>
      </c>
      <c r="J296" s="213" t="s">
        <v>19</v>
      </c>
      <c r="K296" s="26" t="s">
        <v>19</v>
      </c>
      <c r="L296" s="212" t="s">
        <v>19</v>
      </c>
      <c r="M296" s="213" t="s">
        <v>19</v>
      </c>
      <c r="N296" s="26" t="s">
        <v>19</v>
      </c>
      <c r="R296" s="65" t="s">
        <v>16</v>
      </c>
      <c r="S296" s="212" t="s">
        <v>19</v>
      </c>
      <c r="T296" s="213" t="s">
        <v>19</v>
      </c>
      <c r="U296" s="26" t="s">
        <v>19</v>
      </c>
      <c r="V296" s="212" t="s">
        <v>19</v>
      </c>
      <c r="W296" s="213" t="s">
        <v>19</v>
      </c>
      <c r="X296" s="26" t="s">
        <v>19</v>
      </c>
      <c r="Y296" s="212" t="s">
        <v>19</v>
      </c>
      <c r="Z296" s="213" t="s">
        <v>19</v>
      </c>
      <c r="AA296" s="26" t="s">
        <v>19</v>
      </c>
      <c r="AB296" s="27"/>
      <c r="AC296" s="4"/>
      <c r="AE296" s="4"/>
      <c r="AF296" s="43"/>
      <c r="AG296" s="88"/>
    </row>
    <row r="297" spans="2:33" ht="12" customHeight="1" x14ac:dyDescent="0.2">
      <c r="B297" s="351">
        <v>29860</v>
      </c>
      <c r="C297" s="429"/>
      <c r="D297" s="430"/>
      <c r="E297" s="352"/>
      <c r="F297" s="429">
        <v>101</v>
      </c>
      <c r="G297" s="437">
        <v>2140</v>
      </c>
      <c r="H297" s="445" t="s">
        <v>110</v>
      </c>
      <c r="I297" s="429"/>
      <c r="J297" s="430"/>
      <c r="K297" s="352"/>
      <c r="L297" s="429"/>
      <c r="M297" s="430"/>
      <c r="N297" s="352"/>
      <c r="R297" s="154">
        <v>29929</v>
      </c>
      <c r="S297" s="214">
        <v>57</v>
      </c>
      <c r="T297" s="215">
        <v>2340</v>
      </c>
      <c r="U297" s="207">
        <v>2.2000000000000002</v>
      </c>
      <c r="V297" s="214">
        <v>38</v>
      </c>
      <c r="W297" s="215">
        <v>2140</v>
      </c>
      <c r="X297" s="207">
        <v>1.7</v>
      </c>
      <c r="Y297" s="214">
        <v>32</v>
      </c>
      <c r="Z297" s="215">
        <v>2250</v>
      </c>
      <c r="AA297" s="207">
        <v>1.6</v>
      </c>
      <c r="AB297" s="27"/>
      <c r="AC297" s="4"/>
      <c r="AE297" s="4"/>
      <c r="AF297" s="43"/>
      <c r="AG297" s="88"/>
    </row>
    <row r="298" spans="2:33" ht="12" customHeight="1" x14ac:dyDescent="0.2">
      <c r="B298" s="164">
        <v>29929</v>
      </c>
      <c r="C298" s="216">
        <v>40</v>
      </c>
      <c r="D298" s="217">
        <v>2180</v>
      </c>
      <c r="E298" s="208">
        <v>1.5</v>
      </c>
      <c r="F298" s="438">
        <v>43</v>
      </c>
      <c r="G298" s="439">
        <v>1980</v>
      </c>
      <c r="H298" s="444" t="s">
        <v>111</v>
      </c>
      <c r="I298" s="216">
        <v>16</v>
      </c>
      <c r="J298" s="217">
        <v>2050</v>
      </c>
      <c r="K298" s="208">
        <v>1.7</v>
      </c>
      <c r="L298" s="216">
        <v>44</v>
      </c>
      <c r="M298" s="217">
        <v>2140</v>
      </c>
      <c r="N298" s="208">
        <v>1.4</v>
      </c>
      <c r="R298" s="164">
        <v>30229</v>
      </c>
      <c r="S298" s="216">
        <v>68</v>
      </c>
      <c r="T298" s="217">
        <v>2020</v>
      </c>
      <c r="U298" s="208">
        <v>1.3</v>
      </c>
      <c r="V298" s="216">
        <v>63</v>
      </c>
      <c r="W298" s="217">
        <v>1970</v>
      </c>
      <c r="X298" s="208">
        <v>1</v>
      </c>
      <c r="Y298" s="216">
        <v>45</v>
      </c>
      <c r="Z298" s="217">
        <v>1930</v>
      </c>
      <c r="AA298" s="208">
        <v>1.4</v>
      </c>
      <c r="AB298" s="4"/>
      <c r="AC298" s="4"/>
      <c r="AE298" s="4"/>
      <c r="AF298" s="43"/>
      <c r="AG298" s="88"/>
    </row>
    <row r="299" spans="2:33" ht="12" customHeight="1" x14ac:dyDescent="0.2">
      <c r="B299" s="186">
        <v>30236</v>
      </c>
      <c r="C299" s="220"/>
      <c r="D299" s="221"/>
      <c r="E299" s="209"/>
      <c r="F299" s="438">
        <v>48</v>
      </c>
      <c r="G299" s="439">
        <v>1910</v>
      </c>
      <c r="H299" s="444" t="s">
        <v>111</v>
      </c>
      <c r="I299" s="220"/>
      <c r="J299" s="221"/>
      <c r="K299" s="209"/>
      <c r="L299" s="220"/>
      <c r="M299" s="221"/>
      <c r="N299" s="209"/>
      <c r="R299" s="164">
        <v>30256</v>
      </c>
      <c r="S299" s="216">
        <v>51</v>
      </c>
      <c r="T299" s="217">
        <v>2080</v>
      </c>
      <c r="U299" s="208">
        <v>1.2</v>
      </c>
      <c r="V299" s="216">
        <v>33</v>
      </c>
      <c r="W299" s="217">
        <v>1860</v>
      </c>
      <c r="X299" s="208">
        <v>1.6</v>
      </c>
      <c r="Y299" s="220"/>
      <c r="Z299" s="221"/>
      <c r="AA299" s="209"/>
      <c r="AB299" s="4"/>
      <c r="AC299" s="4"/>
      <c r="AE299" s="4"/>
      <c r="AF299" s="43"/>
      <c r="AG299" s="88"/>
    </row>
    <row r="300" spans="2:33" ht="12" customHeight="1" x14ac:dyDescent="0.2">
      <c r="B300" s="186">
        <v>30287</v>
      </c>
      <c r="C300" s="220"/>
      <c r="D300" s="221"/>
      <c r="E300" s="209"/>
      <c r="F300" s="438">
        <v>38</v>
      </c>
      <c r="G300" s="439">
        <v>2170</v>
      </c>
      <c r="H300" s="444" t="s">
        <v>111</v>
      </c>
      <c r="I300" s="443" t="s">
        <v>109</v>
      </c>
      <c r="J300" s="217">
        <v>1860</v>
      </c>
      <c r="K300" s="208">
        <v>1.1000000000000001</v>
      </c>
      <c r="L300" s="220"/>
      <c r="M300" s="221"/>
      <c r="N300" s="209"/>
      <c r="R300" s="164">
        <v>30287</v>
      </c>
      <c r="S300" s="216">
        <v>44</v>
      </c>
      <c r="T300" s="217">
        <v>2100</v>
      </c>
      <c r="U300" s="208">
        <v>1.5</v>
      </c>
      <c r="V300" s="220"/>
      <c r="W300" s="221"/>
      <c r="X300" s="209"/>
      <c r="Y300" s="216">
        <v>38</v>
      </c>
      <c r="Z300" s="217">
        <v>2060</v>
      </c>
      <c r="AA300" s="208">
        <v>1.2</v>
      </c>
      <c r="AB300" s="4"/>
      <c r="AC300" s="4"/>
      <c r="AE300" s="4"/>
      <c r="AF300" s="43"/>
      <c r="AG300" s="88"/>
    </row>
    <row r="301" spans="2:33" ht="12" customHeight="1" x14ac:dyDescent="0.2">
      <c r="B301" s="186">
        <v>30595</v>
      </c>
      <c r="C301" s="220"/>
      <c r="D301" s="221"/>
      <c r="E301" s="209"/>
      <c r="F301" s="438">
        <v>112</v>
      </c>
      <c r="G301" s="439">
        <v>2010</v>
      </c>
      <c r="H301" s="354">
        <v>2.5</v>
      </c>
      <c r="I301" s="442"/>
      <c r="J301" s="217">
        <v>2140</v>
      </c>
      <c r="K301" s="208">
        <v>1.8</v>
      </c>
      <c r="L301" s="220"/>
      <c r="M301" s="221"/>
      <c r="N301" s="209"/>
      <c r="R301" s="164">
        <v>30356</v>
      </c>
      <c r="S301" s="216">
        <v>42</v>
      </c>
      <c r="T301" s="217">
        <v>2320</v>
      </c>
      <c r="U301" s="208">
        <v>1.7</v>
      </c>
      <c r="V301" s="220"/>
      <c r="W301" s="221"/>
      <c r="X301" s="209"/>
      <c r="Y301" s="220"/>
      <c r="Z301" s="221"/>
      <c r="AA301" s="209"/>
      <c r="AB301" s="4"/>
      <c r="AC301" s="4"/>
      <c r="AE301" s="4"/>
      <c r="AF301" s="43"/>
      <c r="AG301" s="88"/>
    </row>
    <row r="302" spans="2:33" ht="12" customHeight="1" x14ac:dyDescent="0.2">
      <c r="B302" s="164">
        <v>30656</v>
      </c>
      <c r="C302" s="216">
        <v>34</v>
      </c>
      <c r="D302" s="217">
        <v>2290</v>
      </c>
      <c r="E302" s="208">
        <v>1.4</v>
      </c>
      <c r="F302" s="438">
        <v>55</v>
      </c>
      <c r="G302" s="439">
        <v>2090</v>
      </c>
      <c r="H302" s="444" t="s">
        <v>111</v>
      </c>
      <c r="I302" s="443" t="s">
        <v>109</v>
      </c>
      <c r="J302" s="217">
        <v>2220</v>
      </c>
      <c r="K302" s="208">
        <v>2.1</v>
      </c>
      <c r="L302" s="216">
        <v>40</v>
      </c>
      <c r="M302" s="217">
        <v>2210</v>
      </c>
      <c r="N302" s="208">
        <v>1.6</v>
      </c>
      <c r="R302" s="164">
        <v>30601</v>
      </c>
      <c r="S302" s="216">
        <v>83</v>
      </c>
      <c r="T302" s="217">
        <v>2080</v>
      </c>
      <c r="U302" s="208">
        <v>1.3</v>
      </c>
      <c r="V302" s="216">
        <v>66</v>
      </c>
      <c r="W302" s="217">
        <v>2030</v>
      </c>
      <c r="X302" s="208">
        <v>1.7</v>
      </c>
      <c r="Y302" s="216">
        <v>57</v>
      </c>
      <c r="Z302" s="217">
        <v>2030</v>
      </c>
      <c r="AA302" s="208">
        <v>1.2</v>
      </c>
      <c r="AB302" s="4"/>
      <c r="AC302" s="4"/>
      <c r="AE302" s="4"/>
      <c r="AF302" s="43"/>
      <c r="AG302" s="88"/>
    </row>
    <row r="303" spans="2:33" ht="12" customHeight="1" x14ac:dyDescent="0.2">
      <c r="B303" s="186">
        <v>30980</v>
      </c>
      <c r="C303" s="220"/>
      <c r="D303" s="221"/>
      <c r="E303" s="209"/>
      <c r="F303" s="438">
        <v>60</v>
      </c>
      <c r="G303" s="439">
        <v>2120</v>
      </c>
      <c r="H303" s="444" t="s">
        <v>111</v>
      </c>
      <c r="I303" s="220"/>
      <c r="J303" s="221"/>
      <c r="K303" s="209"/>
      <c r="L303" s="220"/>
      <c r="M303" s="221"/>
      <c r="N303" s="209"/>
      <c r="R303" s="164">
        <v>30656</v>
      </c>
      <c r="S303" s="216">
        <v>49</v>
      </c>
      <c r="T303" s="217">
        <v>1960</v>
      </c>
      <c r="U303" s="208">
        <v>1.4</v>
      </c>
      <c r="V303" s="220"/>
      <c r="W303" s="221"/>
      <c r="X303" s="209"/>
      <c r="Y303" s="220"/>
      <c r="Z303" s="221"/>
      <c r="AA303" s="209"/>
      <c r="AB303" s="4"/>
      <c r="AC303" s="4"/>
      <c r="AE303" s="4"/>
      <c r="AF303" s="43"/>
      <c r="AG303" s="88"/>
    </row>
    <row r="304" spans="2:33" ht="12" customHeight="1" x14ac:dyDescent="0.2">
      <c r="B304" s="164">
        <v>31019</v>
      </c>
      <c r="C304" s="216">
        <v>20</v>
      </c>
      <c r="D304" s="217">
        <v>2380</v>
      </c>
      <c r="E304" s="208">
        <v>1.2</v>
      </c>
      <c r="F304" s="438">
        <v>41</v>
      </c>
      <c r="G304" s="439">
        <v>2000</v>
      </c>
      <c r="H304" s="444" t="s">
        <v>111</v>
      </c>
      <c r="I304" s="443" t="s">
        <v>109</v>
      </c>
      <c r="J304" s="217">
        <v>2110</v>
      </c>
      <c r="K304" s="208">
        <v>1.1000000000000001</v>
      </c>
      <c r="L304" s="216">
        <v>29</v>
      </c>
      <c r="M304" s="217">
        <v>2170</v>
      </c>
      <c r="N304" s="208">
        <v>1.6</v>
      </c>
      <c r="R304" s="164">
        <v>30712</v>
      </c>
      <c r="S304" s="216">
        <v>29</v>
      </c>
      <c r="T304" s="217">
        <v>2370</v>
      </c>
      <c r="U304" s="208">
        <v>1.4</v>
      </c>
      <c r="V304" s="220"/>
      <c r="W304" s="221"/>
      <c r="X304" s="209"/>
      <c r="Y304" s="220"/>
      <c r="Z304" s="221"/>
      <c r="AA304" s="209"/>
      <c r="AB304" s="4"/>
      <c r="AC304" s="4"/>
      <c r="AE304" s="4"/>
      <c r="AF304" s="43"/>
      <c r="AG304" s="88"/>
    </row>
    <row r="305" spans="2:33" ht="12" customHeight="1" x14ac:dyDescent="0.2">
      <c r="B305" s="164">
        <v>31333</v>
      </c>
      <c r="C305" s="220"/>
      <c r="D305" s="221"/>
      <c r="E305" s="209"/>
      <c r="F305" s="438">
        <v>88</v>
      </c>
      <c r="G305" s="439">
        <v>1900</v>
      </c>
      <c r="H305" s="353">
        <v>1.4</v>
      </c>
      <c r="I305" s="220"/>
      <c r="J305" s="221"/>
      <c r="K305" s="209"/>
      <c r="L305" s="216">
        <v>56</v>
      </c>
      <c r="M305" s="217">
        <v>2120</v>
      </c>
      <c r="N305" s="208">
        <v>1.3</v>
      </c>
      <c r="R305" s="164">
        <v>30980</v>
      </c>
      <c r="S305" s="216">
        <v>62</v>
      </c>
      <c r="T305" s="217">
        <v>2140</v>
      </c>
      <c r="U305" s="208">
        <v>1.6</v>
      </c>
      <c r="V305" s="216">
        <v>42</v>
      </c>
      <c r="W305" s="217">
        <v>2100</v>
      </c>
      <c r="X305" s="208">
        <v>1.3</v>
      </c>
      <c r="Y305" s="216">
        <v>52</v>
      </c>
      <c r="Z305" s="217">
        <v>2130</v>
      </c>
      <c r="AA305" s="208">
        <v>1.4</v>
      </c>
      <c r="AB305" s="4"/>
      <c r="AC305" s="4"/>
      <c r="AE305" s="4"/>
      <c r="AF305" s="43"/>
      <c r="AG305" s="88"/>
    </row>
    <row r="306" spans="2:33" ht="12" customHeight="1" x14ac:dyDescent="0.2">
      <c r="B306" s="186">
        <v>31432</v>
      </c>
      <c r="C306" s="216">
        <v>20</v>
      </c>
      <c r="D306" s="217">
        <v>2210</v>
      </c>
      <c r="E306" s="208">
        <v>1.2</v>
      </c>
      <c r="F306" s="438">
        <v>51</v>
      </c>
      <c r="G306" s="439">
        <v>1880</v>
      </c>
      <c r="H306" s="354">
        <v>1.1000000000000001</v>
      </c>
      <c r="I306" s="216">
        <v>8</v>
      </c>
      <c r="J306" s="217">
        <v>1990</v>
      </c>
      <c r="K306" s="208">
        <v>0.6</v>
      </c>
      <c r="L306" s="220"/>
      <c r="M306" s="221"/>
      <c r="N306" s="209"/>
      <c r="R306" s="164">
        <v>31064</v>
      </c>
      <c r="S306" s="216">
        <v>36</v>
      </c>
      <c r="T306" s="217">
        <v>2320</v>
      </c>
      <c r="U306" s="208">
        <v>1.3</v>
      </c>
      <c r="V306" s="216">
        <v>33</v>
      </c>
      <c r="W306" s="217">
        <v>2200</v>
      </c>
      <c r="X306" s="208">
        <v>1.2</v>
      </c>
      <c r="Y306" s="216">
        <v>31</v>
      </c>
      <c r="Z306" s="217">
        <v>2280</v>
      </c>
      <c r="AA306" s="208">
        <v>1.3</v>
      </c>
      <c r="AB306" s="4"/>
      <c r="AC306" s="4"/>
      <c r="AE306" s="4"/>
      <c r="AF306" s="43"/>
      <c r="AG306" s="88"/>
    </row>
    <row r="307" spans="2:33" ht="12" customHeight="1" x14ac:dyDescent="0.2">
      <c r="B307" s="164">
        <v>31711</v>
      </c>
      <c r="C307" s="220"/>
      <c r="D307" s="221"/>
      <c r="E307" s="209"/>
      <c r="F307" s="438">
        <v>62</v>
      </c>
      <c r="G307" s="439">
        <v>2110</v>
      </c>
      <c r="H307" s="353">
        <v>1.5</v>
      </c>
      <c r="I307" s="216">
        <v>22</v>
      </c>
      <c r="J307" s="217">
        <v>1940</v>
      </c>
      <c r="K307" s="208">
        <v>1.7</v>
      </c>
      <c r="L307" s="216">
        <v>59</v>
      </c>
      <c r="M307" s="217">
        <v>2280</v>
      </c>
      <c r="N307" s="208">
        <v>1.5</v>
      </c>
      <c r="R307" s="164">
        <v>31333</v>
      </c>
      <c r="S307" s="216">
        <v>115</v>
      </c>
      <c r="T307" s="217">
        <v>2340</v>
      </c>
      <c r="U307" s="208">
        <v>1.7</v>
      </c>
      <c r="V307" s="216">
        <v>74</v>
      </c>
      <c r="W307" s="217">
        <v>2240</v>
      </c>
      <c r="X307" s="208">
        <v>1.4</v>
      </c>
      <c r="Y307" s="216">
        <v>66</v>
      </c>
      <c r="Z307" s="217">
        <v>2150</v>
      </c>
      <c r="AA307" s="208">
        <v>1.5</v>
      </c>
      <c r="AB307" s="4"/>
      <c r="AC307" s="4"/>
      <c r="AE307" s="4"/>
      <c r="AF307" s="43"/>
      <c r="AG307" s="88"/>
    </row>
    <row r="308" spans="2:33" ht="12" customHeight="1" x14ac:dyDescent="0.2">
      <c r="B308" s="164">
        <v>31789</v>
      </c>
      <c r="C308" s="220"/>
      <c r="D308" s="221"/>
      <c r="E308" s="209"/>
      <c r="F308" s="438">
        <v>27</v>
      </c>
      <c r="G308" s="439">
        <v>2110</v>
      </c>
      <c r="H308" s="354">
        <v>1.3</v>
      </c>
      <c r="I308" s="216">
        <v>13</v>
      </c>
      <c r="J308" s="217">
        <v>2000</v>
      </c>
      <c r="K308" s="208">
        <v>1.3</v>
      </c>
      <c r="L308" s="216">
        <v>126</v>
      </c>
      <c r="M308" s="217">
        <v>2080</v>
      </c>
      <c r="N308" s="208">
        <v>2.7</v>
      </c>
      <c r="R308" s="164">
        <v>31711</v>
      </c>
      <c r="S308" s="216">
        <v>59</v>
      </c>
      <c r="T308" s="217">
        <v>2230</v>
      </c>
      <c r="U308" s="208">
        <v>1.8</v>
      </c>
      <c r="V308" s="216">
        <v>62</v>
      </c>
      <c r="W308" s="217">
        <v>2250</v>
      </c>
      <c r="X308" s="208">
        <v>3</v>
      </c>
      <c r="Y308" s="216">
        <v>55</v>
      </c>
      <c r="Z308" s="217">
        <v>2090</v>
      </c>
      <c r="AA308" s="208">
        <v>1.6</v>
      </c>
      <c r="AB308" s="4"/>
      <c r="AC308" s="4"/>
      <c r="AE308" s="4"/>
      <c r="AF308" s="43"/>
      <c r="AG308" s="88"/>
    </row>
    <row r="309" spans="2:33" ht="12" customHeight="1" x14ac:dyDescent="0.2">
      <c r="B309" s="164">
        <v>32065</v>
      </c>
      <c r="C309" s="220"/>
      <c r="D309" s="221"/>
      <c r="E309" s="209"/>
      <c r="F309" s="438">
        <v>81</v>
      </c>
      <c r="G309" s="439">
        <v>2100</v>
      </c>
      <c r="H309" s="353">
        <v>1.3</v>
      </c>
      <c r="I309" s="220"/>
      <c r="J309" s="221"/>
      <c r="K309" s="209"/>
      <c r="L309" s="216">
        <v>34</v>
      </c>
      <c r="M309" s="217">
        <v>2120</v>
      </c>
      <c r="N309" s="208">
        <v>1.4</v>
      </c>
      <c r="R309" s="28">
        <v>32080</v>
      </c>
      <c r="S309" s="218">
        <v>75</v>
      </c>
      <c r="T309" s="219">
        <v>2440</v>
      </c>
      <c r="U309" s="66">
        <v>1.6</v>
      </c>
      <c r="V309" s="218">
        <v>78</v>
      </c>
      <c r="W309" s="219">
        <v>2340</v>
      </c>
      <c r="X309" s="68">
        <v>2.6</v>
      </c>
      <c r="Y309" s="218">
        <v>70</v>
      </c>
      <c r="Z309" s="219">
        <v>2190</v>
      </c>
      <c r="AA309" s="66">
        <v>1.7</v>
      </c>
      <c r="AB309" s="4"/>
      <c r="AC309" s="4"/>
      <c r="AE309" s="4"/>
      <c r="AF309" s="43"/>
      <c r="AG309" s="88"/>
    </row>
    <row r="310" spans="2:33" ht="12" customHeight="1" x14ac:dyDescent="0.2">
      <c r="B310" s="36">
        <v>32170</v>
      </c>
      <c r="C310" s="431"/>
      <c r="D310" s="432"/>
      <c r="E310" s="67"/>
      <c r="F310" s="440">
        <v>35</v>
      </c>
      <c r="G310" s="441">
        <v>2170</v>
      </c>
      <c r="H310" s="68">
        <v>1.1000000000000001</v>
      </c>
      <c r="I310" s="431"/>
      <c r="J310" s="432"/>
      <c r="K310" s="67"/>
      <c r="L310" s="218"/>
      <c r="M310" s="219"/>
      <c r="N310" s="66"/>
      <c r="S310" s="4"/>
      <c r="U310" s="4"/>
      <c r="V310" s="4"/>
      <c r="AB310" s="4"/>
      <c r="AC310" s="4"/>
      <c r="AE310" s="4"/>
      <c r="AF310" s="43"/>
      <c r="AG310" s="88"/>
    </row>
    <row r="311" spans="2:33" ht="12" customHeight="1" x14ac:dyDescent="0.3">
      <c r="B311" s="8"/>
      <c r="C311" s="2"/>
      <c r="D311" s="3"/>
      <c r="F311" s="4"/>
      <c r="G311" s="3"/>
      <c r="H311" s="4"/>
      <c r="K311" s="3"/>
      <c r="M311" s="4"/>
      <c r="N311" s="35"/>
      <c r="S311" s="4"/>
      <c r="U311" s="4"/>
      <c r="V311" s="4"/>
      <c r="AB311" s="4"/>
      <c r="AC311" s="4"/>
      <c r="AE311" s="4"/>
      <c r="AF311" s="43"/>
      <c r="AG311" s="88"/>
    </row>
    <row r="312" spans="2:33" ht="12" customHeight="1" x14ac:dyDescent="0.2">
      <c r="B312" s="343" t="s">
        <v>112</v>
      </c>
      <c r="C312" s="344" t="s">
        <v>123</v>
      </c>
      <c r="D312" s="345"/>
      <c r="E312" s="52"/>
      <c r="F312" s="52"/>
      <c r="G312" s="53"/>
      <c r="H312" s="52"/>
      <c r="I312" s="53"/>
      <c r="J312" s="53"/>
      <c r="K312" s="54"/>
      <c r="L312" s="55"/>
      <c r="M312" s="52"/>
      <c r="N312" s="52"/>
      <c r="O312" s="52"/>
      <c r="P312" s="52"/>
      <c r="Q312" s="53"/>
      <c r="R312" s="52"/>
      <c r="S312" s="5"/>
      <c r="T312" s="52"/>
      <c r="U312" s="52"/>
      <c r="V312" s="52"/>
      <c r="W312" s="52"/>
      <c r="X312" s="52"/>
      <c r="Y312" s="52"/>
      <c r="Z312" s="52"/>
      <c r="AA312" s="52"/>
      <c r="AB312" s="56"/>
      <c r="AC312" s="56"/>
      <c r="AE312" s="4"/>
    </row>
    <row r="313" spans="2:33" ht="12" customHeight="1" x14ac:dyDescent="0.2">
      <c r="B313" s="343" t="s">
        <v>113</v>
      </c>
      <c r="C313" s="344" t="s">
        <v>124</v>
      </c>
      <c r="D313" s="345"/>
      <c r="E313" s="52"/>
      <c r="F313" s="52"/>
      <c r="G313" s="53"/>
      <c r="H313" s="52"/>
      <c r="I313" s="53"/>
      <c r="J313" s="53"/>
      <c r="K313" s="54"/>
      <c r="L313" s="55"/>
      <c r="M313" s="52"/>
      <c r="N313" s="52"/>
      <c r="O313" s="52"/>
      <c r="P313" s="52"/>
      <c r="Q313" s="53"/>
      <c r="R313" s="52"/>
      <c r="S313" s="5"/>
      <c r="T313" s="52"/>
      <c r="U313" s="52"/>
      <c r="V313" s="52"/>
      <c r="W313" s="52"/>
      <c r="X313" s="52"/>
      <c r="Y313" s="52"/>
      <c r="Z313" s="52"/>
      <c r="AA313" s="52"/>
      <c r="AB313" s="56"/>
      <c r="AC313" s="56"/>
      <c r="AE313" s="4"/>
    </row>
    <row r="314" spans="2:33" ht="12" customHeight="1" x14ac:dyDescent="0.2">
      <c r="B314" s="343" t="s">
        <v>114</v>
      </c>
      <c r="C314" s="346" t="s">
        <v>125</v>
      </c>
      <c r="D314" s="345"/>
      <c r="E314" s="52"/>
      <c r="F314" s="52"/>
      <c r="G314" s="53"/>
      <c r="H314" s="52"/>
      <c r="I314" s="53"/>
      <c r="J314" s="53"/>
      <c r="K314" s="54"/>
      <c r="L314" s="53"/>
      <c r="M314" s="55"/>
      <c r="N314" s="55"/>
      <c r="O314" s="52"/>
      <c r="P314" s="52"/>
      <c r="Q314" s="53"/>
      <c r="R314" s="52"/>
      <c r="S314" s="5"/>
      <c r="T314" s="52"/>
      <c r="U314" s="52"/>
      <c r="V314" s="52"/>
      <c r="W314" s="52"/>
      <c r="X314" s="52"/>
      <c r="Y314" s="52"/>
      <c r="Z314" s="52"/>
      <c r="AA314" s="52"/>
      <c r="AB314" s="56"/>
      <c r="AC314" s="56"/>
      <c r="AE314" s="4"/>
    </row>
    <row r="315" spans="2:33" ht="12" customHeight="1" x14ac:dyDescent="0.2">
      <c r="B315" s="343" t="s">
        <v>115</v>
      </c>
      <c r="C315" s="346" t="s">
        <v>126</v>
      </c>
      <c r="D315" s="345"/>
      <c r="E315" s="52"/>
      <c r="F315" s="52"/>
      <c r="G315" s="3"/>
      <c r="H315" s="52"/>
      <c r="I315" s="52"/>
      <c r="J315" s="52"/>
      <c r="K315" s="5"/>
      <c r="L315" s="56"/>
      <c r="M315" s="55"/>
      <c r="N315" s="55"/>
      <c r="O315" s="52"/>
      <c r="P315" s="52"/>
      <c r="Q315" s="52"/>
      <c r="R315" s="52"/>
      <c r="S315" s="5"/>
      <c r="T315" s="52"/>
      <c r="U315" s="52"/>
      <c r="V315" s="52"/>
      <c r="W315" s="52"/>
      <c r="X315" s="52"/>
      <c r="Y315" s="52"/>
      <c r="Z315" s="52"/>
      <c r="AA315" s="52"/>
      <c r="AB315" s="56"/>
      <c r="AC315" s="56"/>
      <c r="AE315" s="4"/>
    </row>
    <row r="316" spans="2:33" ht="12" customHeight="1" x14ac:dyDescent="0.2">
      <c r="B316" s="343" t="s">
        <v>116</v>
      </c>
      <c r="C316" s="346" t="s">
        <v>127</v>
      </c>
      <c r="D316" s="345"/>
      <c r="E316" s="52"/>
      <c r="F316" s="52"/>
      <c r="G316" s="3"/>
      <c r="H316" s="52"/>
      <c r="I316" s="52"/>
      <c r="J316" s="52"/>
      <c r="K316" s="5"/>
      <c r="L316" s="56"/>
      <c r="M316" s="55"/>
      <c r="N316" s="55"/>
      <c r="O316" s="52"/>
      <c r="P316" s="52"/>
      <c r="Q316" s="52"/>
      <c r="R316" s="52"/>
      <c r="S316" s="5"/>
      <c r="T316" s="52"/>
      <c r="U316" s="52"/>
      <c r="V316" s="52"/>
      <c r="W316" s="52"/>
      <c r="X316" s="52"/>
      <c r="Y316" s="52"/>
      <c r="Z316" s="52"/>
      <c r="AA316" s="52"/>
      <c r="AB316" s="56"/>
      <c r="AC316" s="56"/>
      <c r="AE316" s="4"/>
    </row>
    <row r="317" spans="2:33" ht="12" customHeight="1" x14ac:dyDescent="0.2">
      <c r="B317" s="343" t="s">
        <v>128</v>
      </c>
      <c r="C317" s="346" t="s">
        <v>146</v>
      </c>
      <c r="D317" s="345"/>
      <c r="E317" s="52"/>
      <c r="F317" s="52"/>
      <c r="G317" s="52"/>
      <c r="H317" s="52"/>
      <c r="I317" s="52"/>
      <c r="J317" s="52"/>
      <c r="K317" s="5"/>
      <c r="M317" s="55"/>
      <c r="N317" s="55"/>
      <c r="O317" s="52"/>
      <c r="P317" s="52"/>
      <c r="Q317" s="52"/>
      <c r="R317" s="52"/>
      <c r="S317" s="5"/>
      <c r="T317" s="52"/>
      <c r="U317" s="52"/>
      <c r="V317" s="52"/>
      <c r="W317" s="52"/>
      <c r="X317" s="52"/>
      <c r="Y317" s="52"/>
      <c r="Z317" s="52"/>
      <c r="AA317" s="52"/>
      <c r="AB317" s="56"/>
      <c r="AC317" s="56"/>
      <c r="AE317" s="4"/>
    </row>
    <row r="318" spans="2:33" ht="12" customHeight="1" x14ac:dyDescent="0.2">
      <c r="B318" s="343" t="s">
        <v>129</v>
      </c>
      <c r="C318" s="347" t="s">
        <v>147</v>
      </c>
      <c r="E318" s="52"/>
      <c r="F318" s="52"/>
      <c r="G318" s="52"/>
      <c r="H318" s="52"/>
      <c r="I318" s="52"/>
      <c r="J318" s="52"/>
      <c r="K318" s="5"/>
      <c r="L318" s="57"/>
      <c r="M318" s="55"/>
      <c r="N318" s="55"/>
      <c r="O318" s="52"/>
      <c r="P318" s="52"/>
      <c r="Q318" s="52"/>
      <c r="R318" s="52"/>
      <c r="S318" s="5"/>
      <c r="T318" s="52"/>
      <c r="U318" s="52"/>
      <c r="V318" s="52"/>
      <c r="W318" s="52"/>
      <c r="X318" s="52"/>
      <c r="Y318" s="52"/>
      <c r="Z318" s="52"/>
      <c r="AA318" s="52"/>
      <c r="AB318" s="56"/>
      <c r="AC318" s="56"/>
      <c r="AE318" s="4"/>
    </row>
    <row r="319" spans="2:33" ht="12" customHeight="1" x14ac:dyDescent="0.2">
      <c r="B319" s="343" t="s">
        <v>130</v>
      </c>
      <c r="C319" s="347" t="s">
        <v>148</v>
      </c>
      <c r="E319" s="52"/>
      <c r="F319" s="52"/>
      <c r="G319" s="52"/>
      <c r="H319" s="52"/>
      <c r="I319" s="52"/>
      <c r="J319" s="52"/>
      <c r="K319" s="5"/>
      <c r="L319" s="57"/>
      <c r="M319" s="55"/>
      <c r="N319" s="55"/>
      <c r="O319" s="52"/>
      <c r="P319" s="52"/>
      <c r="Q319" s="52"/>
      <c r="R319" s="52"/>
      <c r="S319" s="5"/>
      <c r="T319" s="52"/>
      <c r="U319" s="52"/>
      <c r="V319" s="52"/>
      <c r="W319" s="52"/>
      <c r="X319" s="52"/>
      <c r="Y319" s="52"/>
      <c r="Z319" s="52"/>
      <c r="AA319" s="52"/>
      <c r="AB319" s="56"/>
      <c r="AC319" s="56"/>
      <c r="AE319" s="4"/>
    </row>
    <row r="320" spans="2:33" ht="12" customHeight="1" x14ac:dyDescent="0.2">
      <c r="B320" s="343" t="s">
        <v>131</v>
      </c>
      <c r="C320" s="346" t="s">
        <v>149</v>
      </c>
      <c r="E320" s="52"/>
      <c r="F320" s="52"/>
      <c r="G320" s="52"/>
      <c r="H320" s="52"/>
      <c r="I320" s="52"/>
      <c r="J320" s="52"/>
      <c r="K320" s="5"/>
      <c r="L320" s="57"/>
      <c r="M320" s="55"/>
      <c r="N320" s="55"/>
      <c r="O320" s="52"/>
      <c r="P320" s="52"/>
      <c r="Q320" s="52"/>
      <c r="R320" s="52"/>
      <c r="S320" s="5"/>
      <c r="T320" s="52"/>
      <c r="U320" s="52"/>
      <c r="V320" s="52"/>
      <c r="W320" s="52"/>
      <c r="X320" s="52"/>
      <c r="Y320" s="52"/>
      <c r="Z320" s="52"/>
      <c r="AA320" s="52"/>
      <c r="AB320" s="56"/>
      <c r="AC320" s="56"/>
      <c r="AE320" s="4"/>
    </row>
    <row r="321" spans="2:31" ht="12" customHeight="1" x14ac:dyDescent="0.2">
      <c r="B321" s="343" t="s">
        <v>132</v>
      </c>
      <c r="C321" s="346" t="s">
        <v>134</v>
      </c>
      <c r="E321" s="52"/>
      <c r="F321" s="52"/>
      <c r="G321" s="52"/>
      <c r="H321" s="52"/>
      <c r="I321" s="52"/>
      <c r="J321" s="52"/>
      <c r="K321" s="5"/>
      <c r="L321" s="57"/>
      <c r="M321" s="55"/>
      <c r="N321" s="55"/>
      <c r="O321" s="52"/>
      <c r="P321" s="52"/>
      <c r="Q321" s="52"/>
      <c r="R321" s="52"/>
      <c r="S321" s="5"/>
      <c r="T321" s="52"/>
      <c r="U321" s="52"/>
      <c r="V321" s="52"/>
      <c r="W321" s="52"/>
      <c r="X321" s="52"/>
      <c r="Y321" s="52"/>
      <c r="Z321" s="52"/>
      <c r="AA321" s="52"/>
      <c r="AB321" s="56"/>
      <c r="AC321" s="56"/>
      <c r="AE321" s="4"/>
    </row>
    <row r="322" spans="2:31" ht="12" customHeight="1" x14ac:dyDescent="0.2">
      <c r="B322" s="343" t="s">
        <v>133</v>
      </c>
      <c r="C322" s="346" t="s">
        <v>135</v>
      </c>
      <c r="E322" s="52"/>
      <c r="F322" s="52"/>
      <c r="G322" s="52"/>
      <c r="H322" s="52"/>
      <c r="I322" s="52"/>
      <c r="J322" s="52"/>
      <c r="K322" s="5"/>
      <c r="L322" s="57"/>
      <c r="M322" s="55"/>
      <c r="N322" s="55"/>
      <c r="O322" s="52"/>
      <c r="P322" s="52"/>
      <c r="Q322" s="52"/>
      <c r="R322" s="52"/>
      <c r="S322" s="5"/>
      <c r="T322" s="52"/>
      <c r="U322" s="52"/>
      <c r="V322" s="52"/>
      <c r="W322" s="52"/>
      <c r="X322" s="52"/>
      <c r="Y322" s="52"/>
      <c r="Z322" s="52"/>
      <c r="AE322" s="4"/>
    </row>
    <row r="323" spans="2:31" ht="12" customHeight="1" x14ac:dyDescent="0.2">
      <c r="B323" s="343" t="s">
        <v>117</v>
      </c>
      <c r="C323" s="347" t="s">
        <v>120</v>
      </c>
      <c r="D323" s="348"/>
    </row>
    <row r="324" spans="2:31" ht="12" customHeight="1" x14ac:dyDescent="0.2">
      <c r="B324" s="343" t="s">
        <v>118</v>
      </c>
      <c r="C324" s="347" t="s">
        <v>121</v>
      </c>
      <c r="D324" s="350"/>
    </row>
    <row r="325" spans="2:31" ht="12" customHeight="1" x14ac:dyDescent="0.2">
      <c r="B325" s="343" t="s">
        <v>119</v>
      </c>
      <c r="C325" s="349" t="s">
        <v>122</v>
      </c>
      <c r="D325" s="350"/>
    </row>
    <row r="326" spans="2:31" ht="12" customHeight="1" x14ac:dyDescent="0.2">
      <c r="B326" s="96"/>
      <c r="D326" s="62"/>
      <c r="S326" s="4"/>
      <c r="U326" s="4"/>
      <c r="V326" s="4"/>
      <c r="AB326" s="4"/>
      <c r="AC326" s="4"/>
      <c r="AE326" s="4"/>
    </row>
    <row r="327" spans="2:31" ht="12" customHeight="1" x14ac:dyDescent="0.3">
      <c r="B327" s="98" t="s">
        <v>136</v>
      </c>
      <c r="D327" s="62"/>
      <c r="R327" s="32" t="s">
        <v>20</v>
      </c>
      <c r="S327" s="7"/>
      <c r="T327" s="33"/>
      <c r="U327" s="24" t="s">
        <v>21</v>
      </c>
      <c r="V327" s="34" t="s">
        <v>15</v>
      </c>
      <c r="AB327" s="4"/>
      <c r="AC327" s="4"/>
      <c r="AE327" s="4"/>
    </row>
    <row r="328" spans="2:31" ht="12" customHeight="1" x14ac:dyDescent="0.2">
      <c r="B328" s="99" t="s">
        <v>137</v>
      </c>
      <c r="D328" s="62"/>
      <c r="S328" s="7"/>
      <c r="T328" s="386" t="s">
        <v>3</v>
      </c>
      <c r="U328" s="387">
        <f>(SUM(F120:F180)+MIN(F120:F180)/2*COUNTIF(F120:F180,"-"))/COUNTA(F120:F180)</f>
        <v>3.7977925099815582E-2</v>
      </c>
      <c r="V328" s="388">
        <f>(SUM(H120:H180)+MIN(H120:H180)/2*(COUNTA(H120:H180)-COUNT(H120:H180)))/COUNTA(H120:H180)</f>
        <v>0.55111111111111111</v>
      </c>
      <c r="AB328" s="4"/>
      <c r="AC328" s="4"/>
      <c r="AE328" s="4"/>
    </row>
    <row r="329" spans="2:31" ht="12" customHeight="1" x14ac:dyDescent="0.2">
      <c r="B329" s="99" t="s">
        <v>138</v>
      </c>
      <c r="D329" s="62"/>
      <c r="S329" s="7"/>
      <c r="T329" s="389" t="s">
        <v>5</v>
      </c>
      <c r="U329" s="390">
        <f>(SUM(N120:N180)+MIN(N120:N180)/2*COUNTIF(N120:N180,"-"))/COUNTA(N120:N180)</f>
        <v>3.7281720347532923E-2</v>
      </c>
      <c r="V329" s="391">
        <f>(SUM(Q120:Q130)+MIN(Q120:Q130)/2*(COUNTA(Q120:Q130)-COUNT(Q120:Q130)))/COUNTA(Q120:Q130)</f>
        <v>8.0617611734613431E-2</v>
      </c>
      <c r="AB329" s="4"/>
      <c r="AC329" s="4"/>
      <c r="AE329" s="4"/>
    </row>
    <row r="330" spans="2:31" ht="12" customHeight="1" x14ac:dyDescent="0.2">
      <c r="B330" s="97" t="s">
        <v>139</v>
      </c>
      <c r="D330" s="62"/>
      <c r="S330" s="7"/>
      <c r="T330" s="389" t="s">
        <v>6</v>
      </c>
      <c r="U330" s="390">
        <f>(SUM(V120:V180)+MIN(V120:V180)/2*COUNTIF(V120:V180,"-"))/COUNTA(V120:V180)</f>
        <v>1.6498300990754902</v>
      </c>
      <c r="V330" s="392">
        <f>(SUM(X120:X130)+MIN(X120:X130)/2*(COUNTA(X120:X130)-COUNT(X120:X130)))/COUNTA(X120:X130)</f>
        <v>0.44400000000000006</v>
      </c>
      <c r="W330" s="27"/>
      <c r="AB330" s="4"/>
      <c r="AC330" s="4"/>
      <c r="AE330" s="4"/>
    </row>
    <row r="331" spans="2:31" ht="12" customHeight="1" x14ac:dyDescent="0.2">
      <c r="B331" s="99" t="s">
        <v>140</v>
      </c>
      <c r="D331" s="62"/>
      <c r="R331" s="27"/>
      <c r="S331" s="7"/>
      <c r="T331" s="389" t="s">
        <v>7</v>
      </c>
      <c r="U331" s="390">
        <f>(SUM(F193:F281)+MIN(F193:F281)/2*COUNTIF(F193:F281,"-"))/COUNTA(F193:F281)</f>
        <v>3.0946759259259275E-2</v>
      </c>
      <c r="V331" s="391">
        <f>(SUM(H193:H281)+MIN(H193:H281)/2*(COUNTA(H193:H281)-COUNT(H193:H281)))/COUNTA(H193:H281)</f>
        <v>0.44071428571428567</v>
      </c>
      <c r="W331" s="27"/>
      <c r="AB331" s="4"/>
      <c r="AC331" s="4"/>
      <c r="AE331" s="4"/>
    </row>
    <row r="332" spans="2:31" ht="12" customHeight="1" x14ac:dyDescent="0.2">
      <c r="B332" s="99" t="s">
        <v>141</v>
      </c>
      <c r="D332" s="62"/>
      <c r="R332" s="27"/>
      <c r="S332" s="7"/>
      <c r="T332" s="393" t="s">
        <v>8</v>
      </c>
      <c r="U332" s="390">
        <f>(SUM(V193:V208)+MIN(V193:V208)/2*COUNTIF(V193:V208,"-"))/COUNTA(V193:V208)</f>
        <v>5.0802469135802469E-2</v>
      </c>
      <c r="V332" s="392"/>
      <c r="AB332" s="4"/>
      <c r="AC332" s="4"/>
      <c r="AE332" s="4"/>
    </row>
    <row r="333" spans="2:31" ht="12" customHeight="1" x14ac:dyDescent="0.2">
      <c r="B333" s="99" t="s">
        <v>142</v>
      </c>
      <c r="D333" s="62"/>
      <c r="S333" s="7"/>
      <c r="T333" s="389" t="s">
        <v>9</v>
      </c>
      <c r="U333" s="390">
        <f>(SUM(AC193:AC206)+MIN(AC193:AC206)/2*COUNTIF(AC193:AC206,"-"))/COUNTA(AC193:AC206)</f>
        <v>6.0846560846560836E-2</v>
      </c>
      <c r="V333" s="392">
        <f>(SUM(AE193:AE206)+MIN(AE193:AE206)/2*COUNTIF(AE193:AE206,"-"))/COUNTA(AE193:AE206)</f>
        <v>0.60666666666666658</v>
      </c>
      <c r="AB333" s="4"/>
      <c r="AC333" s="4"/>
      <c r="AE333" s="4"/>
    </row>
    <row r="334" spans="2:31" ht="12" customHeight="1" x14ac:dyDescent="0.2">
      <c r="B334" s="99" t="s">
        <v>143</v>
      </c>
      <c r="D334" s="62"/>
      <c r="S334" s="7"/>
      <c r="T334" s="385" t="s">
        <v>10</v>
      </c>
      <c r="U334" s="71">
        <f>(SUM(N193:N281)+MIN(N193:N281)/2*COUNTIF(N193:N281,"-"))/COUNTA(N193:N281)</f>
        <v>5.4430939264050932E-2</v>
      </c>
      <c r="V334" s="72">
        <f>(SUM(Q193:Q281)+MIN(Q193:Q281)/2*COUNTIF(Q193:Q281,"-"))/COUNTA(Q193:Q281)</f>
        <v>1.3408576415620807E-2</v>
      </c>
      <c r="AB334" s="4"/>
      <c r="AC334" s="4"/>
      <c r="AE334" s="4"/>
    </row>
    <row r="335" spans="2:31" ht="12" customHeight="1" x14ac:dyDescent="0.2">
      <c r="B335" s="97"/>
      <c r="D335" s="62"/>
      <c r="S335" s="7"/>
      <c r="T335" s="32" t="s">
        <v>20</v>
      </c>
      <c r="U335" s="73"/>
      <c r="V335" s="73"/>
      <c r="AB335" s="4"/>
      <c r="AC335" s="4"/>
      <c r="AE335" s="4"/>
    </row>
    <row r="336" spans="2:31" ht="12" customHeight="1" x14ac:dyDescent="0.3">
      <c r="B336" s="100"/>
      <c r="D336" s="62"/>
      <c r="S336" s="8"/>
      <c r="T336" s="24" t="s">
        <v>12</v>
      </c>
      <c r="U336" s="64" t="s">
        <v>13</v>
      </c>
      <c r="V336" s="64" t="s">
        <v>22</v>
      </c>
      <c r="AB336" s="4"/>
      <c r="AC336" s="4"/>
      <c r="AE336" s="4"/>
    </row>
    <row r="337" spans="2:31" ht="12" customHeight="1" x14ac:dyDescent="0.3">
      <c r="B337" s="100"/>
      <c r="D337" s="62"/>
      <c r="S337" s="33"/>
      <c r="T337" s="388">
        <f>(SUM(C120:C180)+MIN(C120:C180)/2*COUNTIF(C120:C180,"-"))/COUNTA(C120:C180)</f>
        <v>2.6899638663053298</v>
      </c>
      <c r="U337" s="387">
        <f>(SUM(D120:D180)+MIN(D120:D180)/2*COUNTIF(D120:D180,"-"))/COUNTA(D120:D180)</f>
        <v>74.347425474254734</v>
      </c>
      <c r="V337" s="387">
        <f t="shared" ref="V337:V342" si="49">U337/T337</f>
        <v>27.638819392905472</v>
      </c>
      <c r="AB337" s="4"/>
      <c r="AC337" s="4"/>
      <c r="AE337" s="4"/>
    </row>
    <row r="338" spans="2:31" ht="12" customHeight="1" x14ac:dyDescent="0.2">
      <c r="D338" s="62"/>
      <c r="S338" s="386" t="s">
        <v>3</v>
      </c>
      <c r="T338" s="392">
        <f>(SUM(K120:K180)+MIN(K120:K180)/2*COUNTIF(K120:K180,"-"))/COUNTA(K120:K180)</f>
        <v>2.3741310541310536</v>
      </c>
      <c r="U338" s="390">
        <f>(SUM(L120:L180)+MIN(L120:L180)/2*COUNTIF(L120:L180,"-"))/COUNTA(L120:L180)</f>
        <v>70.959449192782557</v>
      </c>
      <c r="V338" s="390">
        <f t="shared" si="49"/>
        <v>29.888598217571502</v>
      </c>
      <c r="AB338" s="4"/>
      <c r="AC338" s="4"/>
      <c r="AE338" s="4"/>
    </row>
    <row r="339" spans="2:31" ht="12" customHeight="1" x14ac:dyDescent="0.2">
      <c r="D339" s="62"/>
      <c r="S339" s="389" t="s">
        <v>5</v>
      </c>
      <c r="T339" s="392">
        <f>(SUM(S120:S180)+MIN(S120:S180)/2*COUNTIF(S120:S180,"-"))/COUNTA(S120:S180)</f>
        <v>2.3081369248035917</v>
      </c>
      <c r="U339" s="390">
        <f>(SUM(T120:T180)+MIN(T120:T180)/2*COUNTIF(T120:T180,"-"))/COUNTA(T120:T180)</f>
        <v>71.626599326599333</v>
      </c>
      <c r="V339" s="390">
        <f t="shared" si="49"/>
        <v>31.032214145048748</v>
      </c>
      <c r="AB339" s="4"/>
      <c r="AC339" s="4"/>
      <c r="AE339" s="4"/>
    </row>
    <row r="340" spans="2:31" ht="12" customHeight="1" x14ac:dyDescent="0.2">
      <c r="D340" s="62"/>
      <c r="S340" s="389" t="s">
        <v>6</v>
      </c>
      <c r="T340" s="392">
        <f>(SUM(C193:C281)+MIN(C193:C281)/2*COUNTIF(C193:C281,"-"))/COUNTA(C193:C281)</f>
        <v>1.5341319444444443</v>
      </c>
      <c r="U340" s="390">
        <f>(SUM(D193:D281)+MIN(D193:D281)/2*COUNTIF(D193:D281,"-"))/COUNTA(D193:D281)</f>
        <v>77.457986111111126</v>
      </c>
      <c r="V340" s="390">
        <f t="shared" si="49"/>
        <v>50.489781137541598</v>
      </c>
      <c r="AB340" s="4"/>
      <c r="AC340" s="4"/>
      <c r="AE340" s="4"/>
    </row>
    <row r="341" spans="2:31" ht="12" customHeight="1" x14ac:dyDescent="0.2">
      <c r="D341" s="62"/>
      <c r="S341" s="389" t="s">
        <v>7</v>
      </c>
      <c r="T341" s="392" t="e">
        <f>(SUM(S193:S208)+MIN(S193:S208)/2*COUNTIF(S193:S208,"-"))/COUNTA(S193:S208)</f>
        <v>#VALUE!</v>
      </c>
      <c r="U341" s="390">
        <f>(SUM(T193:T208)+MIN(T193:T208)/2*COUNTIF(T193:T208,"-"))/COUNTA(T193:T208)</f>
        <v>75.886008230452674</v>
      </c>
      <c r="V341" s="390" t="e">
        <f t="shared" si="49"/>
        <v>#VALUE!</v>
      </c>
      <c r="AB341" s="4"/>
      <c r="AC341" s="4"/>
      <c r="AE341" s="4"/>
    </row>
    <row r="342" spans="2:31" ht="12" customHeight="1" x14ac:dyDescent="0.2">
      <c r="D342" s="62"/>
      <c r="S342" s="393" t="s">
        <v>8</v>
      </c>
      <c r="T342" s="392">
        <f>(SUM(Z193:Z206)+MIN(Z193:Z206)/2*COUNTIF(Z193:Z206,"-"))/COUNTA(Z193:Z206)</f>
        <v>2.052910052910053</v>
      </c>
      <c r="U342" s="390">
        <f>(SUM(AA193:AA206)+MIN(AA193:AA206)/2*COUNTIF(AA193:AA206,"-"))/COUNTA(AA193:AA206)</f>
        <v>80</v>
      </c>
      <c r="V342" s="390">
        <f t="shared" si="49"/>
        <v>38.96907216494845</v>
      </c>
      <c r="AB342" s="4"/>
      <c r="AC342" s="4"/>
      <c r="AE342" s="4"/>
    </row>
    <row r="343" spans="2:31" ht="12" customHeight="1" x14ac:dyDescent="0.2">
      <c r="D343" s="62"/>
      <c r="S343" s="389" t="s">
        <v>9</v>
      </c>
      <c r="T343" s="72">
        <v>2.0513289760348594</v>
      </c>
      <c r="U343" s="71">
        <v>70.526252723311543</v>
      </c>
      <c r="V343" s="71">
        <v>34.380761714601284</v>
      </c>
      <c r="AB343" s="4"/>
      <c r="AC343" s="4"/>
      <c r="AE343" s="4"/>
    </row>
    <row r="344" spans="2:31" ht="12" customHeight="1" x14ac:dyDescent="0.2">
      <c r="D344" s="62"/>
      <c r="S344" s="385" t="s">
        <v>10</v>
      </c>
      <c r="T344" s="39" t="s">
        <v>23</v>
      </c>
      <c r="U344" s="40"/>
      <c r="V344" s="40"/>
      <c r="AA344" s="3"/>
      <c r="AC344" s="4"/>
      <c r="AD344" s="3"/>
      <c r="AE344" s="4"/>
    </row>
    <row r="345" spans="2:31" ht="12" customHeight="1" x14ac:dyDescent="0.2">
      <c r="D345" s="62"/>
      <c r="S345" s="38"/>
      <c r="U345" s="4"/>
      <c r="V345" s="4"/>
    </row>
    <row r="346" spans="2:31" ht="12" customHeight="1" x14ac:dyDescent="0.2">
      <c r="D346" s="62"/>
    </row>
    <row r="347" spans="2:31" ht="12" customHeight="1" x14ac:dyDescent="0.2">
      <c r="D347" s="62"/>
    </row>
    <row r="348" spans="2:31" ht="12" customHeight="1" x14ac:dyDescent="0.2">
      <c r="D348" s="62"/>
    </row>
    <row r="349" spans="2:31" ht="12" customHeight="1" x14ac:dyDescent="0.2">
      <c r="D349" s="62"/>
    </row>
    <row r="350" spans="2:31" ht="12" customHeight="1" x14ac:dyDescent="0.2">
      <c r="D350" s="62"/>
    </row>
    <row r="351" spans="2:31" ht="12" customHeight="1" x14ac:dyDescent="0.2">
      <c r="D351" s="62"/>
    </row>
    <row r="352" spans="2:31" ht="12" customHeight="1" x14ac:dyDescent="0.2">
      <c r="D352" s="62"/>
    </row>
    <row r="353" spans="4:4" ht="12" customHeight="1" x14ac:dyDescent="0.2">
      <c r="D353" s="62"/>
    </row>
    <row r="354" spans="4:4" ht="12" customHeight="1" x14ac:dyDescent="0.2">
      <c r="D354" s="62"/>
    </row>
    <row r="355" spans="4:4" ht="12" customHeight="1" x14ac:dyDescent="0.2">
      <c r="D355" s="62"/>
    </row>
    <row r="356" spans="4:4" ht="12" customHeight="1" x14ac:dyDescent="0.2">
      <c r="D356" s="62"/>
    </row>
    <row r="357" spans="4:4" ht="12" customHeight="1" x14ac:dyDescent="0.2">
      <c r="D357" s="62"/>
    </row>
    <row r="358" spans="4:4" ht="12" customHeight="1" x14ac:dyDescent="0.2">
      <c r="D358" s="62"/>
    </row>
    <row r="359" spans="4:4" ht="12" customHeight="1" x14ac:dyDescent="0.2">
      <c r="D359" s="62"/>
    </row>
    <row r="360" spans="4:4" ht="12" customHeight="1" x14ac:dyDescent="0.2">
      <c r="D360" s="62"/>
    </row>
    <row r="361" spans="4:4" ht="12" customHeight="1" x14ac:dyDescent="0.2">
      <c r="D361" s="62"/>
    </row>
    <row r="362" spans="4:4" ht="12" customHeight="1" x14ac:dyDescent="0.2">
      <c r="D362" s="62"/>
    </row>
  </sheetData>
  <mergeCells count="4">
    <mergeCell ref="Q3:AG4"/>
    <mergeCell ref="Z116:AA116"/>
    <mergeCell ref="Z117:AA117"/>
    <mergeCell ref="Z118:AA118"/>
  </mergeCells>
  <phoneticPr fontId="1"/>
  <hyperlinks>
    <hyperlink ref="C3" r:id="rId1" display="県原セの関連ページ"/>
    <hyperlink ref="K3" r:id="rId2"/>
    <hyperlink ref="G3" r:id="rId3"/>
    <hyperlink ref="G3:J3" r:id="rId4" display="放射能情報サイトみやぎ"/>
    <hyperlink ref="K3:M3" r:id="rId5" display="原子力安全対策課"/>
    <hyperlink ref="C3:F3" r:id="rId6" display="環境放射線監視センター"/>
    <hyperlink ref="N3" r:id="rId7"/>
  </hyperlinks>
  <pageMargins left="0.78740157480314965" right="0" top="0.39370078740157483" bottom="0" header="0" footer="0"/>
  <pageSetup paperSize="9" scale="75" orientation="portrait" horizontalDpi="360" verticalDpi="360" r:id="rId8"/>
  <headerFooter alignWithMargins="0">
    <oddHeader>&amp;R&amp;8&amp;F／頁&amp;P/&amp;N／&amp;D</oddHeader>
  </headerFooter>
  <drawing r:id="rId9"/>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B2:B48"/>
  <sheetViews>
    <sheetView workbookViewId="0">
      <selection sqref="A1:XFD1048576"/>
    </sheetView>
  </sheetViews>
  <sheetFormatPr defaultColWidth="3.69921875" defaultRowHeight="12" x14ac:dyDescent="0.2"/>
  <cols>
    <col min="1" max="1" width="1.3984375" style="4" customWidth="1"/>
    <col min="2" max="16384" width="3.69921875" style="4"/>
  </cols>
  <sheetData>
    <row r="2" spans="2:2" ht="11.1" customHeight="1" x14ac:dyDescent="0.2">
      <c r="B2" s="4" t="s">
        <v>68</v>
      </c>
    </row>
    <row r="3" spans="2:2" ht="11.1" customHeight="1" x14ac:dyDescent="0.2">
      <c r="B3" s="4" t="s">
        <v>69</v>
      </c>
    </row>
    <row r="4" spans="2:2" ht="11.1" customHeight="1" x14ac:dyDescent="0.2">
      <c r="B4" s="4" t="s">
        <v>70</v>
      </c>
    </row>
    <row r="5" spans="2:2" ht="11.1" customHeight="1" x14ac:dyDescent="0.2">
      <c r="B5" s="4" t="s">
        <v>69</v>
      </c>
    </row>
    <row r="6" spans="2:2" ht="11.1" customHeight="1" x14ac:dyDescent="0.2">
      <c r="B6" s="4" t="s">
        <v>71</v>
      </c>
    </row>
    <row r="7" spans="2:2" ht="11.1" customHeight="1" x14ac:dyDescent="0.2">
      <c r="B7" s="4" t="s">
        <v>69</v>
      </c>
    </row>
    <row r="8" spans="2:2" ht="11.1" customHeight="1" x14ac:dyDescent="0.2">
      <c r="B8" s="4" t="s">
        <v>72</v>
      </c>
    </row>
    <row r="9" spans="2:2" ht="11.1" customHeight="1" x14ac:dyDescent="0.2">
      <c r="B9" s="4" t="s">
        <v>73</v>
      </c>
    </row>
    <row r="10" spans="2:2" ht="11.1" customHeight="1" x14ac:dyDescent="0.2">
      <c r="B10" s="4" t="s">
        <v>74</v>
      </c>
    </row>
    <row r="11" spans="2:2" ht="11.1" customHeight="1" x14ac:dyDescent="0.2">
      <c r="B11" s="4" t="s">
        <v>75</v>
      </c>
    </row>
    <row r="12" spans="2:2" ht="11.1" customHeight="1" x14ac:dyDescent="0.2">
      <c r="B12" s="4" t="s">
        <v>76</v>
      </c>
    </row>
    <row r="13" spans="2:2" ht="11.1" customHeight="1" x14ac:dyDescent="0.2">
      <c r="B13" s="4" t="s">
        <v>77</v>
      </c>
    </row>
    <row r="15" spans="2:2" ht="11.1" customHeight="1" x14ac:dyDescent="0.2">
      <c r="B15" s="4" t="s">
        <v>78</v>
      </c>
    </row>
    <row r="17" spans="2:2" ht="11.1" customHeight="1" x14ac:dyDescent="0.2">
      <c r="B17" s="4" t="s">
        <v>79</v>
      </c>
    </row>
    <row r="18" spans="2:2" ht="11.1" customHeight="1" x14ac:dyDescent="0.2">
      <c r="B18" s="4" t="s">
        <v>80</v>
      </c>
    </row>
    <row r="20" spans="2:2" ht="11.1" customHeight="1" x14ac:dyDescent="0.2">
      <c r="B20" s="4" t="s">
        <v>81</v>
      </c>
    </row>
    <row r="22" spans="2:2" ht="11.1" customHeight="1" x14ac:dyDescent="0.2">
      <c r="B22" s="4" t="s">
        <v>82</v>
      </c>
    </row>
    <row r="24" spans="2:2" ht="11.1" customHeight="1" x14ac:dyDescent="0.2">
      <c r="B24" s="4" t="s">
        <v>83</v>
      </c>
    </row>
    <row r="25" spans="2:2" ht="11.1" customHeight="1" x14ac:dyDescent="0.2">
      <c r="B25" s="4" t="s">
        <v>84</v>
      </c>
    </row>
    <row r="27" spans="2:2" ht="11.1" customHeight="1" x14ac:dyDescent="0.2">
      <c r="B27" s="4" t="s">
        <v>85</v>
      </c>
    </row>
    <row r="28" spans="2:2" ht="11.1" customHeight="1" x14ac:dyDescent="0.2">
      <c r="B28" s="4" t="s">
        <v>86</v>
      </c>
    </row>
    <row r="29" spans="2:2" ht="11.1" customHeight="1" x14ac:dyDescent="0.2">
      <c r="B29" s="4" t="s">
        <v>87</v>
      </c>
    </row>
    <row r="30" spans="2:2" ht="11.1" customHeight="1" x14ac:dyDescent="0.2">
      <c r="B30" s="4" t="s">
        <v>88</v>
      </c>
    </row>
    <row r="31" spans="2:2" ht="11.1" customHeight="1" x14ac:dyDescent="0.2">
      <c r="B31" s="4" t="s">
        <v>89</v>
      </c>
    </row>
    <row r="33" spans="2:2" ht="11.1" customHeight="1" x14ac:dyDescent="0.2">
      <c r="B33" s="4" t="s">
        <v>90</v>
      </c>
    </row>
    <row r="35" spans="2:2" ht="11.1" customHeight="1" x14ac:dyDescent="0.2">
      <c r="B35" s="4" t="s">
        <v>91</v>
      </c>
    </row>
    <row r="36" spans="2:2" ht="11.1" customHeight="1" x14ac:dyDescent="0.2">
      <c r="B36" s="4" t="s">
        <v>69</v>
      </c>
    </row>
    <row r="37" spans="2:2" ht="11.1" customHeight="1" x14ac:dyDescent="0.2">
      <c r="B37" s="4" t="s">
        <v>92</v>
      </c>
    </row>
    <row r="38" spans="2:2" ht="11.1" customHeight="1" x14ac:dyDescent="0.2">
      <c r="B38" s="4" t="s">
        <v>93</v>
      </c>
    </row>
    <row r="39" spans="2:2" ht="11.1" customHeight="1" x14ac:dyDescent="0.2">
      <c r="B39" s="4" t="s">
        <v>94</v>
      </c>
    </row>
    <row r="40" spans="2:2" ht="11.1" customHeight="1" x14ac:dyDescent="0.2">
      <c r="B40" s="4" t="s">
        <v>95</v>
      </c>
    </row>
    <row r="41" spans="2:2" ht="11.1" customHeight="1" x14ac:dyDescent="0.2">
      <c r="B41" s="4" t="s">
        <v>96</v>
      </c>
    </row>
    <row r="42" spans="2:2" ht="11.1" customHeight="1" x14ac:dyDescent="0.2">
      <c r="B42" s="4" t="s">
        <v>97</v>
      </c>
    </row>
    <row r="43" spans="2:2" ht="11.1" customHeight="1" x14ac:dyDescent="0.2">
      <c r="B43" s="4" t="s">
        <v>98</v>
      </c>
    </row>
    <row r="44" spans="2:2" ht="11.1" customHeight="1" x14ac:dyDescent="0.2">
      <c r="B44" s="4" t="s">
        <v>99</v>
      </c>
    </row>
    <row r="45" spans="2:2" ht="11.1" customHeight="1" x14ac:dyDescent="0.2">
      <c r="B45" s="4" t="s">
        <v>100</v>
      </c>
    </row>
    <row r="46" spans="2:2" ht="11.1" customHeight="1" x14ac:dyDescent="0.2">
      <c r="B46" s="4" t="s">
        <v>101</v>
      </c>
    </row>
    <row r="48" spans="2:2" ht="11.1" customHeight="1" x14ac:dyDescent="0.2">
      <c r="B48" s="4" t="s">
        <v>102</v>
      </c>
    </row>
  </sheetData>
  <phoneticPr fontId="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5</vt:i4>
      </vt:variant>
    </vt:vector>
  </HeadingPairs>
  <TitlesOfParts>
    <vt:vector size="7" baseType="lpstr">
      <vt:lpstr>かき</vt:lpstr>
      <vt:lpstr>Sheet1</vt:lpstr>
      <vt:lpstr>ND代替値</vt:lpstr>
      <vt:lpstr>ダミー値</vt:lpstr>
      <vt:lpstr>事故日Cb</vt:lpstr>
      <vt:lpstr>事故日Fk</vt:lpstr>
      <vt:lpstr>調査開始日</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kmdみやぎ</cp:lastModifiedBy>
  <cp:lastPrinted>1998-07-28T23:49:16Z</cp:lastPrinted>
  <dcterms:created xsi:type="dcterms:W3CDTF">1998-05-03T12:23:25Z</dcterms:created>
  <dcterms:modified xsi:type="dcterms:W3CDTF">2019-07-22T07:52:06Z</dcterms:modified>
</cp:coreProperties>
</file>