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charts/chart3.xml" ContentType="application/vnd.openxmlformats-officedocument.drawingml.chart+xml"/>
  <Override PartName="/xl/theme/themeOverride2.xml" ContentType="application/vnd.openxmlformats-officedocument.themeOverride+xml"/>
  <Override PartName="/xl/charts/chart4.xml" ContentType="application/vnd.openxmlformats-officedocument.drawingml.chart+xml"/>
  <Override PartName="/xl/theme/themeOverride3.xml" ContentType="application/vnd.openxmlformats-officedocument.themeOverride+xml"/>
  <Override PartName="/xl/charts/chart5.xml" ContentType="application/vnd.openxmlformats-officedocument.drawingml.chart+xml"/>
  <Override PartName="/xl/theme/themeOverride4.xml" ContentType="application/vnd.openxmlformats-officedocument.themeOverride+xml"/>
  <Override PartName="/xl/charts/chart6.xml" ContentType="application/vnd.openxmlformats-officedocument.drawingml.chart+xml"/>
  <Override PartName="/xl/theme/themeOverride5.xml" ContentType="application/vnd.openxmlformats-officedocument.themeOverride+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6900" windowWidth="14520" windowHeight="6915"/>
  </bookViews>
  <sheets>
    <sheet name="海水" sheetId="1" r:id="rId1"/>
    <sheet name="図形削除マクロ" sheetId="2" r:id="rId2"/>
  </sheets>
  <definedNames>
    <definedName name="__123Graph_A" hidden="1">海水!#REF!</definedName>
    <definedName name="__123Graph_B" hidden="1">海水!#REF!</definedName>
    <definedName name="__123Graph_C" hidden="1">海水!#REF!</definedName>
    <definedName name="__123Graph_X" hidden="1">海水!#REF!</definedName>
    <definedName name="_Regression_Int" localSheetId="0" hidden="1">1</definedName>
    <definedName name="A" hidden="1">海水!#REF!</definedName>
    <definedName name="B" hidden="1">海水!#REF!</definedName>
    <definedName name="D" hidden="1">海水!#REF!</definedName>
    <definedName name="E" hidden="1">海水!#REF!</definedName>
    <definedName name="ND代替値">海水!$C$300:$Y$300</definedName>
    <definedName name="事故日Cb">海水!$B$134</definedName>
    <definedName name="事故日Fk">海水!$B$242</definedName>
    <definedName name="調査開始日">海水!$B$110</definedName>
  </definedNames>
  <calcPr calcId="145621" refMode="R1C1"/>
</workbook>
</file>

<file path=xl/calcChain.xml><?xml version="1.0" encoding="utf-8"?>
<calcChain xmlns="http://schemas.openxmlformats.org/spreadsheetml/2006/main">
  <c r="T284" i="1" l="1"/>
  <c r="T283" i="1"/>
  <c r="T282" i="1"/>
  <c r="T281" i="1"/>
  <c r="T280" i="1"/>
  <c r="T279" i="1"/>
  <c r="Y278" i="1"/>
  <c r="V278" i="1"/>
  <c r="T278" i="1"/>
  <c r="T277" i="1"/>
  <c r="T276" i="1"/>
  <c r="O276" i="1"/>
  <c r="H276" i="1"/>
  <c r="T275" i="1"/>
  <c r="T274" i="1"/>
  <c r="T273" i="1"/>
  <c r="Y272" i="1"/>
  <c r="V272" i="1"/>
  <c r="T272" i="1"/>
  <c r="T271" i="1"/>
  <c r="T270" i="1"/>
  <c r="O270" i="1"/>
  <c r="H270" i="1"/>
  <c r="T269" i="1"/>
  <c r="T268" i="1"/>
  <c r="T267" i="1"/>
  <c r="Y266" i="1"/>
  <c r="V266" i="1"/>
  <c r="T266" i="1"/>
  <c r="T265" i="1"/>
  <c r="T264" i="1"/>
  <c r="O264" i="1"/>
  <c r="H264" i="1"/>
  <c r="T263" i="1"/>
  <c r="T262" i="1"/>
  <c r="T261" i="1"/>
  <c r="Y260" i="1"/>
  <c r="V260" i="1"/>
  <c r="O259" i="1"/>
  <c r="H259" i="1"/>
  <c r="Y258" i="1"/>
  <c r="V258" i="1"/>
  <c r="Y256" i="1"/>
  <c r="V256" i="1"/>
  <c r="H256" i="1"/>
  <c r="O255" i="1"/>
  <c r="H255" i="1"/>
  <c r="Y254" i="1"/>
  <c r="V254" i="1"/>
  <c r="H254" i="1"/>
  <c r="Y251" i="1"/>
  <c r="V251" i="1"/>
  <c r="T250" i="1"/>
  <c r="O248" i="1"/>
  <c r="Y246" i="1"/>
  <c r="Y241" i="1"/>
  <c r="V241" i="1"/>
  <c r="V238" i="1"/>
  <c r="O238" i="1"/>
  <c r="Y235" i="1"/>
  <c r="V235" i="1"/>
  <c r="Y234" i="1"/>
  <c r="V234" i="1"/>
  <c r="O232" i="1"/>
  <c r="H232" i="1"/>
  <c r="Y231" i="1"/>
  <c r="V231" i="1"/>
  <c r="V227" i="1"/>
  <c r="U227" i="1"/>
  <c r="O226" i="1"/>
  <c r="H226" i="1"/>
  <c r="Y224" i="1"/>
  <c r="V224" i="1"/>
  <c r="H223" i="1"/>
  <c r="V222" i="1"/>
  <c r="O221" i="1"/>
  <c r="H221" i="1"/>
  <c r="Y220" i="1"/>
  <c r="V220" i="1"/>
  <c r="H219" i="1"/>
  <c r="Y218" i="1"/>
  <c r="V218" i="1"/>
  <c r="O217" i="1"/>
  <c r="H217" i="1"/>
  <c r="Y216" i="1"/>
  <c r="V216" i="1"/>
  <c r="H215" i="1"/>
  <c r="V214" i="1"/>
  <c r="O213" i="1"/>
  <c r="H213" i="1"/>
  <c r="H211" i="1"/>
  <c r="Y210" i="1"/>
  <c r="V210" i="1"/>
  <c r="O209" i="1"/>
  <c r="H209" i="1"/>
  <c r="Y208" i="1"/>
  <c r="V208" i="1"/>
  <c r="H207" i="1"/>
  <c r="Y206" i="1"/>
  <c r="V206" i="1"/>
  <c r="O205" i="1"/>
  <c r="H205" i="1"/>
  <c r="Y204" i="1"/>
  <c r="V204" i="1"/>
  <c r="H203" i="1"/>
  <c r="Y202" i="1"/>
  <c r="V202" i="1"/>
  <c r="O201" i="1"/>
  <c r="Y200" i="1"/>
  <c r="H199" i="1"/>
  <c r="Y198" i="1"/>
  <c r="V198" i="1"/>
  <c r="U198" i="1"/>
  <c r="O197" i="1"/>
  <c r="H197" i="1"/>
  <c r="Y196" i="1"/>
  <c r="V196" i="1"/>
  <c r="H195" i="1"/>
  <c r="V194" i="1"/>
  <c r="U194" i="1"/>
  <c r="O193" i="1"/>
  <c r="H193" i="1"/>
  <c r="Y192" i="1"/>
  <c r="V192" i="1"/>
  <c r="H191" i="1"/>
  <c r="O189" i="1"/>
  <c r="H189" i="1"/>
  <c r="Y188" i="1"/>
  <c r="V188" i="1"/>
  <c r="H187" i="1"/>
  <c r="Y186" i="1"/>
  <c r="V186" i="1"/>
  <c r="O185" i="1"/>
  <c r="H185" i="1"/>
  <c r="Y184" i="1"/>
  <c r="V184" i="1"/>
  <c r="H183" i="1"/>
  <c r="Y182" i="1"/>
  <c r="V182" i="1"/>
  <c r="U182" i="1"/>
  <c r="O181" i="1"/>
  <c r="H181" i="1"/>
  <c r="Y180" i="1"/>
  <c r="V180" i="1"/>
  <c r="H179" i="1"/>
  <c r="Y178" i="1"/>
  <c r="V178" i="1"/>
  <c r="O177" i="1"/>
  <c r="Y176" i="1"/>
  <c r="V176" i="1"/>
  <c r="H175" i="1"/>
  <c r="Y174" i="1"/>
  <c r="V174" i="1"/>
  <c r="O173" i="1"/>
  <c r="H173" i="1"/>
  <c r="Y172" i="1"/>
  <c r="V172" i="1"/>
  <c r="Y170" i="1"/>
  <c r="V170" i="1"/>
  <c r="O169" i="1"/>
  <c r="H169" i="1"/>
  <c r="Y168" i="1"/>
  <c r="V168" i="1"/>
  <c r="H167" i="1"/>
  <c r="Y166" i="1"/>
  <c r="V166" i="1"/>
  <c r="O165" i="1"/>
  <c r="H165" i="1"/>
  <c r="Y164" i="1"/>
  <c r="V164" i="1"/>
  <c r="H163" i="1"/>
  <c r="U162" i="1"/>
  <c r="O161" i="1"/>
  <c r="H161" i="1"/>
  <c r="H159" i="1"/>
  <c r="Y158" i="1"/>
  <c r="V158" i="1"/>
  <c r="U158" i="1"/>
  <c r="O157" i="1"/>
  <c r="H157" i="1"/>
  <c r="Y156" i="1"/>
  <c r="V156" i="1"/>
  <c r="H155" i="1"/>
  <c r="Y154" i="1"/>
  <c r="V154" i="1"/>
  <c r="O153" i="1"/>
  <c r="H153" i="1"/>
  <c r="Y152" i="1"/>
  <c r="V152" i="1"/>
  <c r="H151" i="1"/>
  <c r="Y150" i="1"/>
  <c r="V150" i="1"/>
  <c r="O149" i="1"/>
  <c r="H149" i="1"/>
  <c r="Y148" i="1"/>
  <c r="V148" i="1"/>
  <c r="H147" i="1"/>
  <c r="Y146" i="1"/>
  <c r="V146" i="1"/>
  <c r="O145" i="1"/>
  <c r="H145" i="1"/>
  <c r="Y144" i="1"/>
  <c r="V144" i="1"/>
  <c r="H143" i="1"/>
  <c r="Y142" i="1"/>
  <c r="V142" i="1"/>
  <c r="H141" i="1"/>
  <c r="Y140" i="1"/>
  <c r="V140" i="1"/>
  <c r="O139" i="1"/>
  <c r="H139" i="1"/>
  <c r="Y138" i="1"/>
  <c r="V138" i="1"/>
  <c r="O137" i="1"/>
  <c r="H137" i="1"/>
  <c r="Y136" i="1"/>
  <c r="V136" i="1"/>
  <c r="H135" i="1"/>
  <c r="AD284" i="1" l="1"/>
  <c r="AD283" i="1"/>
  <c r="AD282" i="1"/>
  <c r="AD281" i="1"/>
  <c r="AD280" i="1"/>
  <c r="AD279" i="1"/>
  <c r="AD278" i="1"/>
  <c r="AD277" i="1"/>
  <c r="AD276" i="1"/>
  <c r="AD275" i="1"/>
  <c r="AD274" i="1"/>
  <c r="AD273" i="1"/>
  <c r="AD272" i="1"/>
  <c r="AD271" i="1"/>
  <c r="AD270" i="1"/>
  <c r="AD269" i="1"/>
  <c r="AD268" i="1"/>
  <c r="AD267" i="1"/>
  <c r="AD266" i="1"/>
  <c r="AD265" i="1"/>
  <c r="AD264" i="1"/>
  <c r="AD263" i="1"/>
  <c r="AD262" i="1"/>
  <c r="AD261" i="1"/>
  <c r="AD260" i="1"/>
  <c r="AD259" i="1"/>
  <c r="AD258" i="1"/>
  <c r="AD257" i="1"/>
  <c r="AD256" i="1"/>
  <c r="AD255" i="1"/>
  <c r="AD254" i="1"/>
  <c r="AD253" i="1"/>
  <c r="AD252" i="1"/>
  <c r="AD251" i="1"/>
  <c r="AD250" i="1"/>
  <c r="AD249" i="1"/>
  <c r="AD248" i="1"/>
  <c r="AD247" i="1"/>
  <c r="AD246" i="1"/>
  <c r="AD245" i="1"/>
  <c r="AD244" i="1"/>
  <c r="AD243" i="1"/>
  <c r="AD242" i="1"/>
  <c r="AD240" i="1"/>
  <c r="AD239" i="1"/>
  <c r="AD238" i="1"/>
  <c r="AD237" i="1"/>
  <c r="AD236" i="1"/>
  <c r="AD235" i="1"/>
  <c r="AD234" i="1"/>
  <c r="AD233" i="1"/>
  <c r="AD232" i="1"/>
  <c r="AD231" i="1"/>
  <c r="AD230" i="1"/>
  <c r="AD229" i="1"/>
  <c r="AD228" i="1"/>
  <c r="AD227" i="1"/>
  <c r="AD226" i="1"/>
  <c r="AD225" i="1"/>
  <c r="AD224" i="1"/>
  <c r="AD223" i="1"/>
  <c r="AD222" i="1"/>
  <c r="AD221" i="1"/>
  <c r="AD220" i="1"/>
  <c r="AD219" i="1"/>
  <c r="AD218" i="1"/>
  <c r="AD217" i="1"/>
  <c r="AD216" i="1"/>
  <c r="AD215" i="1"/>
  <c r="AD214" i="1"/>
  <c r="AD213" i="1"/>
  <c r="AD212" i="1"/>
  <c r="AD211" i="1"/>
  <c r="AD210" i="1"/>
  <c r="AD209" i="1"/>
  <c r="AD208" i="1"/>
  <c r="AD207" i="1"/>
  <c r="AD206" i="1"/>
  <c r="AD205" i="1"/>
  <c r="AD204" i="1"/>
  <c r="AD203" i="1"/>
  <c r="AD202" i="1"/>
  <c r="AD201" i="1"/>
  <c r="AD200" i="1"/>
  <c r="AD199" i="1"/>
  <c r="AD198" i="1"/>
  <c r="AD197" i="1"/>
  <c r="AD196" i="1"/>
  <c r="AD195" i="1"/>
  <c r="AD194" i="1"/>
  <c r="AD193" i="1"/>
  <c r="AD192" i="1"/>
  <c r="AD191" i="1"/>
  <c r="AD190" i="1"/>
  <c r="AD189" i="1"/>
  <c r="AD188" i="1"/>
  <c r="AD187" i="1"/>
  <c r="AD186" i="1"/>
  <c r="AD185" i="1"/>
  <c r="AD184" i="1"/>
  <c r="AD183" i="1"/>
  <c r="AD182" i="1"/>
  <c r="AD181" i="1"/>
  <c r="AD180" i="1"/>
  <c r="AD179" i="1"/>
  <c r="AD178" i="1"/>
  <c r="AD177" i="1"/>
  <c r="AD176" i="1"/>
  <c r="AD175" i="1"/>
  <c r="AD174" i="1"/>
  <c r="AD173" i="1"/>
  <c r="AD172" i="1"/>
  <c r="AD171" i="1"/>
  <c r="AD170" i="1"/>
  <c r="AD169" i="1"/>
  <c r="AD168" i="1"/>
  <c r="AD167" i="1"/>
  <c r="AD166" i="1"/>
  <c r="AD165" i="1"/>
  <c r="AD164" i="1"/>
  <c r="AD163" i="1"/>
  <c r="AD162" i="1"/>
  <c r="AD161" i="1"/>
  <c r="AD160" i="1"/>
  <c r="AD159" i="1"/>
  <c r="AD158" i="1"/>
  <c r="AD157" i="1"/>
  <c r="AD156" i="1"/>
  <c r="AD155" i="1"/>
  <c r="AD154" i="1"/>
  <c r="AD153" i="1"/>
  <c r="AD152" i="1"/>
  <c r="AD151" i="1"/>
  <c r="AD150" i="1"/>
  <c r="AD149" i="1"/>
  <c r="AD148" i="1"/>
  <c r="AD147" i="1"/>
  <c r="AD146" i="1"/>
  <c r="AD145" i="1"/>
  <c r="AD144" i="1"/>
  <c r="AD143" i="1"/>
  <c r="AD142" i="1"/>
  <c r="AD141" i="1"/>
  <c r="AD140" i="1"/>
  <c r="AD139" i="1"/>
  <c r="AD138" i="1"/>
  <c r="AD137" i="1"/>
  <c r="AD136" i="1"/>
  <c r="AD135" i="1"/>
  <c r="AD134" i="1"/>
  <c r="H240" i="1"/>
  <c r="H238" i="1"/>
  <c r="H236" i="1"/>
  <c r="V128" i="1" l="1"/>
  <c r="T114" i="1"/>
  <c r="T215" i="1"/>
  <c r="T217" i="1"/>
  <c r="T223" i="1"/>
  <c r="T225" i="1"/>
  <c r="T227" i="1"/>
  <c r="T232" i="1"/>
  <c r="T235" i="1"/>
  <c r="T240" i="1"/>
  <c r="N139" i="1"/>
  <c r="N137" i="1"/>
  <c r="M282" i="1"/>
  <c r="M276" i="1"/>
  <c r="M270" i="1"/>
  <c r="M264" i="1"/>
  <c r="M259" i="1"/>
  <c r="M255" i="1"/>
  <c r="M238" i="1"/>
  <c r="M232" i="1"/>
  <c r="M226" i="1"/>
  <c r="M221" i="1"/>
  <c r="M217" i="1"/>
  <c r="M213" i="1"/>
  <c r="M209" i="1"/>
  <c r="M205" i="1"/>
  <c r="M201" i="1"/>
  <c r="M197" i="1"/>
  <c r="M193" i="1"/>
  <c r="M189" i="1"/>
  <c r="M185" i="1"/>
  <c r="M181" i="1"/>
  <c r="M177" i="1"/>
  <c r="M173" i="1"/>
  <c r="M169" i="1"/>
  <c r="M165" i="1"/>
  <c r="M161" i="1"/>
  <c r="M157" i="1"/>
  <c r="M153" i="1"/>
  <c r="M149" i="1"/>
  <c r="M145" i="1"/>
  <c r="M139" i="1"/>
  <c r="M137" i="1"/>
  <c r="K273" i="1"/>
  <c r="K255" i="1"/>
  <c r="K248" i="1"/>
  <c r="K238" i="1"/>
  <c r="K235" i="1"/>
  <c r="K232" i="1"/>
  <c r="K229" i="1"/>
  <c r="K226" i="1"/>
  <c r="K219" i="1"/>
  <c r="U142" i="1"/>
  <c r="U138" i="1"/>
  <c r="T142" i="1"/>
  <c r="T141" i="1"/>
  <c r="K141" i="1"/>
  <c r="F141" i="1"/>
  <c r="F115" i="1"/>
  <c r="AA243" i="1"/>
  <c r="AB243" i="1"/>
  <c r="AG243" i="1"/>
  <c r="AA244" i="1"/>
  <c r="AB244" i="1"/>
  <c r="AG244" i="1"/>
  <c r="AA245" i="1"/>
  <c r="AB245" i="1"/>
  <c r="AG245" i="1"/>
  <c r="AA246" i="1"/>
  <c r="AB246" i="1"/>
  <c r="AG246" i="1"/>
  <c r="AA247" i="1"/>
  <c r="AB247" i="1"/>
  <c r="AG247" i="1"/>
  <c r="AA248" i="1"/>
  <c r="AB248" i="1"/>
  <c r="AG248" i="1"/>
  <c r="AA249" i="1"/>
  <c r="AB249" i="1"/>
  <c r="AG249" i="1"/>
  <c r="AA250" i="1"/>
  <c r="AB250" i="1"/>
  <c r="AG250" i="1"/>
  <c r="AA251" i="1"/>
  <c r="AB251" i="1"/>
  <c r="AG251" i="1"/>
  <c r="AA252" i="1"/>
  <c r="AB252" i="1"/>
  <c r="AG252" i="1"/>
  <c r="AA253" i="1"/>
  <c r="AB253" i="1"/>
  <c r="AG253" i="1"/>
  <c r="AA254" i="1"/>
  <c r="AB254" i="1"/>
  <c r="AG254" i="1"/>
  <c r="AA255" i="1"/>
  <c r="AB255" i="1"/>
  <c r="AG255" i="1"/>
  <c r="AA256" i="1"/>
  <c r="AB256" i="1"/>
  <c r="AG256" i="1"/>
  <c r="AA257" i="1"/>
  <c r="AB257" i="1"/>
  <c r="AG257" i="1"/>
  <c r="AA258" i="1"/>
  <c r="AB258" i="1"/>
  <c r="AG258" i="1"/>
  <c r="AA259" i="1"/>
  <c r="AB259" i="1"/>
  <c r="AG259" i="1"/>
  <c r="AA260" i="1"/>
  <c r="AB260" i="1"/>
  <c r="AG260" i="1"/>
  <c r="AA261" i="1"/>
  <c r="AB261" i="1"/>
  <c r="AG261" i="1"/>
  <c r="AA262" i="1"/>
  <c r="AB262" i="1"/>
  <c r="AG262" i="1"/>
  <c r="AA263" i="1"/>
  <c r="AB263" i="1"/>
  <c r="AG263" i="1"/>
  <c r="AA264" i="1"/>
  <c r="AB264" i="1"/>
  <c r="AG264" i="1"/>
  <c r="AA265" i="1"/>
  <c r="AB265" i="1"/>
  <c r="AG265" i="1"/>
  <c r="AA266" i="1"/>
  <c r="AB266" i="1"/>
  <c r="AG266" i="1"/>
  <c r="AA267" i="1"/>
  <c r="AB267" i="1"/>
  <c r="AG267" i="1"/>
  <c r="AA268" i="1"/>
  <c r="AB268" i="1"/>
  <c r="AG268" i="1"/>
  <c r="AA269" i="1"/>
  <c r="AB269" i="1"/>
  <c r="AG269" i="1"/>
  <c r="AA270" i="1"/>
  <c r="AB270" i="1"/>
  <c r="AG270" i="1"/>
  <c r="AA271" i="1"/>
  <c r="AB271" i="1"/>
  <c r="AG271" i="1"/>
  <c r="AA272" i="1"/>
  <c r="AB272" i="1"/>
  <c r="AG272" i="1"/>
  <c r="AA273" i="1"/>
  <c r="AB273" i="1"/>
  <c r="AG273" i="1"/>
  <c r="AA274" i="1"/>
  <c r="AB274" i="1"/>
  <c r="AG274" i="1"/>
  <c r="AA275" i="1"/>
  <c r="AB275" i="1"/>
  <c r="AG275" i="1"/>
  <c r="AA276" i="1"/>
  <c r="AB276" i="1"/>
  <c r="AG276" i="1"/>
  <c r="AA277" i="1"/>
  <c r="AB277" i="1"/>
  <c r="AG277" i="1"/>
  <c r="AA278" i="1"/>
  <c r="AB278" i="1"/>
  <c r="AG278" i="1"/>
  <c r="AA279" i="1"/>
  <c r="AB279" i="1"/>
  <c r="AG279" i="1"/>
  <c r="AA280" i="1"/>
  <c r="AB280" i="1"/>
  <c r="AG280" i="1"/>
  <c r="AA281" i="1"/>
  <c r="AB281" i="1"/>
  <c r="AG281" i="1"/>
  <c r="AA282" i="1"/>
  <c r="AB282" i="1"/>
  <c r="AG282" i="1"/>
  <c r="AA283" i="1"/>
  <c r="AB283" i="1"/>
  <c r="AG283" i="1"/>
  <c r="AA284" i="1"/>
  <c r="AB284" i="1"/>
  <c r="AG284" i="1"/>
  <c r="AG242" i="1"/>
  <c r="AB242" i="1"/>
  <c r="AA242" i="1"/>
  <c r="AA197" i="1"/>
  <c r="AB197" i="1"/>
  <c r="AG197" i="1"/>
  <c r="AA198" i="1"/>
  <c r="AB198" i="1"/>
  <c r="AG198" i="1"/>
  <c r="AA199" i="1"/>
  <c r="AB199" i="1"/>
  <c r="AG199" i="1"/>
  <c r="AA200" i="1"/>
  <c r="AB200" i="1"/>
  <c r="AG200" i="1"/>
  <c r="AA201" i="1"/>
  <c r="AB201" i="1"/>
  <c r="AG201" i="1"/>
  <c r="AA202" i="1"/>
  <c r="AB202" i="1"/>
  <c r="AG202" i="1"/>
  <c r="AA203" i="1"/>
  <c r="AB203" i="1"/>
  <c r="AG203" i="1"/>
  <c r="AA204" i="1"/>
  <c r="AB204" i="1"/>
  <c r="AG204" i="1"/>
  <c r="AA205" i="1"/>
  <c r="AB205" i="1"/>
  <c r="AG205" i="1"/>
  <c r="AA206" i="1"/>
  <c r="AB206" i="1"/>
  <c r="AG206" i="1"/>
  <c r="AA207" i="1"/>
  <c r="AB207" i="1"/>
  <c r="AG207" i="1"/>
  <c r="AA208" i="1"/>
  <c r="AB208" i="1"/>
  <c r="AG208" i="1"/>
  <c r="AA209" i="1"/>
  <c r="AB209" i="1"/>
  <c r="AG209" i="1"/>
  <c r="AA210" i="1"/>
  <c r="AB210" i="1"/>
  <c r="AG210" i="1"/>
  <c r="AA211" i="1"/>
  <c r="AB211" i="1"/>
  <c r="AG211" i="1"/>
  <c r="AA212" i="1"/>
  <c r="AB212" i="1"/>
  <c r="AG212" i="1"/>
  <c r="AA213" i="1"/>
  <c r="AB213" i="1"/>
  <c r="AG213" i="1"/>
  <c r="AA214" i="1"/>
  <c r="AB214" i="1"/>
  <c r="AG214" i="1"/>
  <c r="AA215" i="1"/>
  <c r="AB215" i="1"/>
  <c r="AG215" i="1"/>
  <c r="AA216" i="1"/>
  <c r="AB216" i="1"/>
  <c r="AG216" i="1"/>
  <c r="AA217" i="1"/>
  <c r="AB217" i="1"/>
  <c r="AG217" i="1"/>
  <c r="AA218" i="1"/>
  <c r="AB218" i="1"/>
  <c r="AG218" i="1"/>
  <c r="AA219" i="1"/>
  <c r="AB219" i="1"/>
  <c r="AG219" i="1"/>
  <c r="AA220" i="1"/>
  <c r="AB220" i="1"/>
  <c r="AG220" i="1"/>
  <c r="AA221" i="1"/>
  <c r="AB221" i="1"/>
  <c r="AG221" i="1"/>
  <c r="AA222" i="1"/>
  <c r="AB222" i="1"/>
  <c r="AG222" i="1"/>
  <c r="AA223" i="1"/>
  <c r="AB223" i="1"/>
  <c r="AG223" i="1"/>
  <c r="AA224" i="1"/>
  <c r="AB224" i="1"/>
  <c r="AG224" i="1"/>
  <c r="AA225" i="1"/>
  <c r="AB225" i="1"/>
  <c r="AG225" i="1"/>
  <c r="AA226" i="1"/>
  <c r="AB226" i="1"/>
  <c r="AG226" i="1"/>
  <c r="AA227" i="1"/>
  <c r="AB227" i="1"/>
  <c r="AA228" i="1"/>
  <c r="AB228" i="1"/>
  <c r="AA229" i="1"/>
  <c r="AB229" i="1"/>
  <c r="AA230" i="1"/>
  <c r="AB230" i="1"/>
  <c r="AA231" i="1"/>
  <c r="AB231" i="1"/>
  <c r="AA232" i="1"/>
  <c r="AB232" i="1"/>
  <c r="AA233" i="1"/>
  <c r="AB233" i="1"/>
  <c r="AA234" i="1"/>
  <c r="AB234" i="1"/>
  <c r="AA235" i="1"/>
  <c r="AB235" i="1"/>
  <c r="AA236" i="1"/>
  <c r="AB236" i="1"/>
  <c r="AA237" i="1"/>
  <c r="AB237" i="1"/>
  <c r="AA238" i="1"/>
  <c r="AB238" i="1"/>
  <c r="AA239" i="1"/>
  <c r="AB239" i="1"/>
  <c r="AA240" i="1"/>
  <c r="AB240" i="1"/>
  <c r="AA158" i="1"/>
  <c r="AB158" i="1"/>
  <c r="AG158" i="1"/>
  <c r="AA159" i="1"/>
  <c r="AB159" i="1"/>
  <c r="AG159" i="1"/>
  <c r="AA160" i="1"/>
  <c r="AB160" i="1"/>
  <c r="AG160" i="1"/>
  <c r="AA161" i="1"/>
  <c r="AB161" i="1"/>
  <c r="AG161" i="1"/>
  <c r="AA162" i="1"/>
  <c r="AB162" i="1"/>
  <c r="AG162" i="1"/>
  <c r="AA163" i="1"/>
  <c r="AB163" i="1"/>
  <c r="AG163" i="1"/>
  <c r="AA164" i="1"/>
  <c r="AB164" i="1"/>
  <c r="AG164" i="1"/>
  <c r="AA165" i="1"/>
  <c r="AB165" i="1"/>
  <c r="AG165" i="1"/>
  <c r="AA166" i="1"/>
  <c r="AB166" i="1"/>
  <c r="AG166" i="1"/>
  <c r="AA167" i="1"/>
  <c r="AB167" i="1"/>
  <c r="AG167" i="1"/>
  <c r="AA168" i="1"/>
  <c r="AB168" i="1"/>
  <c r="AG168" i="1"/>
  <c r="AA169" i="1"/>
  <c r="AB169" i="1"/>
  <c r="AG169" i="1"/>
  <c r="AA170" i="1"/>
  <c r="AB170" i="1"/>
  <c r="AG170" i="1"/>
  <c r="AA171" i="1"/>
  <c r="AB171" i="1"/>
  <c r="AG171" i="1"/>
  <c r="AA172" i="1"/>
  <c r="AB172" i="1"/>
  <c r="AG172" i="1"/>
  <c r="AA173" i="1"/>
  <c r="AB173" i="1"/>
  <c r="AG173" i="1"/>
  <c r="AA174" i="1"/>
  <c r="AB174" i="1"/>
  <c r="AG174" i="1"/>
  <c r="AA175" i="1"/>
  <c r="AB175" i="1"/>
  <c r="AG175" i="1"/>
  <c r="AA176" i="1"/>
  <c r="AB176" i="1"/>
  <c r="AG176" i="1"/>
  <c r="AA177" i="1"/>
  <c r="AB177" i="1"/>
  <c r="AG177" i="1"/>
  <c r="AA178" i="1"/>
  <c r="AB178" i="1"/>
  <c r="AG178" i="1"/>
  <c r="AA179" i="1"/>
  <c r="AB179" i="1"/>
  <c r="AG179" i="1"/>
  <c r="AA180" i="1"/>
  <c r="AB180" i="1"/>
  <c r="AG180" i="1"/>
  <c r="AA181" i="1"/>
  <c r="AB181" i="1"/>
  <c r="AG181" i="1"/>
  <c r="AA182" i="1"/>
  <c r="AB182" i="1"/>
  <c r="AG182" i="1"/>
  <c r="AA183" i="1"/>
  <c r="AB183" i="1"/>
  <c r="AG183" i="1"/>
  <c r="AA184" i="1"/>
  <c r="AB184" i="1"/>
  <c r="AG184" i="1"/>
  <c r="AA185" i="1"/>
  <c r="AB185" i="1"/>
  <c r="AG185" i="1"/>
  <c r="AA186" i="1"/>
  <c r="AB186" i="1"/>
  <c r="AG186" i="1"/>
  <c r="AA187" i="1"/>
  <c r="AB187" i="1"/>
  <c r="AG187" i="1"/>
  <c r="AA188" i="1"/>
  <c r="AB188" i="1"/>
  <c r="AG188" i="1"/>
  <c r="AA189" i="1"/>
  <c r="AB189" i="1"/>
  <c r="AG189" i="1"/>
  <c r="AA190" i="1"/>
  <c r="AB190" i="1"/>
  <c r="AG190" i="1"/>
  <c r="AA191" i="1"/>
  <c r="AB191" i="1"/>
  <c r="AG191" i="1"/>
  <c r="AA192" i="1"/>
  <c r="AB192" i="1"/>
  <c r="AG192" i="1"/>
  <c r="AA193" i="1"/>
  <c r="AB193" i="1"/>
  <c r="AG193" i="1"/>
  <c r="AA194" i="1"/>
  <c r="AB194" i="1"/>
  <c r="AG194" i="1"/>
  <c r="AA195" i="1"/>
  <c r="AB195" i="1"/>
  <c r="AG195" i="1"/>
  <c r="AA196" i="1"/>
  <c r="AB196" i="1"/>
  <c r="AG196" i="1"/>
  <c r="AA142" i="1"/>
  <c r="AB142" i="1"/>
  <c r="AG142" i="1"/>
  <c r="AA143" i="1"/>
  <c r="AB143" i="1"/>
  <c r="AG143" i="1"/>
  <c r="AA144" i="1"/>
  <c r="AB144" i="1"/>
  <c r="AG144" i="1"/>
  <c r="AA145" i="1"/>
  <c r="AB145" i="1"/>
  <c r="AG145" i="1"/>
  <c r="AA146" i="1"/>
  <c r="AB146" i="1"/>
  <c r="AG146" i="1"/>
  <c r="AA147" i="1"/>
  <c r="AB147" i="1"/>
  <c r="AG147" i="1"/>
  <c r="AA148" i="1"/>
  <c r="AB148" i="1"/>
  <c r="AG148" i="1"/>
  <c r="AA149" i="1"/>
  <c r="AB149" i="1"/>
  <c r="AG149" i="1"/>
  <c r="AA150" i="1"/>
  <c r="AB150" i="1"/>
  <c r="AG150" i="1"/>
  <c r="AA151" i="1"/>
  <c r="AB151" i="1"/>
  <c r="AG151" i="1"/>
  <c r="AA152" i="1"/>
  <c r="AB152" i="1"/>
  <c r="AG152" i="1"/>
  <c r="AA153" i="1"/>
  <c r="AB153" i="1"/>
  <c r="AG153" i="1"/>
  <c r="AA154" i="1"/>
  <c r="AB154" i="1"/>
  <c r="AG154" i="1"/>
  <c r="AA155" i="1"/>
  <c r="AB155" i="1"/>
  <c r="AG155" i="1"/>
  <c r="AA156" i="1"/>
  <c r="AB156" i="1"/>
  <c r="AG156" i="1"/>
  <c r="AA157" i="1"/>
  <c r="AB157" i="1"/>
  <c r="AG157" i="1"/>
  <c r="AA136" i="1"/>
  <c r="AB136" i="1"/>
  <c r="AG136" i="1"/>
  <c r="AA137" i="1"/>
  <c r="AB137" i="1"/>
  <c r="AG137" i="1"/>
  <c r="AA138" i="1"/>
  <c r="AB138" i="1"/>
  <c r="AG138" i="1"/>
  <c r="AA139" i="1"/>
  <c r="AB139" i="1"/>
  <c r="AG139" i="1"/>
  <c r="AA140" i="1"/>
  <c r="AB140" i="1"/>
  <c r="AG140" i="1"/>
  <c r="AA141" i="1"/>
  <c r="AB141" i="1"/>
  <c r="AG141" i="1"/>
  <c r="AA135" i="1"/>
  <c r="AB135" i="1"/>
  <c r="AG135" i="1"/>
  <c r="X133" i="1"/>
  <c r="T133" i="1"/>
  <c r="AG134" i="1"/>
  <c r="AB134" i="1"/>
  <c r="AA134" i="1"/>
  <c r="X114" i="1" l="1"/>
  <c r="B110" i="1"/>
  <c r="H131" i="1" l="1"/>
  <c r="Y130" i="1"/>
  <c r="V130" i="1"/>
  <c r="O127" i="1"/>
  <c r="H125" i="1"/>
  <c r="O123" i="1"/>
  <c r="H121" i="1"/>
  <c r="H117" i="1"/>
  <c r="H115" i="1"/>
  <c r="Y132" i="1"/>
  <c r="V132" i="1"/>
  <c r="O131" i="1"/>
  <c r="H129" i="1"/>
  <c r="Y128" i="1"/>
  <c r="H127" i="1"/>
  <c r="Y126" i="1"/>
  <c r="V126" i="1"/>
  <c r="H123" i="1"/>
  <c r="H119" i="1"/>
  <c r="AD115" i="1"/>
  <c r="AD117" i="1"/>
  <c r="AD119" i="1"/>
  <c r="AD121" i="1"/>
  <c r="AD123" i="1"/>
  <c r="AD125" i="1"/>
  <c r="AD127" i="1"/>
  <c r="AD129" i="1"/>
  <c r="AD131" i="1"/>
  <c r="AD114" i="1"/>
  <c r="AD116" i="1"/>
  <c r="AD118" i="1"/>
  <c r="AD120" i="1"/>
  <c r="AD122" i="1"/>
  <c r="AD124" i="1"/>
  <c r="AD126" i="1"/>
  <c r="AD128" i="1"/>
  <c r="AD130" i="1"/>
  <c r="AD132" i="1"/>
  <c r="AF243" i="1"/>
  <c r="AC244" i="1"/>
  <c r="AE244" i="1"/>
  <c r="AF245" i="1"/>
  <c r="AC246" i="1"/>
  <c r="AE246" i="1"/>
  <c r="AF247" i="1"/>
  <c r="AC248" i="1"/>
  <c r="AE248" i="1"/>
  <c r="AF249" i="1"/>
  <c r="AC250" i="1"/>
  <c r="AE250" i="1"/>
  <c r="AF251" i="1"/>
  <c r="AC252" i="1"/>
  <c r="AE252" i="1"/>
  <c r="AF253" i="1"/>
  <c r="AC254" i="1"/>
  <c r="AE254" i="1"/>
  <c r="AF255" i="1"/>
  <c r="AC256" i="1"/>
  <c r="AE256" i="1"/>
  <c r="AF257" i="1"/>
  <c r="AC258" i="1"/>
  <c r="AE258" i="1"/>
  <c r="AF259" i="1"/>
  <c r="AC260" i="1"/>
  <c r="AE260" i="1"/>
  <c r="AF261" i="1"/>
  <c r="AC262" i="1"/>
  <c r="AE262" i="1"/>
  <c r="AF263" i="1"/>
  <c r="AC264" i="1"/>
  <c r="AE264" i="1"/>
  <c r="AF265" i="1"/>
  <c r="AC266" i="1"/>
  <c r="AE266" i="1"/>
  <c r="AF267" i="1"/>
  <c r="AC268" i="1"/>
  <c r="AE268" i="1"/>
  <c r="AF269" i="1"/>
  <c r="AC270" i="1"/>
  <c r="AE270" i="1"/>
  <c r="AF271" i="1"/>
  <c r="AC272" i="1"/>
  <c r="AE272" i="1"/>
  <c r="AF273" i="1"/>
  <c r="AC243" i="1"/>
  <c r="AE243" i="1"/>
  <c r="AF244" i="1"/>
  <c r="AC245" i="1"/>
  <c r="AE245" i="1"/>
  <c r="AF246" i="1"/>
  <c r="AC247" i="1"/>
  <c r="AE247" i="1"/>
  <c r="AF248" i="1"/>
  <c r="AC249" i="1"/>
  <c r="AE249" i="1"/>
  <c r="AF250" i="1"/>
  <c r="AC251" i="1"/>
  <c r="AE251" i="1"/>
  <c r="AF252" i="1"/>
  <c r="AC253" i="1"/>
  <c r="AE253" i="1"/>
  <c r="AF254" i="1"/>
  <c r="AC255" i="1"/>
  <c r="AE255" i="1"/>
  <c r="AF256" i="1"/>
  <c r="AC257" i="1"/>
  <c r="AE257" i="1"/>
  <c r="AF258" i="1"/>
  <c r="AC259" i="1"/>
  <c r="AE259" i="1"/>
  <c r="AF260" i="1"/>
  <c r="AC261" i="1"/>
  <c r="AE261" i="1"/>
  <c r="AF262" i="1"/>
  <c r="AC263" i="1"/>
  <c r="AE263" i="1"/>
  <c r="AF264" i="1"/>
  <c r="AC265" i="1"/>
  <c r="AE265" i="1"/>
  <c r="AF266" i="1"/>
  <c r="AC267" i="1"/>
  <c r="AE267" i="1"/>
  <c r="AF268" i="1"/>
  <c r="AC269" i="1"/>
  <c r="AE269" i="1"/>
  <c r="AF270" i="1"/>
  <c r="AC271" i="1"/>
  <c r="AE271" i="1"/>
  <c r="AF272" i="1"/>
  <c r="AC273" i="1"/>
  <c r="AE273" i="1"/>
  <c r="AF274" i="1"/>
  <c r="AC275" i="1"/>
  <c r="AE275" i="1"/>
  <c r="AF276" i="1"/>
  <c r="AC277" i="1"/>
  <c r="AE277" i="1"/>
  <c r="AF278" i="1"/>
  <c r="AC279" i="1"/>
  <c r="AE279" i="1"/>
  <c r="AF280" i="1"/>
  <c r="AC281" i="1"/>
  <c r="AE281" i="1"/>
  <c r="AF282" i="1"/>
  <c r="AC283" i="1"/>
  <c r="AE283" i="1"/>
  <c r="AF284" i="1"/>
  <c r="AC197" i="1"/>
  <c r="AE197" i="1"/>
  <c r="AF198" i="1"/>
  <c r="AC199" i="1"/>
  <c r="AE199" i="1"/>
  <c r="AF200" i="1"/>
  <c r="AC201" i="1"/>
  <c r="AE201" i="1"/>
  <c r="AF202" i="1"/>
  <c r="AC203" i="1"/>
  <c r="AE203" i="1"/>
  <c r="AF204" i="1"/>
  <c r="AC205" i="1"/>
  <c r="AE205" i="1"/>
  <c r="AF206" i="1"/>
  <c r="AC207" i="1"/>
  <c r="AE207" i="1"/>
  <c r="AF208" i="1"/>
  <c r="AC209" i="1"/>
  <c r="AE209" i="1"/>
  <c r="AF210" i="1"/>
  <c r="AC211" i="1"/>
  <c r="AE211" i="1"/>
  <c r="AF212" i="1"/>
  <c r="AC213" i="1"/>
  <c r="AE213" i="1"/>
  <c r="AF214" i="1"/>
  <c r="AC215" i="1"/>
  <c r="AE215" i="1"/>
  <c r="AF216" i="1"/>
  <c r="AC217" i="1"/>
  <c r="AE217" i="1"/>
  <c r="AF218" i="1"/>
  <c r="AC219" i="1"/>
  <c r="AE219" i="1"/>
  <c r="AF220" i="1"/>
  <c r="AC221" i="1"/>
  <c r="AE221" i="1"/>
  <c r="AF222" i="1"/>
  <c r="AC223" i="1"/>
  <c r="AE223" i="1"/>
  <c r="AF224" i="1"/>
  <c r="AC225" i="1"/>
  <c r="AE225" i="1"/>
  <c r="AF226" i="1"/>
  <c r="AC227" i="1"/>
  <c r="AE227" i="1"/>
  <c r="AF228" i="1"/>
  <c r="AC229" i="1"/>
  <c r="AE229" i="1"/>
  <c r="AF230" i="1"/>
  <c r="AC231" i="1"/>
  <c r="AE231" i="1"/>
  <c r="AF232" i="1"/>
  <c r="AC233" i="1"/>
  <c r="AE233" i="1"/>
  <c r="AF234" i="1"/>
  <c r="AC235" i="1"/>
  <c r="AE235" i="1"/>
  <c r="AF236" i="1"/>
  <c r="AC237" i="1"/>
  <c r="AE237" i="1"/>
  <c r="AF238" i="1"/>
  <c r="AC239" i="1"/>
  <c r="AE239" i="1"/>
  <c r="AF240" i="1"/>
  <c r="AC242" i="1"/>
  <c r="AF242" i="1"/>
  <c r="AF158" i="1"/>
  <c r="AC159" i="1"/>
  <c r="AE159" i="1"/>
  <c r="AF160" i="1"/>
  <c r="AC161" i="1"/>
  <c r="AE161" i="1"/>
  <c r="AF162" i="1"/>
  <c r="AC163" i="1"/>
  <c r="AE163" i="1"/>
  <c r="AF164" i="1"/>
  <c r="AC165" i="1"/>
  <c r="AE165" i="1"/>
  <c r="AF166" i="1"/>
  <c r="AC167" i="1"/>
  <c r="AE167" i="1"/>
  <c r="AF168" i="1"/>
  <c r="AC169" i="1"/>
  <c r="AE169" i="1"/>
  <c r="AF170" i="1"/>
  <c r="AC171" i="1"/>
  <c r="AE171" i="1"/>
  <c r="AF172" i="1"/>
  <c r="AC173" i="1"/>
  <c r="AE173" i="1"/>
  <c r="AF174" i="1"/>
  <c r="AC175" i="1"/>
  <c r="AE175" i="1"/>
  <c r="AF176" i="1"/>
  <c r="AC177" i="1"/>
  <c r="AE177" i="1"/>
  <c r="AF178" i="1"/>
  <c r="AC179" i="1"/>
  <c r="AE179" i="1"/>
  <c r="AF180" i="1"/>
  <c r="AC181" i="1"/>
  <c r="AE181" i="1"/>
  <c r="AF182" i="1"/>
  <c r="AC183" i="1"/>
  <c r="AE183" i="1"/>
  <c r="AF184" i="1"/>
  <c r="AC185" i="1"/>
  <c r="AE185" i="1"/>
  <c r="AF186" i="1"/>
  <c r="AC187" i="1"/>
  <c r="AE187" i="1"/>
  <c r="AF188" i="1"/>
  <c r="AC189" i="1"/>
  <c r="AE189" i="1"/>
  <c r="AF190" i="1"/>
  <c r="AC191" i="1"/>
  <c r="AE191" i="1"/>
  <c r="AF192" i="1"/>
  <c r="AC193" i="1"/>
  <c r="AE193" i="1"/>
  <c r="AF194" i="1"/>
  <c r="AC195" i="1"/>
  <c r="AE195" i="1"/>
  <c r="AF196" i="1"/>
  <c r="AC142" i="1"/>
  <c r="AE142" i="1"/>
  <c r="AF143" i="1"/>
  <c r="AC144" i="1"/>
  <c r="AE144" i="1"/>
  <c r="AF145" i="1"/>
  <c r="AC146" i="1"/>
  <c r="AE146" i="1"/>
  <c r="AF147" i="1"/>
  <c r="AC148" i="1"/>
  <c r="AE148" i="1"/>
  <c r="AF149" i="1"/>
  <c r="AC150" i="1"/>
  <c r="AE150" i="1"/>
  <c r="AF151" i="1"/>
  <c r="AC152" i="1"/>
  <c r="AE152" i="1"/>
  <c r="AF153" i="1"/>
  <c r="AC154" i="1"/>
  <c r="AE154" i="1"/>
  <c r="AF155" i="1"/>
  <c r="AC156" i="1"/>
  <c r="AE156" i="1"/>
  <c r="AF157" i="1"/>
  <c r="AC136" i="1"/>
  <c r="AE136" i="1"/>
  <c r="AF137" i="1"/>
  <c r="AC138" i="1"/>
  <c r="AF275" i="1"/>
  <c r="AC276" i="1"/>
  <c r="AE276" i="1"/>
  <c r="AF279" i="1"/>
  <c r="AC280" i="1"/>
  <c r="AE280" i="1"/>
  <c r="AF283" i="1"/>
  <c r="AC284" i="1"/>
  <c r="AE284" i="1"/>
  <c r="AF199" i="1"/>
  <c r="AC200" i="1"/>
  <c r="AE200" i="1"/>
  <c r="AF203" i="1"/>
  <c r="AC204" i="1"/>
  <c r="AE204" i="1"/>
  <c r="AF207" i="1"/>
  <c r="AC208" i="1"/>
  <c r="AE208" i="1"/>
  <c r="AF211" i="1"/>
  <c r="AC212" i="1"/>
  <c r="AE212" i="1"/>
  <c r="AF215" i="1"/>
  <c r="AC216" i="1"/>
  <c r="AE216" i="1"/>
  <c r="AF219" i="1"/>
  <c r="AC220" i="1"/>
  <c r="AE220" i="1"/>
  <c r="AF223" i="1"/>
  <c r="AC224" i="1"/>
  <c r="AE224" i="1"/>
  <c r="AF227" i="1"/>
  <c r="AC228" i="1"/>
  <c r="AE228" i="1"/>
  <c r="AF231" i="1"/>
  <c r="AC232" i="1"/>
  <c r="AE232" i="1"/>
  <c r="AF235" i="1"/>
  <c r="AC236" i="1"/>
  <c r="AE236" i="1"/>
  <c r="AF239" i="1"/>
  <c r="AC240" i="1"/>
  <c r="AE240" i="1"/>
  <c r="AE242" i="1"/>
  <c r="AF159" i="1"/>
  <c r="AC160" i="1"/>
  <c r="AE160" i="1"/>
  <c r="AF163" i="1"/>
  <c r="AC164" i="1"/>
  <c r="AE164" i="1"/>
  <c r="AF167" i="1"/>
  <c r="AC168" i="1"/>
  <c r="AE168" i="1"/>
  <c r="AF171" i="1"/>
  <c r="AC172" i="1"/>
  <c r="AE172" i="1"/>
  <c r="AF175" i="1"/>
  <c r="AC176" i="1"/>
  <c r="AE176" i="1"/>
  <c r="AF179" i="1"/>
  <c r="AC180" i="1"/>
  <c r="AE180" i="1"/>
  <c r="AF183" i="1"/>
  <c r="AC184" i="1"/>
  <c r="AE184" i="1"/>
  <c r="AF187" i="1"/>
  <c r="AC188" i="1"/>
  <c r="AE188" i="1"/>
  <c r="AF191" i="1"/>
  <c r="AC192" i="1"/>
  <c r="AE192" i="1"/>
  <c r="AF195" i="1"/>
  <c r="AC196" i="1"/>
  <c r="AE196" i="1"/>
  <c r="AF144" i="1"/>
  <c r="AC145" i="1"/>
  <c r="AE145" i="1"/>
  <c r="AF148" i="1"/>
  <c r="AC149" i="1"/>
  <c r="AE149" i="1"/>
  <c r="AF152" i="1"/>
  <c r="AC153" i="1"/>
  <c r="AE153" i="1"/>
  <c r="AF156" i="1"/>
  <c r="AC157" i="1"/>
  <c r="AE157" i="1"/>
  <c r="AE138" i="1"/>
  <c r="AF139" i="1"/>
  <c r="AC140" i="1"/>
  <c r="AE140" i="1"/>
  <c r="AF141" i="1"/>
  <c r="AC135" i="1"/>
  <c r="AE135" i="1"/>
  <c r="AB132" i="1"/>
  <c r="AF132" i="1"/>
  <c r="AC274" i="1"/>
  <c r="AE274" i="1"/>
  <c r="AF277" i="1"/>
  <c r="AC278" i="1"/>
  <c r="AE278" i="1"/>
  <c r="AF281" i="1"/>
  <c r="AC282" i="1"/>
  <c r="AE282" i="1"/>
  <c r="AF197" i="1"/>
  <c r="AC198" i="1"/>
  <c r="AE198" i="1"/>
  <c r="AF201" i="1"/>
  <c r="AC202" i="1"/>
  <c r="AE202" i="1"/>
  <c r="AF205" i="1"/>
  <c r="AC206" i="1"/>
  <c r="AE206" i="1"/>
  <c r="AF209" i="1"/>
  <c r="AC210" i="1"/>
  <c r="AE210" i="1"/>
  <c r="AF213" i="1"/>
  <c r="AC214" i="1"/>
  <c r="AE214" i="1"/>
  <c r="AF217" i="1"/>
  <c r="AC218" i="1"/>
  <c r="AE218" i="1"/>
  <c r="AF221" i="1"/>
  <c r="AC222" i="1"/>
  <c r="AE222" i="1"/>
  <c r="AF225" i="1"/>
  <c r="AC226" i="1"/>
  <c r="AE226" i="1"/>
  <c r="AF229" i="1"/>
  <c r="AC230" i="1"/>
  <c r="AE230" i="1"/>
  <c r="AF233" i="1"/>
  <c r="AC234" i="1"/>
  <c r="AE234" i="1"/>
  <c r="AF237" i="1"/>
  <c r="AC238" i="1"/>
  <c r="AE238" i="1"/>
  <c r="AC158" i="1"/>
  <c r="AE158" i="1"/>
  <c r="AF161" i="1"/>
  <c r="AC162" i="1"/>
  <c r="AE162" i="1"/>
  <c r="AF165" i="1"/>
  <c r="AC166" i="1"/>
  <c r="AE166" i="1"/>
  <c r="AF169" i="1"/>
  <c r="AC170" i="1"/>
  <c r="AE170" i="1"/>
  <c r="AF173" i="1"/>
  <c r="AC174" i="1"/>
  <c r="AE174" i="1"/>
  <c r="AF177" i="1"/>
  <c r="AC178" i="1"/>
  <c r="AE178" i="1"/>
  <c r="AF181" i="1"/>
  <c r="AC182" i="1"/>
  <c r="AE182" i="1"/>
  <c r="AF185" i="1"/>
  <c r="AC186" i="1"/>
  <c r="AE186" i="1"/>
  <c r="AF189" i="1"/>
  <c r="AC190" i="1"/>
  <c r="AE190" i="1"/>
  <c r="AF193" i="1"/>
  <c r="AC194" i="1"/>
  <c r="AE194" i="1"/>
  <c r="AF142" i="1"/>
  <c r="AC143" i="1"/>
  <c r="AE143" i="1"/>
  <c r="AF146" i="1"/>
  <c r="AC147" i="1"/>
  <c r="AE147" i="1"/>
  <c r="AF150" i="1"/>
  <c r="AC151" i="1"/>
  <c r="AE151" i="1"/>
  <c r="AF154" i="1"/>
  <c r="AC155" i="1"/>
  <c r="AE155" i="1"/>
  <c r="AF136" i="1"/>
  <c r="AC137" i="1"/>
  <c r="AE137" i="1"/>
  <c r="AF138" i="1"/>
  <c r="AC139" i="1"/>
  <c r="AE139" i="1"/>
  <c r="AF140" i="1"/>
  <c r="AC141" i="1"/>
  <c r="AE141" i="1"/>
  <c r="AF135" i="1"/>
  <c r="AA132" i="1"/>
  <c r="AC132" i="1"/>
  <c r="AE132" i="1"/>
  <c r="AG132" i="1"/>
  <c r="AC114" i="1"/>
  <c r="AF114" i="1"/>
  <c r="AA114" i="1"/>
  <c r="AG122" i="1"/>
  <c r="AG124" i="1"/>
  <c r="AG126" i="1"/>
  <c r="AG128" i="1"/>
  <c r="AG130" i="1"/>
  <c r="AG117" i="1"/>
  <c r="AG119" i="1"/>
  <c r="AG115" i="1"/>
  <c r="AG114" i="1"/>
  <c r="AG123" i="1"/>
  <c r="AG127" i="1"/>
  <c r="AG131" i="1"/>
  <c r="AG118" i="1"/>
  <c r="AG116" i="1"/>
  <c r="AG121" i="1"/>
  <c r="AG125" i="1"/>
  <c r="AG129" i="1"/>
  <c r="AG120" i="1"/>
  <c r="AB115" i="1"/>
  <c r="AF115" i="1"/>
  <c r="AB116" i="1"/>
  <c r="AF116" i="1"/>
  <c r="AB117" i="1"/>
  <c r="AF117" i="1"/>
  <c r="AB118" i="1"/>
  <c r="AF118" i="1"/>
  <c r="AB119" i="1"/>
  <c r="AF119" i="1"/>
  <c r="AB120" i="1"/>
  <c r="AF120" i="1"/>
  <c r="AB121" i="1"/>
  <c r="AF121" i="1"/>
  <c r="AB122" i="1"/>
  <c r="AF122" i="1"/>
  <c r="AB123" i="1"/>
  <c r="AF123" i="1"/>
  <c r="AB124" i="1"/>
  <c r="AF124" i="1"/>
  <c r="AB125" i="1"/>
  <c r="AF125" i="1"/>
  <c r="AB126" i="1"/>
  <c r="AF126" i="1"/>
  <c r="AB127" i="1"/>
  <c r="AF127" i="1"/>
  <c r="AB128" i="1"/>
  <c r="AF128" i="1"/>
  <c r="AB129" i="1"/>
  <c r="AF129" i="1"/>
  <c r="AB130" i="1"/>
  <c r="AF130" i="1"/>
  <c r="AB131" i="1"/>
  <c r="AF131" i="1"/>
  <c r="AE134" i="1"/>
  <c r="AC115" i="1"/>
  <c r="AA116" i="1"/>
  <c r="AE116" i="1"/>
  <c r="AC117" i="1"/>
  <c r="AA118" i="1"/>
  <c r="AE118" i="1"/>
  <c r="AC119" i="1"/>
  <c r="AA120" i="1"/>
  <c r="AE120" i="1"/>
  <c r="AC121" i="1"/>
  <c r="AA122" i="1"/>
  <c r="AE122" i="1"/>
  <c r="AC123" i="1"/>
  <c r="AA124" i="1"/>
  <c r="AE124" i="1"/>
  <c r="AC125" i="1"/>
  <c r="AA126" i="1"/>
  <c r="AE126" i="1"/>
  <c r="AC127" i="1"/>
  <c r="AA128" i="1"/>
  <c r="AE128" i="1"/>
  <c r="AC129" i="1"/>
  <c r="AA130" i="1"/>
  <c r="AE130" i="1"/>
  <c r="AC131" i="1"/>
  <c r="AC134" i="1"/>
  <c r="AA115" i="1"/>
  <c r="AE115" i="1"/>
  <c r="AC116" i="1"/>
  <c r="AA117" i="1"/>
  <c r="AE117" i="1"/>
  <c r="AC118" i="1"/>
  <c r="AA119" i="1"/>
  <c r="AE119" i="1"/>
  <c r="AC120" i="1"/>
  <c r="AA121" i="1"/>
  <c r="AE121" i="1"/>
  <c r="AC122" i="1"/>
  <c r="AA123" i="1"/>
  <c r="AE123" i="1"/>
  <c r="AC124" i="1"/>
  <c r="AA125" i="1"/>
  <c r="AE125" i="1"/>
  <c r="AC126" i="1"/>
  <c r="AA127" i="1"/>
  <c r="AE127" i="1"/>
  <c r="AC128" i="1"/>
  <c r="AA129" i="1"/>
  <c r="AE129" i="1"/>
  <c r="AC130" i="1"/>
  <c r="AA131" i="1"/>
  <c r="AE131" i="1"/>
  <c r="AF134" i="1"/>
  <c r="AB114" i="1"/>
  <c r="AE114" i="1"/>
  <c r="P110" i="1" l="1"/>
  <c r="S300" i="1" l="1"/>
  <c r="D300" i="1"/>
  <c r="D284" i="1" l="1"/>
  <c r="D283" i="1"/>
  <c r="D278" i="1"/>
  <c r="D277" i="1"/>
  <c r="D276" i="1"/>
  <c r="D272" i="1"/>
  <c r="D271" i="1"/>
  <c r="D270" i="1"/>
  <c r="D266" i="1"/>
  <c r="D265" i="1"/>
  <c r="D264" i="1"/>
  <c r="D259" i="1"/>
  <c r="D256" i="1"/>
  <c r="D255" i="1"/>
  <c r="D252" i="1"/>
  <c r="D248" i="1"/>
  <c r="D241" i="1"/>
  <c r="D275" i="1"/>
  <c r="D274" i="1"/>
  <c r="D273" i="1"/>
  <c r="D269" i="1"/>
  <c r="D268" i="1"/>
  <c r="D267" i="1"/>
  <c r="D263" i="1"/>
  <c r="D262" i="1"/>
  <c r="D261" i="1"/>
  <c r="D254" i="1"/>
  <c r="D253" i="1"/>
  <c r="D240" i="1"/>
  <c r="D237" i="1"/>
  <c r="D232" i="1"/>
  <c r="D229" i="1"/>
  <c r="D226" i="1"/>
  <c r="D239" i="1"/>
  <c r="D238" i="1"/>
  <c r="D236" i="1"/>
  <c r="D223" i="1"/>
  <c r="S284" i="1"/>
  <c r="S283" i="1"/>
  <c r="S281" i="1"/>
  <c r="S279" i="1"/>
  <c r="S278" i="1"/>
  <c r="S277" i="1"/>
  <c r="S273" i="1"/>
  <c r="S272" i="1"/>
  <c r="S271" i="1"/>
  <c r="S267" i="1"/>
  <c r="S266" i="1"/>
  <c r="S265" i="1"/>
  <c r="S261" i="1"/>
  <c r="S259" i="1"/>
  <c r="S250" i="1"/>
  <c r="S249" i="1"/>
  <c r="S280" i="1"/>
  <c r="S276" i="1"/>
  <c r="S275" i="1"/>
  <c r="S274" i="1"/>
  <c r="S270" i="1"/>
  <c r="S269" i="1"/>
  <c r="S268" i="1"/>
  <c r="S264" i="1"/>
  <c r="S263" i="1"/>
  <c r="S262" i="1"/>
  <c r="S260" i="1"/>
  <c r="S239" i="1"/>
  <c r="S238" i="1"/>
  <c r="S232" i="1"/>
  <c r="S230" i="1"/>
  <c r="S229" i="1"/>
  <c r="S226" i="1"/>
  <c r="S225" i="1"/>
  <c r="S224" i="1"/>
  <c r="S222" i="1"/>
  <c r="S219" i="1"/>
  <c r="S218" i="1"/>
  <c r="S217" i="1"/>
  <c r="S216" i="1"/>
  <c r="S215" i="1"/>
  <c r="S214" i="1"/>
  <c r="S282" i="1"/>
  <c r="S241" i="1"/>
  <c r="S240" i="1"/>
  <c r="S235" i="1"/>
  <c r="S234" i="1"/>
  <c r="S233" i="1"/>
  <c r="S231" i="1"/>
  <c r="S228" i="1"/>
  <c r="S227" i="1"/>
  <c r="S223" i="1"/>
  <c r="S221" i="1"/>
  <c r="S220" i="1"/>
  <c r="S212" i="1"/>
  <c r="S211" i="1"/>
  <c r="S206" i="1"/>
  <c r="S205" i="1"/>
  <c r="S204" i="1"/>
  <c r="S203" i="1"/>
  <c r="S194" i="1"/>
  <c r="S193" i="1"/>
  <c r="S192" i="1"/>
  <c r="S191" i="1"/>
  <c r="S186" i="1"/>
  <c r="S185" i="1"/>
  <c r="S184" i="1"/>
  <c r="S183" i="1"/>
  <c r="S182" i="1"/>
  <c r="S181" i="1"/>
  <c r="S180" i="1"/>
  <c r="S179" i="1"/>
  <c r="S176" i="1"/>
  <c r="S175" i="1"/>
  <c r="S166" i="1"/>
  <c r="S165" i="1"/>
  <c r="S164" i="1"/>
  <c r="S163" i="1"/>
  <c r="S162" i="1"/>
  <c r="S161" i="1"/>
  <c r="S160" i="1"/>
  <c r="S159" i="1"/>
  <c r="S158" i="1"/>
  <c r="S157" i="1"/>
  <c r="S156" i="1"/>
  <c r="S155" i="1"/>
  <c r="S150" i="1"/>
  <c r="S149" i="1"/>
  <c r="S148" i="1"/>
  <c r="S147" i="1"/>
  <c r="S142" i="1"/>
  <c r="S141" i="1"/>
  <c r="S133" i="1"/>
  <c r="S132" i="1"/>
  <c r="S131" i="1"/>
  <c r="S126" i="1"/>
  <c r="S125" i="1"/>
  <c r="S122" i="1"/>
  <c r="S121" i="1"/>
  <c r="S120" i="1"/>
  <c r="S118" i="1"/>
  <c r="S117" i="1"/>
  <c r="S213" i="1"/>
  <c r="S210" i="1"/>
  <c r="S209" i="1"/>
  <c r="S208" i="1"/>
  <c r="S207" i="1"/>
  <c r="S202" i="1"/>
  <c r="S201" i="1"/>
  <c r="S200" i="1"/>
  <c r="S199" i="1"/>
  <c r="S198" i="1"/>
  <c r="S197" i="1"/>
  <c r="S196" i="1"/>
  <c r="S195" i="1"/>
  <c r="S190" i="1"/>
  <c r="S189" i="1"/>
  <c r="S188" i="1"/>
  <c r="S187" i="1"/>
  <c r="S178" i="1"/>
  <c r="S177" i="1"/>
  <c r="S174" i="1"/>
  <c r="S173" i="1"/>
  <c r="S172" i="1"/>
  <c r="S171" i="1"/>
  <c r="S170" i="1"/>
  <c r="S169" i="1"/>
  <c r="S168" i="1"/>
  <c r="S167" i="1"/>
  <c r="S154" i="1"/>
  <c r="S153" i="1"/>
  <c r="S152" i="1"/>
  <c r="S151" i="1"/>
  <c r="S146" i="1"/>
  <c r="S145" i="1"/>
  <c r="S144" i="1"/>
  <c r="S143" i="1"/>
  <c r="S140" i="1"/>
  <c r="S139" i="1"/>
  <c r="S138" i="1"/>
  <c r="S137" i="1"/>
  <c r="S136" i="1"/>
  <c r="S130" i="1"/>
  <c r="S129" i="1"/>
  <c r="S128" i="1"/>
  <c r="S127" i="1"/>
  <c r="S124" i="1"/>
  <c r="S123" i="1"/>
  <c r="S119" i="1"/>
  <c r="S114" i="1"/>
  <c r="B282" i="1"/>
  <c r="B281" i="1"/>
  <c r="B260" i="1"/>
  <c r="B258" i="1"/>
  <c r="B257" i="1"/>
  <c r="B251" i="1"/>
  <c r="B250" i="1"/>
  <c r="B249" i="1"/>
  <c r="B247" i="1"/>
  <c r="B246" i="1"/>
  <c r="B245" i="1"/>
  <c r="B235" i="1"/>
  <c r="B234" i="1"/>
  <c r="B233" i="1"/>
  <c r="B231" i="1"/>
  <c r="D231" i="1" s="1"/>
  <c r="B230" i="1"/>
  <c r="H230" i="1" s="1"/>
  <c r="B228" i="1"/>
  <c r="H228" i="1" s="1"/>
  <c r="B227" i="1"/>
  <c r="D227" i="1" s="1"/>
  <c r="B225" i="1"/>
  <c r="D225" i="1" s="1"/>
  <c r="B224" i="1"/>
  <c r="D228" i="1" l="1"/>
  <c r="D230" i="1"/>
  <c r="K300" i="1"/>
  <c r="J300" i="1"/>
  <c r="U120" i="1"/>
  <c r="U124" i="1"/>
  <c r="U128" i="1"/>
  <c r="U132" i="1"/>
  <c r="M300" i="1"/>
  <c r="E300" i="1"/>
  <c r="X300" i="1"/>
  <c r="X116" i="1"/>
  <c r="X117" i="1"/>
  <c r="X118" i="1"/>
  <c r="R300" i="1"/>
  <c r="T117" i="1"/>
  <c r="T118" i="1"/>
  <c r="T119" i="1"/>
  <c r="T120" i="1"/>
  <c r="T121" i="1"/>
  <c r="T122" i="1"/>
  <c r="T123" i="1"/>
  <c r="T124" i="1"/>
  <c r="T125" i="1"/>
  <c r="T126" i="1"/>
  <c r="T127" i="1"/>
  <c r="T128" i="1"/>
  <c r="T129" i="1"/>
  <c r="T130" i="1"/>
  <c r="T131" i="1"/>
  <c r="T132" i="1"/>
  <c r="T136" i="1"/>
  <c r="T137" i="1"/>
  <c r="T138" i="1"/>
  <c r="T139" i="1"/>
  <c r="T140" i="1"/>
  <c r="W300" i="1"/>
  <c r="Q300" i="1"/>
  <c r="F300" i="1"/>
  <c r="N300" i="1"/>
  <c r="C300" i="1"/>
  <c r="G123" i="1"/>
  <c r="G125" i="1"/>
  <c r="G129" i="1"/>
  <c r="G119" i="1"/>
  <c r="N123" i="1"/>
  <c r="N127" i="1"/>
  <c r="N131" i="1"/>
  <c r="C304" i="1"/>
  <c r="S303" i="1"/>
  <c r="S301" i="1" s="1"/>
  <c r="S304" i="1"/>
  <c r="C299" i="1"/>
  <c r="S299" i="1"/>
  <c r="B222" i="1"/>
  <c r="B220" i="1"/>
  <c r="B218" i="1"/>
  <c r="B216" i="1"/>
  <c r="B214" i="1"/>
  <c r="B212" i="1"/>
  <c r="B210" i="1"/>
  <c r="B208" i="1"/>
  <c r="B206" i="1"/>
  <c r="B204" i="1"/>
  <c r="B202" i="1"/>
  <c r="B200" i="1"/>
  <c r="B198" i="1"/>
  <c r="B196" i="1"/>
  <c r="B194" i="1"/>
  <c r="B192" i="1"/>
  <c r="B190" i="1"/>
  <c r="B188" i="1"/>
  <c r="B186" i="1"/>
  <c r="B184" i="1"/>
  <c r="B182" i="1"/>
  <c r="B180" i="1"/>
  <c r="B178" i="1"/>
  <c r="B176" i="1"/>
  <c r="B174" i="1"/>
  <c r="B172" i="1"/>
  <c r="B170" i="1"/>
  <c r="B168" i="1"/>
  <c r="B166" i="1"/>
  <c r="B164" i="1"/>
  <c r="B162" i="1"/>
  <c r="B160" i="1"/>
  <c r="B158" i="1"/>
  <c r="B156" i="1"/>
  <c r="B154" i="1"/>
  <c r="B152" i="1"/>
  <c r="B150" i="1"/>
  <c r="B148" i="1"/>
  <c r="B146" i="1"/>
  <c r="B144" i="1"/>
  <c r="B142" i="1"/>
  <c r="B140" i="1"/>
  <c r="B138" i="1"/>
  <c r="B132" i="1"/>
  <c r="B130" i="1"/>
  <c r="B128" i="1"/>
  <c r="B126" i="1"/>
  <c r="B124" i="1"/>
  <c r="B122" i="1"/>
  <c r="B120" i="1"/>
  <c r="B118" i="1"/>
  <c r="B116" i="1"/>
  <c r="X121" i="1"/>
  <c r="X122" i="1"/>
  <c r="X123" i="1"/>
  <c r="X124" i="1"/>
  <c r="X125" i="1"/>
  <c r="X126" i="1"/>
  <c r="X127" i="1"/>
  <c r="X128" i="1"/>
  <c r="X129" i="1"/>
  <c r="X130" i="1"/>
  <c r="X131" i="1"/>
  <c r="X132" i="1"/>
  <c r="X136" i="1"/>
  <c r="X137" i="1"/>
  <c r="X138" i="1"/>
  <c r="X139" i="1"/>
  <c r="X140" i="1"/>
  <c r="X141" i="1"/>
  <c r="X142" i="1"/>
  <c r="K117" i="1"/>
  <c r="K119" i="1"/>
  <c r="K115" i="1"/>
  <c r="K121" i="1"/>
  <c r="K123" i="1"/>
  <c r="K125" i="1"/>
  <c r="K127" i="1"/>
  <c r="K129" i="1"/>
  <c r="K131" i="1"/>
  <c r="K136" i="1"/>
  <c r="K137" i="1"/>
  <c r="K139" i="1"/>
  <c r="F117" i="1"/>
  <c r="F119" i="1"/>
  <c r="F121" i="1"/>
  <c r="F123" i="1"/>
  <c r="F125" i="1"/>
  <c r="F127" i="1"/>
  <c r="F129" i="1"/>
  <c r="F131" i="1"/>
  <c r="F135" i="1"/>
  <c r="F137" i="1"/>
  <c r="F139" i="1"/>
  <c r="E275" i="1" l="1"/>
  <c r="E274" i="1"/>
  <c r="E273" i="1"/>
  <c r="E269" i="1"/>
  <c r="E268" i="1"/>
  <c r="E267" i="1"/>
  <c r="E263" i="1"/>
  <c r="E262" i="1"/>
  <c r="E261" i="1"/>
  <c r="E253" i="1"/>
  <c r="E284" i="1"/>
  <c r="E283" i="1"/>
  <c r="E279" i="1"/>
  <c r="E278" i="1"/>
  <c r="E272" i="1"/>
  <c r="E266" i="1"/>
  <c r="E259" i="1"/>
  <c r="E256" i="1"/>
  <c r="E241" i="1"/>
  <c r="E239" i="1"/>
  <c r="E238" i="1"/>
  <c r="E223" i="1"/>
  <c r="E217" i="1"/>
  <c r="E280" i="1"/>
  <c r="E277" i="1"/>
  <c r="E276" i="1"/>
  <c r="E271" i="1"/>
  <c r="E270" i="1"/>
  <c r="E265" i="1"/>
  <c r="E264" i="1"/>
  <c r="E255" i="1"/>
  <c r="E252" i="1"/>
  <c r="E240" i="1"/>
  <c r="E232" i="1"/>
  <c r="E229" i="1"/>
  <c r="E226" i="1"/>
  <c r="E221" i="1"/>
  <c r="E219" i="1"/>
  <c r="E215" i="1"/>
  <c r="E207" i="1"/>
  <c r="E205" i="1"/>
  <c r="E201" i="1"/>
  <c r="E199" i="1"/>
  <c r="E195" i="1"/>
  <c r="E193" i="1"/>
  <c r="E187" i="1"/>
  <c r="E185" i="1"/>
  <c r="E181" i="1"/>
  <c r="E177" i="1"/>
  <c r="E167" i="1"/>
  <c r="E165" i="1"/>
  <c r="E161" i="1"/>
  <c r="E157" i="1"/>
  <c r="E151" i="1"/>
  <c r="E149" i="1"/>
  <c r="E143" i="1"/>
  <c r="E135" i="1"/>
  <c r="E129" i="1"/>
  <c r="E127" i="1"/>
  <c r="E123" i="1"/>
  <c r="E119" i="1"/>
  <c r="E213" i="1"/>
  <c r="E211" i="1"/>
  <c r="E209" i="1"/>
  <c r="E203" i="1"/>
  <c r="E197" i="1"/>
  <c r="E191" i="1"/>
  <c r="E189" i="1"/>
  <c r="E183" i="1"/>
  <c r="E179" i="1"/>
  <c r="E175" i="1"/>
  <c r="E173" i="1"/>
  <c r="E171" i="1"/>
  <c r="E169" i="1"/>
  <c r="E163" i="1"/>
  <c r="E159" i="1"/>
  <c r="E155" i="1"/>
  <c r="E153" i="1"/>
  <c r="E147" i="1"/>
  <c r="E145" i="1"/>
  <c r="E141" i="1"/>
  <c r="E139" i="1"/>
  <c r="E137" i="1"/>
  <c r="E131" i="1"/>
  <c r="E125" i="1"/>
  <c r="E121" i="1"/>
  <c r="E117" i="1"/>
  <c r="E115" i="1"/>
  <c r="J279" i="1"/>
  <c r="J276" i="1"/>
  <c r="J273" i="1"/>
  <c r="J270" i="1"/>
  <c r="J267" i="1"/>
  <c r="J264" i="1"/>
  <c r="J261" i="1"/>
  <c r="J282" i="1"/>
  <c r="N282" i="1" s="1"/>
  <c r="J259" i="1"/>
  <c r="J256" i="1"/>
  <c r="J248" i="1"/>
  <c r="J229" i="1"/>
  <c r="J223" i="1"/>
  <c r="J217" i="1"/>
  <c r="J255" i="1"/>
  <c r="J238" i="1"/>
  <c r="J235" i="1"/>
  <c r="J232" i="1"/>
  <c r="J226" i="1"/>
  <c r="J221" i="1"/>
  <c r="J219" i="1"/>
  <c r="J215" i="1"/>
  <c r="J207" i="1"/>
  <c r="J205" i="1"/>
  <c r="J199" i="1"/>
  <c r="J195" i="1"/>
  <c r="J193" i="1"/>
  <c r="J187" i="1"/>
  <c r="J185" i="1"/>
  <c r="J181" i="1"/>
  <c r="J171" i="1"/>
  <c r="J167" i="1"/>
  <c r="J165" i="1"/>
  <c r="J161" i="1"/>
  <c r="J157" i="1"/>
  <c r="J151" i="1"/>
  <c r="J149" i="1"/>
  <c r="J143" i="1"/>
  <c r="J136" i="1"/>
  <c r="J129" i="1"/>
  <c r="J127" i="1"/>
  <c r="J123" i="1"/>
  <c r="J119" i="1"/>
  <c r="J213" i="1"/>
  <c r="J211" i="1"/>
  <c r="J209" i="1"/>
  <c r="J203" i="1"/>
  <c r="J201" i="1"/>
  <c r="J197" i="1"/>
  <c r="J191" i="1"/>
  <c r="J189" i="1"/>
  <c r="J183" i="1"/>
  <c r="J179" i="1"/>
  <c r="J177" i="1"/>
  <c r="J175" i="1"/>
  <c r="J173" i="1"/>
  <c r="J169" i="1"/>
  <c r="J163" i="1"/>
  <c r="J159" i="1"/>
  <c r="J155" i="1"/>
  <c r="J153" i="1"/>
  <c r="J147" i="1"/>
  <c r="J145" i="1"/>
  <c r="J141" i="1"/>
  <c r="J139" i="1"/>
  <c r="J137" i="1"/>
  <c r="J131" i="1"/>
  <c r="J125" i="1"/>
  <c r="J121" i="1"/>
  <c r="J117" i="1"/>
  <c r="J115" i="1"/>
  <c r="F223" i="1"/>
  <c r="F240" i="1"/>
  <c r="F239" i="1"/>
  <c r="F284" i="1"/>
  <c r="F283" i="1"/>
  <c r="F278" i="1"/>
  <c r="F277" i="1"/>
  <c r="F276" i="1"/>
  <c r="F272" i="1"/>
  <c r="F271" i="1"/>
  <c r="F270" i="1"/>
  <c r="F266" i="1"/>
  <c r="F265" i="1"/>
  <c r="F264" i="1"/>
  <c r="F252" i="1"/>
  <c r="F275" i="1"/>
  <c r="F274" i="1"/>
  <c r="F273" i="1"/>
  <c r="F269" i="1"/>
  <c r="F268" i="1"/>
  <c r="F267" i="1"/>
  <c r="F263" i="1"/>
  <c r="F262" i="1"/>
  <c r="F261" i="1"/>
  <c r="F253" i="1"/>
  <c r="W284" i="1"/>
  <c r="W281" i="1"/>
  <c r="W279" i="1"/>
  <c r="W273" i="1"/>
  <c r="W267" i="1"/>
  <c r="W261" i="1"/>
  <c r="W256" i="1"/>
  <c r="W278" i="1"/>
  <c r="W276" i="1"/>
  <c r="W275" i="1"/>
  <c r="W272" i="1"/>
  <c r="W270" i="1"/>
  <c r="W269" i="1"/>
  <c r="W266" i="1"/>
  <c r="W264" i="1"/>
  <c r="W263" i="1"/>
  <c r="W260" i="1"/>
  <c r="W238" i="1"/>
  <c r="W227" i="1"/>
  <c r="W224" i="1"/>
  <c r="W223" i="1"/>
  <c r="W222" i="1"/>
  <c r="W221" i="1"/>
  <c r="W218" i="1"/>
  <c r="W216" i="1"/>
  <c r="W214" i="1"/>
  <c r="W282" i="1"/>
  <c r="W259" i="1"/>
  <c r="W241" i="1"/>
  <c r="W239" i="1"/>
  <c r="W235" i="1"/>
  <c r="W234" i="1"/>
  <c r="W232" i="1"/>
  <c r="W231" i="1"/>
  <c r="W229" i="1"/>
  <c r="W225" i="1"/>
  <c r="W220" i="1"/>
  <c r="W219" i="1"/>
  <c r="W217" i="1"/>
  <c r="W215" i="1"/>
  <c r="W213" i="1"/>
  <c r="W209" i="1"/>
  <c r="W207" i="1"/>
  <c r="W206" i="1"/>
  <c r="W204" i="1"/>
  <c r="W201" i="1"/>
  <c r="W200" i="1"/>
  <c r="W199" i="1"/>
  <c r="W198" i="1"/>
  <c r="W197" i="1"/>
  <c r="W195" i="1"/>
  <c r="W192" i="1"/>
  <c r="W190" i="1"/>
  <c r="W189" i="1"/>
  <c r="W187" i="1"/>
  <c r="W186" i="1"/>
  <c r="W184" i="1"/>
  <c r="W180" i="1"/>
  <c r="W177" i="1"/>
  <c r="W176" i="1"/>
  <c r="W173" i="1"/>
  <c r="W171" i="1"/>
  <c r="W169" i="1"/>
  <c r="W167" i="1"/>
  <c r="W166" i="1"/>
  <c r="W164" i="1"/>
  <c r="W162" i="1"/>
  <c r="W156" i="1"/>
  <c r="W153" i="1"/>
  <c r="W151" i="1"/>
  <c r="W150" i="1"/>
  <c r="W148" i="1"/>
  <c r="W145" i="1"/>
  <c r="W143" i="1"/>
  <c r="W142" i="1"/>
  <c r="W139" i="1"/>
  <c r="W137" i="1"/>
  <c r="W132" i="1"/>
  <c r="W129" i="1"/>
  <c r="W128" i="1"/>
  <c r="W127" i="1"/>
  <c r="W126" i="1"/>
  <c r="W124" i="1"/>
  <c r="W123" i="1"/>
  <c r="W119" i="1"/>
  <c r="W116" i="1"/>
  <c r="W114" i="1"/>
  <c r="W212" i="1"/>
  <c r="W211" i="1"/>
  <c r="W210" i="1"/>
  <c r="W208" i="1"/>
  <c r="W205" i="1"/>
  <c r="W203" i="1"/>
  <c r="W202" i="1"/>
  <c r="W196" i="1"/>
  <c r="W194" i="1"/>
  <c r="W193" i="1"/>
  <c r="W191" i="1"/>
  <c r="W188" i="1"/>
  <c r="W185" i="1"/>
  <c r="W183" i="1"/>
  <c r="W182" i="1"/>
  <c r="W181" i="1"/>
  <c r="W179" i="1"/>
  <c r="W178" i="1"/>
  <c r="W175" i="1"/>
  <c r="W174" i="1"/>
  <c r="W172" i="1"/>
  <c r="W170" i="1"/>
  <c r="W168" i="1"/>
  <c r="W165" i="1"/>
  <c r="W163" i="1"/>
  <c r="W161" i="1"/>
  <c r="W160" i="1"/>
  <c r="W159" i="1"/>
  <c r="W158" i="1"/>
  <c r="W157" i="1"/>
  <c r="W155" i="1"/>
  <c r="W154" i="1"/>
  <c r="W152" i="1"/>
  <c r="W149" i="1"/>
  <c r="W147" i="1"/>
  <c r="W146" i="1"/>
  <c r="W144" i="1"/>
  <c r="W141" i="1"/>
  <c r="W140" i="1"/>
  <c r="W138" i="1"/>
  <c r="W136" i="1"/>
  <c r="W133" i="1"/>
  <c r="W131" i="1"/>
  <c r="W130" i="1"/>
  <c r="W125" i="1"/>
  <c r="W122" i="1"/>
  <c r="W121" i="1"/>
  <c r="W120" i="1"/>
  <c r="W118" i="1"/>
  <c r="W117" i="1"/>
  <c r="R282" i="1"/>
  <c r="R280" i="1"/>
  <c r="R276" i="1"/>
  <c r="R275" i="1"/>
  <c r="R274" i="1"/>
  <c r="R270" i="1"/>
  <c r="R269" i="1"/>
  <c r="R268" i="1"/>
  <c r="R264" i="1"/>
  <c r="R263" i="1"/>
  <c r="R262" i="1"/>
  <c r="R260" i="1"/>
  <c r="R257" i="1"/>
  <c r="R256" i="1"/>
  <c r="R253" i="1"/>
  <c r="R241" i="1"/>
  <c r="R284" i="1"/>
  <c r="R283" i="1"/>
  <c r="R281" i="1"/>
  <c r="R277" i="1"/>
  <c r="R273" i="1"/>
  <c r="R271" i="1"/>
  <c r="R267" i="1"/>
  <c r="R265" i="1"/>
  <c r="R261" i="1"/>
  <c r="R259" i="1"/>
  <c r="R254" i="1"/>
  <c r="R249" i="1"/>
  <c r="R240" i="1"/>
  <c r="R235" i="1"/>
  <c r="R234" i="1"/>
  <c r="R233" i="1"/>
  <c r="R231" i="1"/>
  <c r="R227" i="1"/>
  <c r="R279" i="1"/>
  <c r="R278" i="1"/>
  <c r="R272" i="1"/>
  <c r="R266" i="1"/>
  <c r="R258" i="1"/>
  <c r="R255" i="1"/>
  <c r="R250" i="1"/>
  <c r="R239" i="1"/>
  <c r="R238" i="1"/>
  <c r="R232" i="1"/>
  <c r="R230" i="1"/>
  <c r="R229" i="1"/>
  <c r="R226" i="1"/>
  <c r="R225" i="1"/>
  <c r="R224" i="1"/>
  <c r="X231" i="1"/>
  <c r="X229" i="1"/>
  <c r="X219" i="1"/>
  <c r="X221" i="1"/>
  <c r="X218" i="1"/>
  <c r="X212" i="1"/>
  <c r="X120" i="1"/>
  <c r="X119" i="1"/>
  <c r="M131" i="1"/>
  <c r="M127" i="1"/>
  <c r="M123" i="1"/>
  <c r="G301" i="1"/>
  <c r="S302" i="1"/>
  <c r="O303" i="1"/>
  <c r="O301" i="1" s="1"/>
  <c r="D303" i="1"/>
  <c r="D301" i="1" s="1"/>
  <c r="C303" i="1"/>
  <c r="C302" i="1" s="1"/>
  <c r="V299" i="1"/>
  <c r="D304" i="1"/>
  <c r="D299" i="1"/>
  <c r="O304" i="1"/>
  <c r="O299" i="1"/>
  <c r="G299" i="1"/>
  <c r="N299" i="1"/>
  <c r="G303" i="1"/>
  <c r="N304" i="1"/>
  <c r="N303" i="1"/>
  <c r="N301" i="1" s="1"/>
  <c r="G304" i="1"/>
  <c r="G302" i="1"/>
  <c r="Y304" i="1"/>
  <c r="V303" i="1"/>
  <c r="V301" i="1" s="1"/>
  <c r="U304" i="1"/>
  <c r="Y299" i="1"/>
  <c r="U299" i="1"/>
  <c r="Y303" i="1"/>
  <c r="Y301" i="1" s="1"/>
  <c r="V304" i="1"/>
  <c r="U303" i="1"/>
  <c r="X304" i="1" l="1"/>
  <c r="X303" i="1"/>
  <c r="X301" i="1" s="1"/>
  <c r="X299" i="1"/>
  <c r="C301" i="1"/>
  <c r="V302" i="1"/>
  <c r="H303" i="1"/>
  <c r="H301" i="1" s="1"/>
  <c r="T304" i="1"/>
  <c r="H304" i="1"/>
  <c r="T299" i="1"/>
  <c r="T303" i="1"/>
  <c r="T301" i="1" s="1"/>
  <c r="D302" i="1"/>
  <c r="N302" i="1"/>
  <c r="O302" i="1"/>
  <c r="H299" i="1"/>
  <c r="Y302" i="1"/>
  <c r="R299" i="1"/>
  <c r="F303" i="1"/>
  <c r="F301" i="1" s="1"/>
  <c r="Q303" i="1"/>
  <c r="Q301" i="1" s="1"/>
  <c r="J304" i="1"/>
  <c r="J303" i="1"/>
  <c r="J301" i="1" s="1"/>
  <c r="J299" i="1"/>
  <c r="E299" i="1"/>
  <c r="E303" i="1"/>
  <c r="E301" i="1" s="1"/>
  <c r="E304" i="1"/>
  <c r="Q304" i="1"/>
  <c r="U301" i="1"/>
  <c r="U302" i="1"/>
  <c r="R304" i="1"/>
  <c r="Q299" i="1"/>
  <c r="F304" i="1"/>
  <c r="F299" i="1"/>
  <c r="W299" i="1"/>
  <c r="W303" i="1"/>
  <c r="W301" i="1" s="1"/>
  <c r="W304" i="1"/>
  <c r="M299" i="1"/>
  <c r="M303" i="1"/>
  <c r="M301" i="1" s="1"/>
  <c r="M304" i="1"/>
  <c r="K304" i="1"/>
  <c r="K303" i="1"/>
  <c r="K301" i="1" s="1"/>
  <c r="K299" i="1"/>
  <c r="R303" i="1"/>
  <c r="R301" i="1" s="1"/>
  <c r="X302" i="1" l="1"/>
  <c r="F302" i="1"/>
  <c r="T302" i="1"/>
  <c r="H302" i="1"/>
  <c r="J302" i="1"/>
  <c r="K302" i="1"/>
  <c r="W302" i="1"/>
  <c r="Q302" i="1"/>
  <c r="M302" i="1"/>
  <c r="E302" i="1"/>
  <c r="R302" i="1"/>
</calcChain>
</file>

<file path=xl/sharedStrings.xml><?xml version="1.0" encoding="utf-8"?>
<sst xmlns="http://schemas.openxmlformats.org/spreadsheetml/2006/main" count="235" uniqueCount="138">
  <si>
    <t>海水(表層水)</t>
  </si>
  <si>
    <t>宮城県</t>
  </si>
  <si>
    <t>東北電力</t>
  </si>
  <si>
    <t>試料名</t>
  </si>
  <si>
    <t>海水</t>
  </si>
  <si>
    <t>県</t>
  </si>
  <si>
    <t>電力</t>
  </si>
  <si>
    <t>採取場所</t>
  </si>
  <si>
    <t>放水口付近(県)</t>
  </si>
  <si>
    <t>採集場所</t>
  </si>
  <si>
    <t>鮫浦湾</t>
  </si>
  <si>
    <t>気仙沼湾p2</t>
  </si>
  <si>
    <t>放水口付近(電力)</t>
  </si>
  <si>
    <t>取水口付近</t>
  </si>
  <si>
    <t>放水口付近</t>
  </si>
  <si>
    <t>放水口</t>
  </si>
  <si>
    <t>取水口</t>
  </si>
  <si>
    <t>核種名</t>
  </si>
  <si>
    <t>Cs-137</t>
  </si>
  <si>
    <t>Sr-90</t>
  </si>
  <si>
    <t>H-3</t>
  </si>
  <si>
    <t>採取年月日</t>
  </si>
  <si>
    <t>pCi/l</t>
  </si>
  <si>
    <t>最大値</t>
  </si>
  <si>
    <t>平均</t>
  </si>
  <si>
    <t>Ge半導体検出器で分析する核種のうち､K-40とI-131は迅速法､それ以外は共沈法</t>
    <rPh sb="2" eb="5">
      <t>ハンドウタイ</t>
    </rPh>
    <rPh sb="5" eb="8">
      <t>ケンシュツキ</t>
    </rPh>
    <rPh sb="9" eb="11">
      <t>ブンセキ</t>
    </rPh>
    <rPh sb="13" eb="15">
      <t>カクシュ</t>
    </rPh>
    <rPh sb="30" eb="32">
      <t>ジンソク</t>
    </rPh>
    <rPh sb="32" eb="33">
      <t>ホウ</t>
    </rPh>
    <rPh sb="36" eb="38">
      <t>イガイ</t>
    </rPh>
    <rPh sb="39" eb="40">
      <t>キョウ</t>
    </rPh>
    <rPh sb="40" eb="41">
      <t>チン</t>
    </rPh>
    <rPh sb="41" eb="42">
      <t>ホウ</t>
    </rPh>
    <phoneticPr fontId="1"/>
  </si>
  <si>
    <t>K-40</t>
    <phoneticPr fontId="1"/>
  </si>
  <si>
    <t>I-131</t>
    <phoneticPr fontId="1"/>
  </si>
  <si>
    <t>旧単位(pCi/kg生)の元データ表</t>
    <rPh sb="0" eb="1">
      <t>キュウ</t>
    </rPh>
    <rPh sb="1" eb="3">
      <t>タンイ</t>
    </rPh>
    <rPh sb="13" eb="14">
      <t>モト</t>
    </rPh>
    <rPh sb="17" eb="18">
      <t>ヒョウ</t>
    </rPh>
    <phoneticPr fontId="1"/>
  </si>
  <si>
    <t>Cs-134</t>
    <phoneticPr fontId="1"/>
  </si>
  <si>
    <t>真の最小値</t>
    <rPh sb="0" eb="1">
      <t>シン</t>
    </rPh>
    <phoneticPr fontId="1"/>
  </si>
  <si>
    <t>個数</t>
    <rPh sb="0" eb="2">
      <t>コスウ</t>
    </rPh>
    <phoneticPr fontId="1"/>
  </si>
  <si>
    <t>放水口付近(県)</t>
    <phoneticPr fontId="1"/>
  </si>
  <si>
    <t>鮫浦湾</t>
    <phoneticPr fontId="1"/>
  </si>
  <si>
    <t>気仙沼湾p2</t>
    <phoneticPr fontId="1"/>
  </si>
  <si>
    <t>放水口付近(電力)</t>
    <phoneticPr fontId="1"/>
  </si>
  <si>
    <t>取水口付近</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</si>
  <si>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</si>
  <si>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</si>
  <si>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</si>
  <si>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1"/>
  </si>
  <si>
    <t>出典：女川原子力発電所環境放射能及び温排水調査結果(季報)､同年報(5号)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8">
      <t>キホウ</t>
    </rPh>
    <rPh sb="27" eb="28">
      <t>ホウ</t>
    </rPh>
    <rPh sb="30" eb="31">
      <t>ドウ</t>
    </rPh>
    <rPh sb="31" eb="33">
      <t>ネンポウ</t>
    </rPh>
    <rPh sb="35" eb="36">
      <t>ゴウ</t>
    </rPh>
    <phoneticPr fontId="5"/>
  </si>
  <si>
    <t>※</t>
    <phoneticPr fontId="1"/>
  </si>
  <si>
    <t>h23.11.15県の検体は日本分析センター測定</t>
    <rPh sb="9" eb="10">
      <t>ケン</t>
    </rPh>
    <rPh sb="11" eb="13">
      <t>ケンタイ</t>
    </rPh>
    <rPh sb="14" eb="16">
      <t>ニホン</t>
    </rPh>
    <rPh sb="16" eb="18">
      <t>ブンセキ</t>
    </rPh>
    <rPh sb="22" eb="24">
      <t>ソクテイ</t>
    </rPh>
    <phoneticPr fontId="1"/>
  </si>
  <si>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</si>
  <si>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</si>
  <si>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</si>
  <si>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</si>
  <si>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</si>
  <si>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</si>
  <si>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</si>
  <si>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</si>
  <si>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</si>
  <si>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</si>
  <si>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</si>
  <si>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</si>
  <si>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</si>
  <si>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</si>
  <si>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</si>
  <si>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</si>
  <si>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</si>
  <si>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</si>
  <si>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</si>
  <si>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</si>
  <si>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</si>
  <si>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</si>
  <si>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</si>
  <si>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</si>
  <si>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</si>
  <si>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</si>
  <si>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</si>
  <si>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</si>
  <si>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</si>
  <si>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</si>
  <si>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</si>
  <si>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</si>
  <si>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</si>
  <si>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</si>
  <si>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</si>
  <si>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単位：H-3はBq/L､他はmBq/L</t>
    <rPh sb="0" eb="2">
      <t>タンイ</t>
    </rPh>
    <rPh sb="12" eb="13">
      <t>ホカ</t>
    </rPh>
    <phoneticPr fontId="1"/>
  </si>
  <si>
    <t>Be7崩壊</t>
    <rPh sb="3" eb="5">
      <t>ホウカイ</t>
    </rPh>
    <phoneticPr fontId="1"/>
  </si>
  <si>
    <t>K40崩壊</t>
    <rPh sb="3" eb="5">
      <t>ホウカイ</t>
    </rPh>
    <phoneticPr fontId="1"/>
  </si>
  <si>
    <t>I131崩壊</t>
    <rPh sb="4" eb="6">
      <t>ホウカイ</t>
    </rPh>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</si>
  <si>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</si>
  <si>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</si>
  <si>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</si>
  <si>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</si>
  <si>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</si>
  <si>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</si>
  <si>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</si>
  <si>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</si>
  <si>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</si>
  <si>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</si>
  <si>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</si>
  <si>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</si>
  <si>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</si>
  <si>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</si>
  <si>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</si>
  <si>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</si>
  <si>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</si>
  <si>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</si>
  <si>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</si>
  <si>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</si>
  <si>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</si>
  <si>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</si>
  <si>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</si>
  <si>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</si>
  <si>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</si>
  <si>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</si>
  <si>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</si>
  <si>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ND代替値の個数</t>
    <rPh sb="6" eb="8">
      <t>コスウ</t>
    </rPh>
    <phoneticPr fontId="1"/>
  </si>
  <si>
    <t>注1)</t>
    <phoneticPr fontId="1"/>
  </si>
  <si>
    <t>注6-1)</t>
    <phoneticPr fontId="1"/>
  </si>
  <si>
    <t>2.2</t>
  </si>
  <si>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</si>
  <si>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</si>
  <si>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</si>
  <si>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</si>
  <si>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</si>
  <si>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</si>
  <si>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</si>
  <si>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</si>
  <si>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</si>
  <si>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</si>
  <si>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</si>
  <si>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</si>
  <si>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</si>
  <si>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</si>
  <si>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</si>
  <si>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</si>
  <si>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</si>
  <si>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Cs137崩壊</t>
    <phoneticPr fontId="1"/>
  </si>
  <si>
    <t>Cs134崩壊</t>
    <phoneticPr fontId="1"/>
  </si>
  <si>
    <t>Sr90崩壊</t>
    <phoneticPr fontId="1"/>
  </si>
  <si>
    <t>H3崩壊</t>
    <phoneticPr fontId="1"/>
  </si>
  <si>
    <t>：チェルノ事故日(事故日Cb)s61.4.26</t>
    <rPh sb="5" eb="7">
      <t>ジコ</t>
    </rPh>
    <rPh sb="7" eb="8">
      <t>ビ</t>
    </rPh>
    <rPh sb="9" eb="11">
      <t>ジコ</t>
    </rPh>
    <rPh sb="11" eb="12">
      <t>ビ</t>
    </rPh>
    <phoneticPr fontId="19"/>
  </si>
  <si>
    <t>：福一事故日(事故日Fk)h23.3.11</t>
    <rPh sb="1" eb="2">
      <t>フク</t>
    </rPh>
    <rPh sb="2" eb="3">
      <t>イチ</t>
    </rPh>
    <rPh sb="3" eb="5">
      <t>ジコ</t>
    </rPh>
    <rPh sb="5" eb="6">
      <t>ビ</t>
    </rPh>
    <phoneticPr fontId="19"/>
  </si>
  <si>
    <t>：調査開始日s56.10.12</t>
    <rPh sb="1" eb="3">
      <t>チョウサ</t>
    </rPh>
    <rPh sb="3" eb="5">
      <t>カイシ</t>
    </rPh>
    <rPh sb="5" eb="6">
      <t>ビ</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</si>
</sst>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yy/mm/dd"/>
    <numFmt numFmtId="177" formatCode="0.0"/>
    <numFmt numFmtId="178" formatCode="yy/mm"/>
    <numFmt numFmtId="179" formatCode="0.0_);[Red]\(0.0\)"/>
    <numFmt numFmtId="180" formatCode="0_);[Red]\(0\)"/>
    <numFmt numFmtId="181" formatCode="0.00_);[Red]\(0.00\)"/>
    <numFmt numFmtId="182" formatCode="0.000_);[Red]\(0.000\)"/>
    <numFmt numFmtId="183" formatCode="[$-411]ge"/>
    <numFmt numFmtId="184" formatCode="&quot;(&quot;0.00&quot;)&quot;"/>
    <numFmt numFmtId="185" formatCode="&quot;(&quot;0.0&quot;)&quot;"/>
    <numFmt numFmtId="186" formatCode="0_ "/>
    <numFmt numFmtId="187" formatCode="&quot;(&quot;0&quot;)&quot;"/>
    <numFmt numFmtId="188" formatCode="0.000"/>
    <numFmt numFmtId="189" formatCode="0.E+00"/>
  </numFmts>
  <fonts count="20"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4"/>
      <name val="Meiryo UI"/>
      <family val="3"/>
      <charset val="128"/>
    </font>
    <font>
      <sz val="10"/>
      <name val="Meiryo UI"/>
      <family val="3"/>
      <charset val="128"/>
    </font>
    <font>
      <sz val="8"/>
      <name val="Meiryo UI"/>
      <family val="3"/>
      <charset val="128"/>
    </font>
    <font>
      <strike/>
      <sz val="9"/>
      <name val="Meiryo UI"/>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sz val="9"/>
      <name val="Meiryo UI"/>
      <family val="3"/>
      <charset val="128"/>
    </font>
    <font>
      <u/>
      <sz val="8"/>
      <color indexed="12"/>
      <name val="Meiryo UI"/>
      <family val="3"/>
      <charset val="128"/>
    </font>
    <font>
      <sz val="9"/>
      <color rgb="FFFF0000"/>
      <name val="Meiryo UI"/>
      <family val="3"/>
      <charset val="128"/>
    </font>
    <font>
      <b/>
      <sz val="9"/>
      <name val="Meiryo UI"/>
      <family val="3"/>
      <charset val="128"/>
    </font>
    <font>
      <b/>
      <sz val="9"/>
      <color rgb="FF0070C0"/>
      <name val="Meiryo UI"/>
      <family val="3"/>
      <charset val="128"/>
    </font>
    <font>
      <sz val="8.5"/>
      <name val="Meiryo UI"/>
      <family val="3"/>
      <charset val="128"/>
    </font>
    <font>
      <sz val="14"/>
      <color rgb="FF0070C0"/>
      <name val="ＭＳ 明朝"/>
      <family val="1"/>
      <charset val="128"/>
    </font>
    <font>
      <sz val="7"/>
      <name val="ＭＳ Ｐ明朝"/>
      <family val="1"/>
      <charset val="128"/>
    </font>
  </fonts>
  <fills count="14">
    <fill>
      <patternFill patternType="none"/>
    </fill>
    <fill>
      <patternFill patternType="gray125"/>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2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6" tint="0.599963377788628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CCFFFF"/>
        <bgColor indexed="64"/>
      </patternFill>
    </fill>
  </fills>
  <borders count="70">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bottom style="double">
        <color indexed="64"/>
      </bottom>
      <diagonal/>
    </border>
    <border>
      <left/>
      <right style="thin">
        <color indexed="64"/>
      </right>
      <top/>
      <bottom style="slantDashDot">
        <color indexed="64"/>
      </bottom>
      <diagonal/>
    </border>
    <border>
      <left style="hair">
        <color indexed="64"/>
      </left>
      <right style="hair">
        <color indexed="64"/>
      </right>
      <top/>
      <bottom style="hair">
        <color indexed="64"/>
      </bottom>
      <diagonal/>
    </border>
    <border>
      <left/>
      <right/>
      <top/>
      <bottom style="slantDashDot">
        <color indexed="64"/>
      </bottom>
      <diagonal/>
    </border>
    <border>
      <left style="thin">
        <color indexed="64"/>
      </left>
      <right style="thin">
        <color indexed="64"/>
      </right>
      <top/>
      <bottom style="slantDashDot">
        <color indexed="64"/>
      </bottom>
      <diagonal/>
    </border>
    <border>
      <left style="hair">
        <color indexed="64"/>
      </left>
      <right style="hair">
        <color indexed="64"/>
      </right>
      <top/>
      <bottom style="slantDashDot">
        <color indexed="64"/>
      </bottom>
      <diagonal/>
    </border>
    <border>
      <left/>
      <right style="hair">
        <color indexed="64"/>
      </right>
      <top/>
      <bottom style="slantDashDot">
        <color indexed="64"/>
      </bottom>
      <diagonal/>
    </border>
    <border>
      <left style="hair">
        <color indexed="64"/>
      </left>
      <right style="hair">
        <color indexed="64"/>
      </right>
      <top style="hair">
        <color indexed="64"/>
      </top>
      <bottom style="slantDashDot">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slantDashDot">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style="hair">
        <color indexed="64"/>
      </top>
      <bottom style="slantDashDot">
        <color indexed="64"/>
      </bottom>
      <diagonal/>
    </border>
    <border>
      <left/>
      <right style="thin">
        <color indexed="64"/>
      </right>
      <top style="hair">
        <color indexed="64"/>
      </top>
      <bottom style="slantDashDot">
        <color indexed="64"/>
      </bottom>
      <diagonal/>
    </border>
    <border>
      <left style="hair">
        <color indexed="64"/>
      </left>
      <right style="thin">
        <color indexed="64"/>
      </right>
      <top style="hair">
        <color indexed="64"/>
      </top>
      <bottom style="slantDashDot">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thin">
        <color auto="1"/>
      </right>
      <top/>
      <bottom style="double">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slantDashDot">
        <color auto="1"/>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slantDashDot">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thin">
        <color indexed="64"/>
      </diagonal>
    </border>
    <border diagonalUp="1">
      <left/>
      <right style="hair">
        <color indexed="64"/>
      </right>
      <top style="hair">
        <color indexed="64"/>
      </top>
      <bottom style="hair">
        <color indexed="64"/>
      </bottom>
      <diagonal style="hair">
        <color indexed="64"/>
      </diagonal>
    </border>
    <border diagonalUp="1">
      <left/>
      <right style="hair">
        <color indexed="64"/>
      </right>
      <top style="hair">
        <color indexed="64"/>
      </top>
      <bottom style="slantDashDot">
        <color indexed="64"/>
      </bottom>
      <diagonal style="hair">
        <color indexed="64"/>
      </diagonal>
    </border>
    <border>
      <left style="hair">
        <color indexed="64"/>
      </left>
      <right style="thin">
        <color indexed="64"/>
      </right>
      <top style="hair">
        <color indexed="64"/>
      </top>
      <bottom style="hair">
        <color indexed="64"/>
      </bottom>
      <diagonal/>
    </border>
    <border diagonalUp="1">
      <left style="hair">
        <color indexed="64"/>
      </left>
      <right style="thin">
        <color indexed="64"/>
      </right>
      <top style="hair">
        <color indexed="64"/>
      </top>
      <bottom style="slantDashDot">
        <color indexed="64"/>
      </bottom>
      <diagonal style="hair">
        <color indexed="64"/>
      </diagonal>
    </border>
    <border diagonalUp="1">
      <left/>
      <right style="thin">
        <color indexed="64"/>
      </right>
      <top style="hair">
        <color indexed="64"/>
      </top>
      <bottom style="hair">
        <color indexed="64"/>
      </bottom>
      <diagonal style="thin">
        <color auto="1"/>
      </diagonal>
    </border>
    <border diagonalUp="1">
      <left/>
      <right style="thin">
        <color indexed="64"/>
      </right>
      <top/>
      <bottom style="hair">
        <color indexed="64"/>
      </bottom>
      <diagonal style="thin">
        <color auto="1"/>
      </diagonal>
    </border>
    <border diagonalUp="1">
      <left/>
      <right style="thin">
        <color indexed="64"/>
      </right>
      <top/>
      <bottom style="thin">
        <color indexed="64"/>
      </bottom>
      <diagonal style="thin">
        <color auto="1"/>
      </diagonal>
    </border>
    <border diagonalUp="1">
      <left style="thin">
        <color indexed="64"/>
      </left>
      <right style="hair">
        <color indexed="64"/>
      </right>
      <top style="hair">
        <color indexed="64"/>
      </top>
      <bottom style="hair">
        <color indexed="64"/>
      </bottom>
      <diagonal style="thin">
        <color auto="1"/>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style="hair">
        <color indexed="64"/>
      </left>
      <right/>
      <top/>
      <bottom style="slantDashDot">
        <color indexed="64"/>
      </bottom>
      <diagonal/>
    </border>
    <border>
      <left style="thin">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313">
    <xf numFmtId="0" fontId="0" fillId="0" borderId="0" xfId="0"/>
    <xf numFmtId="0" fontId="3" fillId="0" borderId="0" xfId="0" applyFont="1" applyAlignment="1" applyProtection="1">
      <alignment horizontal="left" vertical="center"/>
    </xf>
    <xf numFmtId="0" fontId="4" fillId="0" borderId="0" xfId="0" applyFont="1" applyAlignment="1">
      <alignment vertical="center"/>
    </xf>
    <xf numFmtId="0" fontId="4" fillId="0" borderId="0" xfId="0" applyFont="1" applyAlignment="1" applyProtection="1">
      <alignment horizontal="left" vertical="center"/>
    </xf>
    <xf numFmtId="0" fontId="5" fillId="0" borderId="0" xfId="0" applyFont="1"/>
    <xf numFmtId="0" fontId="4" fillId="0" borderId="0" xfId="0" applyFont="1" applyBorder="1" applyAlignment="1" applyProtection="1">
      <alignment horizontal="left" vertical="center"/>
    </xf>
    <xf numFmtId="0" fontId="4" fillId="0" borderId="2" xfId="0" applyFont="1" applyFill="1" applyBorder="1" applyAlignment="1" applyProtection="1">
      <alignment horizontal="right" vertical="center"/>
    </xf>
    <xf numFmtId="177" fontId="4" fillId="0" borderId="0" xfId="0" applyNumberFormat="1" applyFont="1" applyBorder="1" applyAlignment="1" applyProtection="1">
      <alignment vertical="center"/>
    </xf>
    <xf numFmtId="184" fontId="4" fillId="0" borderId="0" xfId="0" applyNumberFormat="1" applyFont="1" applyAlignment="1">
      <alignment vertical="center"/>
    </xf>
    <xf numFmtId="176" fontId="4" fillId="0" borderId="0" xfId="0" applyNumberFormat="1" applyFont="1" applyAlignment="1" applyProtection="1">
      <alignment vertical="center"/>
    </xf>
    <xf numFmtId="0" fontId="4" fillId="0" borderId="0" xfId="0" applyNumberFormat="1" applyFont="1" applyAlignment="1">
      <alignment vertical="center"/>
    </xf>
    <xf numFmtId="2" fontId="4" fillId="0" borderId="0" xfId="0" applyNumberFormat="1" applyFont="1" applyAlignment="1" applyProtection="1">
      <alignment vertical="center"/>
    </xf>
    <xf numFmtId="177" fontId="4" fillId="0" borderId="0" xfId="0" applyNumberFormat="1" applyFont="1" applyAlignment="1" applyProtection="1">
      <alignment vertical="center"/>
    </xf>
    <xf numFmtId="180" fontId="4" fillId="0" borderId="0" xfId="0" applyNumberFormat="1" applyFont="1" applyAlignment="1" applyProtection="1">
      <alignment vertical="center"/>
    </xf>
    <xf numFmtId="180" fontId="4" fillId="0" borderId="0" xfId="0" applyNumberFormat="1" applyFont="1" applyAlignment="1">
      <alignment vertical="center"/>
    </xf>
    <xf numFmtId="178" fontId="4" fillId="0" borderId="0" xfId="0" applyNumberFormat="1" applyFont="1" applyAlignment="1" applyProtection="1">
      <alignment vertical="center"/>
    </xf>
    <xf numFmtId="0" fontId="4" fillId="2" borderId="1" xfId="0" applyFont="1" applyFill="1" applyBorder="1" applyAlignment="1" applyProtection="1">
      <alignment horizontal="left" vertical="center" shrinkToFit="1"/>
    </xf>
    <xf numFmtId="0" fontId="6" fillId="2" borderId="3"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176" fontId="6" fillId="2" borderId="5" xfId="0" applyNumberFormat="1" applyFont="1" applyFill="1" applyBorder="1" applyAlignment="1" applyProtection="1">
      <alignment horizontal="center" vertical="center"/>
    </xf>
    <xf numFmtId="180" fontId="6" fillId="2" borderId="4" xfId="0" applyNumberFormat="1" applyFont="1" applyFill="1" applyBorder="1" applyAlignment="1" applyProtection="1">
      <alignment horizontal="center" vertical="center"/>
    </xf>
    <xf numFmtId="176" fontId="6" fillId="2" borderId="4" xfId="0" applyNumberFormat="1" applyFont="1" applyFill="1" applyBorder="1" applyAlignment="1" applyProtection="1">
      <alignment horizontal="center" vertical="center"/>
    </xf>
    <xf numFmtId="176" fontId="6" fillId="0" borderId="0" xfId="0" applyNumberFormat="1" applyFont="1" applyBorder="1" applyAlignment="1" applyProtection="1">
      <alignment horizontal="center" vertical="center"/>
    </xf>
    <xf numFmtId="0" fontId="6" fillId="0" borderId="0" xfId="0" applyFont="1" applyAlignment="1">
      <alignment vertical="center"/>
    </xf>
    <xf numFmtId="0" fontId="6" fillId="2" borderId="1" xfId="0" applyFont="1" applyFill="1" applyBorder="1" applyAlignment="1" applyProtection="1">
      <alignment horizontal="left" vertical="center"/>
    </xf>
    <xf numFmtId="0" fontId="6" fillId="0" borderId="0" xfId="0" applyFont="1" applyBorder="1" applyAlignment="1" applyProtection="1">
      <alignment horizontal="left" vertical="center"/>
    </xf>
    <xf numFmtId="0" fontId="6" fillId="0" borderId="6" xfId="0" applyFont="1" applyBorder="1" applyAlignment="1" applyProtection="1">
      <alignment horizontal="left" vertical="center"/>
    </xf>
    <xf numFmtId="0" fontId="6" fillId="0" borderId="4" xfId="0" applyFont="1" applyBorder="1" applyAlignment="1" applyProtection="1">
      <alignment horizontal="left" vertical="center"/>
    </xf>
    <xf numFmtId="0" fontId="6" fillId="0" borderId="4" xfId="0" applyFont="1" applyBorder="1" applyAlignment="1">
      <alignment vertical="center"/>
    </xf>
    <xf numFmtId="0" fontId="6" fillId="0" borderId="5" xfId="0" applyFont="1" applyBorder="1" applyAlignment="1">
      <alignment vertical="center"/>
    </xf>
    <xf numFmtId="0" fontId="4" fillId="0" borderId="2" xfId="0" applyFont="1" applyFill="1" applyBorder="1" applyAlignment="1" applyProtection="1">
      <alignment horizontal="left" vertical="center"/>
    </xf>
    <xf numFmtId="0" fontId="4" fillId="0" borderId="2" xfId="0" applyFont="1" applyFill="1" applyBorder="1" applyAlignment="1" applyProtection="1">
      <alignment horizontal="center" vertical="center"/>
    </xf>
    <xf numFmtId="0" fontId="4" fillId="2" borderId="1" xfId="0" applyFont="1" applyFill="1" applyBorder="1" applyAlignment="1">
      <alignment vertical="center" shrinkToFit="1"/>
    </xf>
    <xf numFmtId="0" fontId="6" fillId="0" borderId="0" xfId="0" applyFont="1" applyBorder="1" applyAlignment="1">
      <alignment horizontal="left" vertical="center"/>
    </xf>
    <xf numFmtId="181" fontId="4" fillId="0" borderId="7" xfId="0" applyNumberFormat="1" applyFont="1" applyBorder="1" applyAlignment="1">
      <alignment horizontal="right" vertical="center" shrinkToFit="1"/>
    </xf>
    <xf numFmtId="186" fontId="4" fillId="0" borderId="7" xfId="0" applyNumberFormat="1" applyFont="1" applyBorder="1" applyAlignment="1">
      <alignment horizontal="right" vertical="center" shrinkToFit="1"/>
    </xf>
    <xf numFmtId="0" fontId="5" fillId="0" borderId="0" xfId="0" applyFont="1" applyAlignment="1" applyProtection="1">
      <alignment horizontal="left" vertical="center"/>
    </xf>
    <xf numFmtId="179" fontId="8" fillId="0" borderId="0" xfId="0" quotePrefix="1" applyNumberFormat="1" applyFont="1" applyAlignment="1">
      <alignment horizontal="left" vertical="center"/>
    </xf>
    <xf numFmtId="180" fontId="6" fillId="2" borderId="5" xfId="0" applyNumberFormat="1" applyFont="1" applyFill="1" applyBorder="1" applyAlignment="1" applyProtection="1">
      <alignment horizontal="center" vertical="center"/>
    </xf>
    <xf numFmtId="0" fontId="6" fillId="2" borderId="5" xfId="0" applyFont="1" applyFill="1" applyBorder="1" applyAlignment="1" applyProtection="1">
      <alignment horizontal="left" vertical="center"/>
    </xf>
    <xf numFmtId="180" fontId="6" fillId="2" borderId="5" xfId="0" applyNumberFormat="1" applyFont="1" applyFill="1" applyBorder="1" applyAlignment="1" applyProtection="1">
      <alignment horizontal="left" vertical="center"/>
    </xf>
    <xf numFmtId="180" fontId="6" fillId="2" borderId="4" xfId="0" applyNumberFormat="1" applyFont="1" applyFill="1" applyBorder="1" applyAlignment="1" applyProtection="1">
      <alignment horizontal="left" vertical="center"/>
    </xf>
    <xf numFmtId="0" fontId="6" fillId="2" borderId="5" xfId="0" quotePrefix="1" applyFont="1" applyFill="1" applyBorder="1" applyAlignment="1" applyProtection="1">
      <alignment horizontal="left" vertical="center"/>
    </xf>
    <xf numFmtId="1" fontId="4" fillId="0" borderId="7" xfId="0" applyNumberFormat="1" applyFont="1" applyBorder="1" applyAlignment="1">
      <alignment horizontal="right" vertical="center" shrinkToFit="1"/>
    </xf>
    <xf numFmtId="2" fontId="4" fillId="0" borderId="7" xfId="0" applyNumberFormat="1" applyFont="1" applyBorder="1" applyAlignment="1">
      <alignment horizontal="right" vertical="center" shrinkToFit="1"/>
    </xf>
    <xf numFmtId="177" fontId="4" fillId="0" borderId="2" xfId="0" applyNumberFormat="1" applyFont="1" applyFill="1" applyBorder="1" applyAlignment="1" applyProtection="1">
      <alignment vertical="center" shrinkToFit="1"/>
    </xf>
    <xf numFmtId="177" fontId="4" fillId="0" borderId="2" xfId="0" applyNumberFormat="1" applyFont="1" applyFill="1" applyBorder="1" applyAlignment="1" applyProtection="1">
      <alignment horizontal="center" vertical="center" shrinkToFit="1"/>
    </xf>
    <xf numFmtId="1" fontId="4" fillId="0" borderId="2" xfId="0" applyNumberFormat="1" applyFont="1" applyFill="1" applyBorder="1" applyAlignment="1">
      <alignment horizontal="center" vertical="center" shrinkToFit="1"/>
    </xf>
    <xf numFmtId="0" fontId="12" fillId="0" borderId="0" xfId="0" applyFont="1" applyAlignment="1">
      <alignment vertical="center"/>
    </xf>
    <xf numFmtId="181" fontId="7" fillId="0" borderId="0" xfId="0" applyNumberFormat="1" applyFont="1" applyAlignment="1"/>
    <xf numFmtId="0" fontId="4" fillId="0" borderId="0" xfId="0" applyNumberFormat="1" applyFont="1" applyAlignment="1"/>
    <xf numFmtId="0" fontId="13" fillId="0" borderId="0" xfId="1" applyFont="1" applyAlignment="1" applyProtection="1">
      <alignment horizontal="left" vertical="center"/>
    </xf>
    <xf numFmtId="0" fontId="13" fillId="0" borderId="0" xfId="1" applyFont="1" applyAlignment="1" applyProtection="1">
      <alignment vertical="center"/>
    </xf>
    <xf numFmtId="0" fontId="13" fillId="0" borderId="0" xfId="1" applyFont="1" applyBorder="1" applyAlignment="1" applyProtection="1">
      <alignment horizontal="left" vertical="center"/>
    </xf>
    <xf numFmtId="0" fontId="13" fillId="0" borderId="0" xfId="1" applyFont="1" applyFill="1" applyAlignment="1" applyProtection="1">
      <alignment vertical="center"/>
    </xf>
    <xf numFmtId="0" fontId="7" fillId="0" borderId="0" xfId="0" applyFont="1" applyAlignment="1">
      <alignment vertical="center"/>
    </xf>
    <xf numFmtId="180" fontId="7" fillId="0" borderId="0" xfId="0" applyNumberFormat="1" applyFont="1" applyAlignment="1">
      <alignment vertical="center"/>
    </xf>
    <xf numFmtId="0" fontId="4" fillId="0" borderId="0" xfId="0" applyFont="1" applyAlignment="1">
      <alignment horizontal="center" vertical="center"/>
    </xf>
    <xf numFmtId="177" fontId="4" fillId="0" borderId="12" xfId="0" applyNumberFormat="1" applyFont="1" applyFill="1" applyBorder="1" applyAlignment="1" applyProtection="1">
      <alignment vertical="center" shrinkToFit="1"/>
    </xf>
    <xf numFmtId="0" fontId="4" fillId="0" borderId="11"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177" fontId="4" fillId="0" borderId="11" xfId="0" applyNumberFormat="1" applyFont="1" applyFill="1" applyBorder="1" applyAlignment="1" applyProtection="1">
      <alignment vertical="center" shrinkToFit="1"/>
    </xf>
    <xf numFmtId="0" fontId="4" fillId="4" borderId="15" xfId="0" applyNumberFormat="1" applyFont="1" applyFill="1" applyBorder="1" applyAlignment="1" applyProtection="1">
      <alignment horizontal="right" vertical="center" shrinkToFit="1"/>
    </xf>
    <xf numFmtId="0" fontId="4" fillId="4" borderId="16" xfId="0" applyNumberFormat="1" applyFont="1" applyFill="1" applyBorder="1" applyAlignment="1" applyProtection="1">
      <alignment horizontal="right" vertical="center" shrinkToFit="1"/>
    </xf>
    <xf numFmtId="1" fontId="4" fillId="0" borderId="11" xfId="0" applyNumberFormat="1" applyFont="1" applyFill="1" applyBorder="1" applyAlignment="1">
      <alignment horizontal="center" vertical="center" shrinkToFit="1"/>
    </xf>
    <xf numFmtId="0" fontId="4" fillId="4" borderId="19" xfId="0" applyNumberFormat="1" applyFont="1" applyFill="1" applyBorder="1" applyAlignment="1" applyProtection="1">
      <alignment horizontal="right" vertical="center" shrinkToFit="1"/>
    </xf>
    <xf numFmtId="0" fontId="6" fillId="2" borderId="8" xfId="0" applyFont="1" applyFill="1" applyBorder="1" applyAlignment="1" applyProtection="1">
      <alignment horizontal="left" vertical="center"/>
    </xf>
    <xf numFmtId="0" fontId="6" fillId="2" borderId="8" xfId="0" quotePrefix="1" applyFont="1" applyFill="1" applyBorder="1" applyAlignment="1" applyProtection="1">
      <alignment horizontal="left" vertical="center"/>
    </xf>
    <xf numFmtId="0" fontId="6" fillId="2" borderId="2" xfId="0" quotePrefix="1" applyFont="1" applyFill="1" applyBorder="1" applyAlignment="1" applyProtection="1">
      <alignment horizontal="left" vertical="center"/>
    </xf>
    <xf numFmtId="180" fontId="4" fillId="2" borderId="2" xfId="0" applyNumberFormat="1" applyFont="1" applyFill="1" applyBorder="1" applyAlignment="1" applyProtection="1">
      <alignment horizontal="center" vertical="center"/>
    </xf>
    <xf numFmtId="0" fontId="4" fillId="2" borderId="2" xfId="0" applyFont="1" applyFill="1" applyBorder="1" applyAlignment="1" applyProtection="1">
      <alignment horizontal="left" vertical="center"/>
    </xf>
    <xf numFmtId="0" fontId="4" fillId="2" borderId="2" xfId="0" applyFont="1" applyFill="1" applyBorder="1" applyAlignment="1" applyProtection="1">
      <alignment horizontal="center" vertical="center"/>
    </xf>
    <xf numFmtId="0" fontId="4" fillId="2" borderId="9" xfId="0" quotePrefix="1" applyFont="1" applyFill="1" applyBorder="1" applyAlignment="1" applyProtection="1">
      <alignment horizontal="right" vertical="center"/>
    </xf>
    <xf numFmtId="0" fontId="4" fillId="2" borderId="10" xfId="0" applyFont="1" applyFill="1" applyBorder="1" applyAlignment="1" applyProtection="1">
      <alignment horizontal="right" vertical="center"/>
    </xf>
    <xf numFmtId="0" fontId="7" fillId="2" borderId="10" xfId="0" applyFont="1" applyFill="1" applyBorder="1" applyAlignment="1" applyProtection="1">
      <alignment horizontal="right" vertical="center"/>
    </xf>
    <xf numFmtId="0" fontId="7" fillId="2" borderId="9" xfId="0" quotePrefix="1" applyFont="1" applyFill="1" applyBorder="1" applyAlignment="1" applyProtection="1">
      <alignment horizontal="right" vertical="center"/>
    </xf>
    <xf numFmtId="0" fontId="7" fillId="2" borderId="2" xfId="0" applyFont="1" applyFill="1" applyBorder="1" applyAlignment="1" applyProtection="1">
      <alignment horizontal="right" vertical="center"/>
    </xf>
    <xf numFmtId="0" fontId="6" fillId="0" borderId="0" xfId="0" applyFont="1" applyAlignment="1">
      <alignment vertical="center" wrapText="1"/>
    </xf>
    <xf numFmtId="177" fontId="6" fillId="0" borderId="0" xfId="0" applyNumberFormat="1" applyFont="1" applyAlignment="1">
      <alignment vertical="center"/>
    </xf>
    <xf numFmtId="1" fontId="4" fillId="0" borderId="21" xfId="0" applyNumberFormat="1" applyFont="1" applyBorder="1" applyAlignment="1">
      <alignment horizontal="right" vertical="center" shrinkToFit="1"/>
    </xf>
    <xf numFmtId="2" fontId="4" fillId="0" borderId="21" xfId="0" applyNumberFormat="1" applyFont="1" applyBorder="1" applyAlignment="1">
      <alignment horizontal="right" vertical="center" shrinkToFit="1"/>
    </xf>
    <xf numFmtId="181" fontId="4" fillId="0" borderId="21" xfId="0" applyNumberFormat="1" applyFont="1" applyBorder="1" applyAlignment="1">
      <alignment horizontal="right" vertical="center" shrinkToFit="1"/>
    </xf>
    <xf numFmtId="186" fontId="4" fillId="0" borderId="21" xfId="0" applyNumberFormat="1" applyFont="1" applyBorder="1" applyAlignment="1">
      <alignment horizontal="right" vertical="center" shrinkToFit="1"/>
    </xf>
    <xf numFmtId="0" fontId="4" fillId="0" borderId="22" xfId="0" applyFont="1" applyBorder="1" applyAlignment="1">
      <alignment vertical="center"/>
    </xf>
    <xf numFmtId="57" fontId="4" fillId="2" borderId="23" xfId="0" applyNumberFormat="1" applyFont="1" applyFill="1" applyBorder="1" applyAlignment="1" applyProtection="1">
      <alignment vertical="center" shrinkToFit="1"/>
    </xf>
    <xf numFmtId="177" fontId="4" fillId="0" borderId="24" xfId="0" applyNumberFormat="1" applyFont="1" applyFill="1" applyBorder="1" applyAlignment="1" applyProtection="1">
      <alignment vertical="center" shrinkToFit="1"/>
    </xf>
    <xf numFmtId="0" fontId="4" fillId="0" borderId="25" xfId="0" applyFont="1" applyFill="1" applyBorder="1" applyAlignment="1">
      <alignment horizontal="center" vertical="center" shrinkToFit="1"/>
    </xf>
    <xf numFmtId="0" fontId="4" fillId="0" borderId="20" xfId="0" applyFont="1" applyFill="1" applyBorder="1" applyAlignment="1">
      <alignment horizontal="center" vertical="center" shrinkToFit="1"/>
    </xf>
    <xf numFmtId="177" fontId="4" fillId="0" borderId="20" xfId="0" applyNumberFormat="1" applyFont="1" applyFill="1" applyBorder="1" applyAlignment="1" applyProtection="1">
      <alignment vertical="center" shrinkToFit="1"/>
    </xf>
    <xf numFmtId="177" fontId="4" fillId="0" borderId="25" xfId="0" applyNumberFormat="1"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177" fontId="4" fillId="0" borderId="22" xfId="0" applyNumberFormat="1" applyFont="1" applyBorder="1" applyAlignment="1" applyProtection="1">
      <alignment vertical="center"/>
    </xf>
    <xf numFmtId="1" fontId="4" fillId="0" borderId="26" xfId="0" applyNumberFormat="1" applyFont="1" applyBorder="1" applyAlignment="1">
      <alignment horizontal="right" vertical="center" shrinkToFit="1"/>
    </xf>
    <xf numFmtId="2" fontId="4" fillId="0" borderId="26" xfId="0" applyNumberFormat="1" applyFont="1" applyBorder="1" applyAlignment="1">
      <alignment horizontal="right" vertical="center" shrinkToFit="1"/>
    </xf>
    <xf numFmtId="181" fontId="4" fillId="0" borderId="26" xfId="0" applyNumberFormat="1" applyFont="1" applyBorder="1" applyAlignment="1">
      <alignment horizontal="right" vertical="center" shrinkToFit="1"/>
    </xf>
    <xf numFmtId="186" fontId="4" fillId="0" borderId="26" xfId="0" applyNumberFormat="1" applyFont="1" applyBorder="1" applyAlignment="1">
      <alignment horizontal="right" vertical="center" shrinkToFit="1"/>
    </xf>
    <xf numFmtId="177" fontId="4" fillId="0" borderId="25" xfId="0" applyNumberFormat="1" applyFont="1" applyFill="1" applyBorder="1" applyAlignment="1" applyProtection="1">
      <alignment vertical="center" shrinkToFit="1"/>
    </xf>
    <xf numFmtId="0" fontId="16" fillId="0" borderId="0" xfId="0" applyNumberFormat="1" applyFont="1" applyAlignment="1">
      <alignment horizontal="center" vertical="center" shrinkToFit="1"/>
    </xf>
    <xf numFmtId="181" fontId="15" fillId="0" borderId="0" xfId="0" applyNumberFormat="1" applyFont="1" applyAlignment="1">
      <alignment vertical="center"/>
    </xf>
    <xf numFmtId="0" fontId="4" fillId="0" borderId="13" xfId="0" applyFont="1" applyBorder="1" applyAlignment="1" applyProtection="1">
      <alignment horizontal="right" vertical="center"/>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right" vertical="center"/>
    </xf>
    <xf numFmtId="0" fontId="4" fillId="0" borderId="17" xfId="0" applyFont="1" applyBorder="1" applyAlignment="1" applyProtection="1">
      <alignment horizontal="right" vertical="center"/>
    </xf>
    <xf numFmtId="0" fontId="4" fillId="0" borderId="12" xfId="0" applyFont="1" applyFill="1" applyBorder="1" applyAlignment="1" applyProtection="1">
      <alignment horizontal="right" vertical="center"/>
    </xf>
    <xf numFmtId="0" fontId="4" fillId="0" borderId="13" xfId="0" applyFont="1" applyFill="1" applyBorder="1" applyAlignment="1" applyProtection="1">
      <alignment horizontal="right" vertical="center"/>
    </xf>
    <xf numFmtId="0" fontId="4" fillId="0" borderId="17" xfId="0" applyFont="1" applyFill="1" applyBorder="1" applyAlignment="1" applyProtection="1">
      <alignment horizontal="right" vertical="center"/>
    </xf>
    <xf numFmtId="0" fontId="4" fillId="0" borderId="29" xfId="0" applyFont="1" applyBorder="1" applyAlignment="1">
      <alignment vertical="center"/>
    </xf>
    <xf numFmtId="0" fontId="4" fillId="0" borderId="29" xfId="0" applyFont="1" applyBorder="1" applyAlignment="1" applyProtection="1">
      <alignment vertical="center"/>
    </xf>
    <xf numFmtId="0" fontId="4" fillId="0" borderId="31" xfId="0" applyFont="1" applyBorder="1" applyAlignment="1">
      <alignment vertical="center"/>
    </xf>
    <xf numFmtId="0" fontId="4" fillId="0" borderId="31" xfId="0" applyFont="1" applyBorder="1" applyAlignment="1" applyProtection="1">
      <alignment vertical="center"/>
    </xf>
    <xf numFmtId="57" fontId="4" fillId="2" borderId="33" xfId="0" applyNumberFormat="1" applyFont="1" applyFill="1" applyBorder="1" applyAlignment="1" applyProtection="1">
      <alignment vertical="center" shrinkToFit="1"/>
    </xf>
    <xf numFmtId="177" fontId="4" fillId="0" borderId="7" xfId="0" applyNumberFormat="1" applyFont="1" applyFill="1" applyBorder="1" applyAlignment="1" applyProtection="1">
      <alignment vertical="center" shrinkToFit="1"/>
    </xf>
    <xf numFmtId="177" fontId="14" fillId="0" borderId="7" xfId="0" applyNumberFormat="1" applyFont="1" applyFill="1" applyBorder="1" applyAlignment="1" applyProtection="1">
      <alignment vertical="center" shrinkToFit="1"/>
    </xf>
    <xf numFmtId="180" fontId="4" fillId="0" borderId="34" xfId="0" applyNumberFormat="1" applyFont="1" applyFill="1" applyBorder="1" applyAlignment="1" applyProtection="1">
      <alignment horizontal="center" vertical="center" shrinkToFit="1"/>
    </xf>
    <xf numFmtId="180" fontId="4" fillId="0" borderId="31" xfId="0" applyNumberFormat="1" applyFont="1" applyFill="1" applyBorder="1" applyAlignment="1" applyProtection="1">
      <alignment horizontal="center" vertical="center" shrinkToFit="1"/>
    </xf>
    <xf numFmtId="177" fontId="4" fillId="0" borderId="31" xfId="0" applyNumberFormat="1" applyFont="1" applyFill="1" applyBorder="1" applyAlignment="1" applyProtection="1">
      <alignment vertical="center" shrinkToFit="1"/>
    </xf>
    <xf numFmtId="177" fontId="4" fillId="0" borderId="34" xfId="0" applyNumberFormat="1" applyFont="1" applyFill="1" applyBorder="1" applyAlignment="1" applyProtection="1">
      <alignment vertical="center" shrinkToFit="1"/>
    </xf>
    <xf numFmtId="177" fontId="4" fillId="0" borderId="31" xfId="0" applyNumberFormat="1" applyFont="1" applyFill="1" applyBorder="1" applyAlignment="1" applyProtection="1">
      <alignment horizontal="center" vertical="center" shrinkToFit="1"/>
    </xf>
    <xf numFmtId="0" fontId="4" fillId="0" borderId="34"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31" xfId="0" applyFont="1" applyFill="1" applyBorder="1" applyAlignment="1">
      <alignment horizontal="center" vertical="center" shrinkToFit="1"/>
    </xf>
    <xf numFmtId="185" fontId="4" fillId="0" borderId="7" xfId="0" applyNumberFormat="1" applyFont="1" applyFill="1" applyBorder="1" applyAlignment="1" applyProtection="1">
      <alignment vertical="center" shrinkToFit="1"/>
    </xf>
    <xf numFmtId="177" fontId="4" fillId="0" borderId="34" xfId="0" applyNumberFormat="1" applyFont="1" applyFill="1" applyBorder="1" applyAlignment="1" applyProtection="1">
      <alignment horizontal="center" vertical="center" shrinkToFit="1"/>
    </xf>
    <xf numFmtId="57" fontId="4" fillId="2" borderId="33" xfId="0" applyNumberFormat="1" applyFont="1" applyFill="1" applyBorder="1" applyAlignment="1">
      <alignment vertical="center" shrinkToFit="1"/>
    </xf>
    <xf numFmtId="177" fontId="4" fillId="0" borderId="7" xfId="0" applyNumberFormat="1" applyFont="1" applyFill="1" applyBorder="1" applyAlignment="1" applyProtection="1">
      <alignment horizontal="center" vertical="center" shrinkToFit="1"/>
    </xf>
    <xf numFmtId="1" fontId="4" fillId="0" borderId="31" xfId="0" applyNumberFormat="1" applyFont="1" applyFill="1" applyBorder="1" applyAlignment="1" applyProtection="1">
      <alignment horizontal="center" vertical="center" shrinkToFit="1"/>
    </xf>
    <xf numFmtId="57" fontId="4" fillId="2" borderId="31" xfId="0" applyNumberFormat="1" applyFont="1" applyFill="1" applyBorder="1" applyAlignment="1">
      <alignment vertical="center" shrinkToFit="1"/>
    </xf>
    <xf numFmtId="1" fontId="4" fillId="0" borderId="31" xfId="0" applyNumberFormat="1" applyFont="1" applyFill="1" applyBorder="1" applyAlignment="1">
      <alignment horizontal="center" vertical="center" shrinkToFit="1"/>
    </xf>
    <xf numFmtId="1" fontId="4" fillId="0" borderId="7" xfId="0" applyNumberFormat="1" applyFont="1" applyFill="1" applyBorder="1" applyAlignment="1" applyProtection="1">
      <alignment horizontal="center" vertical="center" shrinkToFit="1"/>
    </xf>
    <xf numFmtId="1" fontId="4" fillId="0" borderId="34" xfId="0" applyNumberFormat="1" applyFont="1" applyFill="1" applyBorder="1" applyAlignment="1" applyProtection="1">
      <alignment horizontal="center" vertical="center" shrinkToFit="1"/>
    </xf>
    <xf numFmtId="1" fontId="4" fillId="0" borderId="34" xfId="0" applyNumberFormat="1" applyFont="1" applyFill="1" applyBorder="1" applyAlignment="1">
      <alignment horizontal="center" vertical="center" shrinkToFit="1"/>
    </xf>
    <xf numFmtId="0" fontId="4" fillId="0" borderId="7" xfId="0" applyFont="1" applyFill="1" applyBorder="1" applyAlignment="1">
      <alignment vertical="center" shrinkToFit="1"/>
    </xf>
    <xf numFmtId="0" fontId="4" fillId="0" borderId="31" xfId="0" applyFont="1" applyFill="1" applyBorder="1" applyAlignment="1">
      <alignment vertical="center" shrinkToFit="1"/>
    </xf>
    <xf numFmtId="1" fontId="4" fillId="0" borderId="34" xfId="0" applyNumberFormat="1" applyFont="1" applyFill="1" applyBorder="1" applyAlignment="1" applyProtection="1">
      <alignment vertical="center" shrinkToFit="1"/>
    </xf>
    <xf numFmtId="1" fontId="4" fillId="0" borderId="7" xfId="0" applyNumberFormat="1" applyFont="1" applyFill="1" applyBorder="1" applyAlignment="1" applyProtection="1">
      <alignment vertical="center" shrinkToFit="1"/>
    </xf>
    <xf numFmtId="0" fontId="4" fillId="0" borderId="31" xfId="0" applyFont="1" applyBorder="1" applyAlignment="1">
      <alignment vertical="center" shrinkToFit="1"/>
    </xf>
    <xf numFmtId="185" fontId="4" fillId="0" borderId="34" xfId="0" applyNumberFormat="1" applyFont="1" applyFill="1" applyBorder="1" applyAlignment="1" applyProtection="1">
      <alignment vertical="center" shrinkToFit="1"/>
    </xf>
    <xf numFmtId="180" fontId="4" fillId="0" borderId="7" xfId="0" applyNumberFormat="1" applyFont="1" applyFill="1" applyBorder="1" applyAlignment="1" applyProtection="1">
      <alignment horizontal="center" vertical="center" shrinkToFit="1"/>
    </xf>
    <xf numFmtId="2" fontId="4" fillId="0" borderId="7" xfId="0" applyNumberFormat="1" applyFont="1" applyFill="1" applyBorder="1" applyAlignment="1">
      <alignment horizontal="center" vertical="center" shrinkToFit="1"/>
    </xf>
    <xf numFmtId="0" fontId="4" fillId="0" borderId="0" xfId="0" applyFont="1" applyBorder="1" applyAlignment="1">
      <alignment vertical="center"/>
    </xf>
    <xf numFmtId="57" fontId="15" fillId="2" borderId="36" xfId="0" applyNumberFormat="1" applyFont="1" applyFill="1" applyBorder="1" applyAlignment="1" applyProtection="1">
      <alignment vertical="center" shrinkToFit="1"/>
    </xf>
    <xf numFmtId="177" fontId="4" fillId="0" borderId="21" xfId="0" applyNumberFormat="1" applyFont="1" applyFill="1" applyBorder="1" applyAlignment="1" applyProtection="1">
      <alignment vertical="center" shrinkToFit="1"/>
    </xf>
    <xf numFmtId="0" fontId="4" fillId="0" borderId="37" xfId="0" applyFont="1" applyFill="1" applyBorder="1" applyAlignment="1">
      <alignment horizontal="center" vertical="center" shrinkToFit="1"/>
    </xf>
    <xf numFmtId="0" fontId="4" fillId="0" borderId="38" xfId="0" applyFont="1" applyFill="1" applyBorder="1" applyAlignment="1">
      <alignment horizontal="center" vertical="center" shrinkToFit="1"/>
    </xf>
    <xf numFmtId="177" fontId="4" fillId="0" borderId="38" xfId="0" applyNumberFormat="1" applyFont="1" applyFill="1" applyBorder="1" applyAlignment="1" applyProtection="1">
      <alignment vertical="center" shrinkToFit="1"/>
    </xf>
    <xf numFmtId="177" fontId="4" fillId="0" borderId="37" xfId="0" applyNumberFormat="1" applyFont="1" applyFill="1" applyBorder="1" applyAlignment="1" applyProtection="1">
      <alignment horizontal="center" vertical="center" shrinkToFit="1"/>
    </xf>
    <xf numFmtId="177" fontId="4" fillId="0" borderId="38" xfId="0" applyNumberFormat="1" applyFont="1" applyFill="1" applyBorder="1" applyAlignment="1" applyProtection="1">
      <alignment horizontal="center" vertical="center" shrinkToFit="1"/>
    </xf>
    <xf numFmtId="177" fontId="4" fillId="0" borderId="26" xfId="0" applyNumberFormat="1" applyFont="1" applyFill="1" applyBorder="1" applyAlignment="1" applyProtection="1">
      <alignment vertical="center" shrinkToFit="1"/>
    </xf>
    <xf numFmtId="0" fontId="4" fillId="0" borderId="39" xfId="0" applyFont="1" applyFill="1" applyBorder="1" applyAlignment="1">
      <alignment horizontal="center" vertical="center" shrinkToFit="1"/>
    </xf>
    <xf numFmtId="0" fontId="4" fillId="0" borderId="40" xfId="0" applyFont="1" applyFill="1" applyBorder="1" applyAlignment="1">
      <alignment horizontal="center" vertical="center" shrinkToFit="1"/>
    </xf>
    <xf numFmtId="177" fontId="4" fillId="0" borderId="39" xfId="0" applyNumberFormat="1" applyFont="1" applyFill="1" applyBorder="1" applyAlignment="1" applyProtection="1">
      <alignment horizontal="center" vertical="center" shrinkToFit="1"/>
    </xf>
    <xf numFmtId="0" fontId="5" fillId="0" borderId="0" xfId="0" applyFont="1" applyBorder="1"/>
    <xf numFmtId="57" fontId="15" fillId="2" borderId="36" xfId="0" applyNumberFormat="1" applyFont="1" applyFill="1" applyBorder="1" applyAlignment="1">
      <alignment vertical="center" shrinkToFit="1"/>
    </xf>
    <xf numFmtId="0" fontId="4" fillId="0" borderId="21" xfId="0" applyFont="1" applyFill="1" applyBorder="1" applyAlignment="1">
      <alignment horizontal="center" vertical="center" shrinkToFit="1"/>
    </xf>
    <xf numFmtId="185" fontId="4" fillId="0" borderId="21" xfId="0" applyNumberFormat="1" applyFont="1" applyFill="1" applyBorder="1" applyAlignment="1" applyProtection="1">
      <alignment vertical="center" shrinkToFit="1"/>
    </xf>
    <xf numFmtId="177" fontId="4" fillId="0" borderId="37" xfId="0" applyNumberFormat="1" applyFont="1" applyFill="1" applyBorder="1" applyAlignment="1" applyProtection="1">
      <alignment vertical="center" shrinkToFit="1"/>
    </xf>
    <xf numFmtId="177" fontId="4" fillId="0" borderId="21" xfId="0" applyNumberFormat="1" applyFont="1" applyFill="1" applyBorder="1" applyAlignment="1" applyProtection="1">
      <alignment horizontal="center" vertical="center" shrinkToFit="1"/>
    </xf>
    <xf numFmtId="1" fontId="4" fillId="0" borderId="37" xfId="0" applyNumberFormat="1" applyFont="1" applyFill="1" applyBorder="1" applyAlignment="1" applyProtection="1">
      <alignment vertical="center" shrinkToFit="1"/>
    </xf>
    <xf numFmtId="1" fontId="4" fillId="0" borderId="21" xfId="0" applyNumberFormat="1" applyFont="1" applyFill="1" applyBorder="1" applyAlignment="1" applyProtection="1">
      <alignment vertical="center" shrinkToFit="1"/>
    </xf>
    <xf numFmtId="1" fontId="4" fillId="0" borderId="38" xfId="0" applyNumberFormat="1" applyFont="1" applyFill="1" applyBorder="1" applyAlignment="1" applyProtection="1">
      <alignment horizontal="center" vertical="center" shrinkToFit="1"/>
    </xf>
    <xf numFmtId="1" fontId="4" fillId="0" borderId="21" xfId="0" applyNumberFormat="1" applyFont="1" applyFill="1" applyBorder="1" applyAlignment="1" applyProtection="1">
      <alignment horizontal="center" vertical="center" shrinkToFit="1"/>
    </xf>
    <xf numFmtId="57" fontId="4" fillId="2" borderId="35" xfId="0" applyNumberFormat="1" applyFont="1" applyFill="1" applyBorder="1" applyAlignment="1">
      <alignment vertical="center" shrinkToFit="1"/>
    </xf>
    <xf numFmtId="57" fontId="4" fillId="2" borderId="40" xfId="0" applyNumberFormat="1" applyFont="1" applyFill="1" applyBorder="1" applyAlignment="1">
      <alignment vertical="center" shrinkToFit="1"/>
    </xf>
    <xf numFmtId="177" fontId="4" fillId="0" borderId="39" xfId="0" applyNumberFormat="1" applyFont="1" applyFill="1" applyBorder="1" applyAlignment="1" applyProtection="1">
      <alignment vertical="center" shrinkToFit="1"/>
    </xf>
    <xf numFmtId="177" fontId="4" fillId="0" borderId="26" xfId="0" applyNumberFormat="1" applyFont="1" applyFill="1" applyBorder="1" applyAlignment="1" applyProtection="1">
      <alignment horizontal="center" vertical="center" shrinkToFit="1"/>
    </xf>
    <xf numFmtId="57" fontId="15" fillId="2" borderId="38" xfId="0" applyNumberFormat="1" applyFont="1" applyFill="1" applyBorder="1" applyAlignment="1">
      <alignment vertical="center" shrinkToFit="1"/>
    </xf>
    <xf numFmtId="0" fontId="4" fillId="0" borderId="41" xfId="0" applyFont="1" applyFill="1" applyBorder="1" applyAlignment="1">
      <alignment horizontal="center" vertical="center" shrinkToFit="1"/>
    </xf>
    <xf numFmtId="0" fontId="5" fillId="0" borderId="25" xfId="0" applyFont="1" applyBorder="1"/>
    <xf numFmtId="0" fontId="4" fillId="0" borderId="14" xfId="0" applyFont="1" applyFill="1" applyBorder="1" applyAlignment="1" applyProtection="1">
      <alignment horizontal="right" vertical="center"/>
    </xf>
    <xf numFmtId="0" fontId="4" fillId="0" borderId="18" xfId="0" applyFont="1" applyFill="1" applyBorder="1" applyAlignment="1" applyProtection="1">
      <alignment horizontal="right" vertical="center"/>
    </xf>
    <xf numFmtId="0" fontId="4" fillId="0" borderId="43" xfId="0" applyFont="1" applyFill="1" applyBorder="1" applyAlignment="1" applyProtection="1">
      <alignment horizontal="right" vertical="center"/>
    </xf>
    <xf numFmtId="0" fontId="4" fillId="0" borderId="0" xfId="0" applyFont="1" applyFill="1" applyAlignment="1">
      <alignment vertical="center"/>
    </xf>
    <xf numFmtId="0" fontId="5" fillId="0" borderId="0" xfId="0" applyFont="1" applyFill="1"/>
    <xf numFmtId="0" fontId="4" fillId="0" borderId="0" xfId="0" applyFont="1" applyFill="1" applyBorder="1" applyAlignment="1" applyProtection="1">
      <alignment horizontal="left" vertical="center"/>
    </xf>
    <xf numFmtId="57" fontId="4" fillId="2" borderId="36" xfId="0" applyNumberFormat="1" applyFont="1" applyFill="1" applyBorder="1" applyAlignment="1" applyProtection="1">
      <alignment vertical="center" shrinkToFit="1"/>
    </xf>
    <xf numFmtId="177" fontId="14" fillId="0" borderId="21" xfId="0" applyNumberFormat="1" applyFont="1" applyFill="1" applyBorder="1" applyAlignment="1" applyProtection="1">
      <alignment vertical="center" shrinkToFit="1"/>
    </xf>
    <xf numFmtId="0" fontId="4" fillId="0" borderId="28" xfId="0" applyFont="1" applyFill="1" applyBorder="1" applyAlignment="1" applyProtection="1">
      <alignment horizontal="center" vertical="center"/>
    </xf>
    <xf numFmtId="0" fontId="4" fillId="0" borderId="32" xfId="0" applyFont="1" applyFill="1" applyBorder="1" applyAlignment="1" applyProtection="1">
      <alignment horizontal="center" vertical="center"/>
    </xf>
    <xf numFmtId="180" fontId="4" fillId="0" borderId="29" xfId="0" applyNumberFormat="1" applyFont="1" applyFill="1" applyBorder="1" applyAlignment="1" applyProtection="1">
      <alignment horizontal="center" vertical="center"/>
    </xf>
    <xf numFmtId="0" fontId="4" fillId="0" borderId="29" xfId="0" applyFont="1" applyFill="1" applyBorder="1" applyAlignment="1" applyProtection="1">
      <alignment horizontal="left" vertical="center"/>
    </xf>
    <xf numFmtId="0" fontId="4" fillId="0" borderId="29" xfId="0" applyFont="1" applyFill="1" applyBorder="1" applyAlignment="1" applyProtection="1">
      <alignment horizontal="center" vertical="center"/>
    </xf>
    <xf numFmtId="188" fontId="4" fillId="0" borderId="7" xfId="0" applyNumberFormat="1" applyFont="1" applyBorder="1" applyAlignment="1">
      <alignment horizontal="right" vertical="center" shrinkToFit="1"/>
    </xf>
    <xf numFmtId="177" fontId="4" fillId="0" borderId="25" xfId="0" applyNumberFormat="1" applyFont="1" applyBorder="1" applyAlignment="1" applyProtection="1">
      <alignment vertical="center"/>
    </xf>
    <xf numFmtId="188" fontId="4" fillId="0" borderId="34" xfId="0" applyNumberFormat="1" applyFont="1" applyFill="1" applyBorder="1" applyAlignment="1">
      <alignment horizontal="center" vertical="center" shrinkToFit="1"/>
    </xf>
    <xf numFmtId="188" fontId="4" fillId="0" borderId="34" xfId="0" applyNumberFormat="1" applyFont="1" applyFill="1" applyBorder="1" applyAlignment="1" applyProtection="1">
      <alignment horizontal="center" vertical="center" shrinkToFit="1"/>
    </xf>
    <xf numFmtId="2" fontId="4" fillId="0" borderId="27" xfId="0" applyNumberFormat="1" applyFont="1" applyBorder="1" applyAlignment="1" applyProtection="1">
      <alignment vertical="center" shrinkToFit="1"/>
    </xf>
    <xf numFmtId="2" fontId="4" fillId="0" borderId="28" xfId="0" applyNumberFormat="1" applyFont="1" applyBorder="1" applyAlignment="1" applyProtection="1">
      <alignment vertical="center" shrinkToFit="1"/>
    </xf>
    <xf numFmtId="2" fontId="4" fillId="0" borderId="29" xfId="0" applyNumberFormat="1" applyFont="1" applyBorder="1" applyAlignment="1">
      <alignment vertical="center" shrinkToFit="1"/>
    </xf>
    <xf numFmtId="2" fontId="4" fillId="0" borderId="30" xfId="0" applyNumberFormat="1" applyFont="1" applyBorder="1" applyAlignment="1" applyProtection="1">
      <alignment vertical="center" shrinkToFit="1"/>
    </xf>
    <xf numFmtId="2" fontId="4" fillId="0" borderId="7" xfId="0" applyNumberFormat="1" applyFont="1" applyBorder="1" applyAlignment="1" applyProtection="1">
      <alignment vertical="center" shrinkToFit="1"/>
    </xf>
    <xf numFmtId="2" fontId="4" fillId="0" borderId="31" xfId="0" applyNumberFormat="1" applyFont="1" applyBorder="1" applyAlignment="1">
      <alignment vertical="center" shrinkToFit="1"/>
    </xf>
    <xf numFmtId="2" fontId="4" fillId="0" borderId="31" xfId="0" applyNumberFormat="1" applyFont="1" applyBorder="1" applyAlignment="1" applyProtection="1">
      <alignment vertical="center" shrinkToFit="1"/>
    </xf>
    <xf numFmtId="2" fontId="4" fillId="0" borderId="17" xfId="0" applyNumberFormat="1" applyFont="1" applyBorder="1" applyAlignment="1" applyProtection="1">
      <alignment vertical="center" shrinkToFit="1"/>
    </xf>
    <xf numFmtId="2" fontId="4" fillId="0" borderId="12" xfId="0" applyNumberFormat="1" applyFont="1" applyBorder="1" applyAlignment="1" applyProtection="1">
      <alignment vertical="center" shrinkToFit="1"/>
    </xf>
    <xf numFmtId="2" fontId="4" fillId="0" borderId="2" xfId="0" applyNumberFormat="1" applyFont="1" applyBorder="1" applyAlignment="1">
      <alignment vertical="center" shrinkToFit="1"/>
    </xf>
    <xf numFmtId="2" fontId="4" fillId="3" borderId="30" xfId="0" applyNumberFormat="1" applyFont="1" applyFill="1" applyBorder="1" applyAlignment="1" applyProtection="1">
      <alignment vertical="center" shrinkToFit="1"/>
    </xf>
    <xf numFmtId="0" fontId="4" fillId="0" borderId="44" xfId="0" applyFont="1" applyFill="1" applyBorder="1" applyAlignment="1">
      <alignment vertical="center" shrinkToFit="1"/>
    </xf>
    <xf numFmtId="177" fontId="4" fillId="0" borderId="44" xfId="0" applyNumberFormat="1" applyFont="1" applyFill="1" applyBorder="1" applyAlignment="1" applyProtection="1">
      <alignment vertical="center" shrinkToFit="1"/>
    </xf>
    <xf numFmtId="0" fontId="4" fillId="2" borderId="9" xfId="0" applyFont="1" applyFill="1" applyBorder="1" applyAlignment="1" applyProtection="1">
      <alignment horizontal="left" vertical="center"/>
    </xf>
    <xf numFmtId="0" fontId="4" fillId="2" borderId="2" xfId="0" applyFont="1" applyFill="1" applyBorder="1" applyAlignment="1">
      <alignment vertical="center" shrinkToFit="1"/>
    </xf>
    <xf numFmtId="183" fontId="4" fillId="4" borderId="45" xfId="0" applyNumberFormat="1" applyFont="1" applyFill="1" applyBorder="1" applyAlignment="1">
      <alignment horizontal="right" vertical="center"/>
    </xf>
    <xf numFmtId="0" fontId="4" fillId="6" borderId="31" xfId="0" applyFont="1" applyFill="1" applyBorder="1" applyAlignment="1">
      <alignment horizontal="center" vertical="center" shrinkToFit="1"/>
    </xf>
    <xf numFmtId="2" fontId="4" fillId="0" borderId="46" xfId="0" applyNumberFormat="1" applyFont="1" applyBorder="1" applyAlignment="1" applyProtection="1">
      <alignment vertical="center" shrinkToFit="1"/>
    </xf>
    <xf numFmtId="2" fontId="4" fillId="0" borderId="21" xfId="0" applyNumberFormat="1" applyFont="1" applyBorder="1" applyAlignment="1" applyProtection="1">
      <alignment vertical="center" shrinkToFit="1"/>
    </xf>
    <xf numFmtId="2" fontId="4" fillId="0" borderId="38" xfId="0" applyNumberFormat="1" applyFont="1" applyBorder="1" applyAlignment="1">
      <alignment vertical="center" shrinkToFit="1"/>
    </xf>
    <xf numFmtId="2" fontId="4" fillId="0" borderId="47" xfId="0" applyNumberFormat="1" applyFont="1" applyBorder="1" applyAlignment="1" applyProtection="1">
      <alignment vertical="center" shrinkToFit="1"/>
    </xf>
    <xf numFmtId="2" fontId="4" fillId="0" borderId="26" xfId="0" applyNumberFormat="1" applyFont="1" applyBorder="1" applyAlignment="1" applyProtection="1">
      <alignment vertical="center" shrinkToFit="1"/>
    </xf>
    <xf numFmtId="2" fontId="4" fillId="0" borderId="26" xfId="0" applyNumberFormat="1" applyFont="1" applyBorder="1" applyAlignment="1">
      <alignment vertical="center" shrinkToFit="1"/>
    </xf>
    <xf numFmtId="2" fontId="4" fillId="0" borderId="40" xfId="0" applyNumberFormat="1" applyFont="1" applyBorder="1" applyAlignment="1">
      <alignment vertical="center" shrinkToFit="1"/>
    </xf>
    <xf numFmtId="2" fontId="4" fillId="0" borderId="47" xfId="0" applyNumberFormat="1" applyFont="1" applyBorder="1" applyAlignment="1">
      <alignment vertical="center" shrinkToFit="1"/>
    </xf>
    <xf numFmtId="0" fontId="4" fillId="0" borderId="40" xfId="0" applyFont="1" applyBorder="1" applyAlignment="1">
      <alignment vertical="center"/>
    </xf>
    <xf numFmtId="188" fontId="4" fillId="7" borderId="48" xfId="0" applyNumberFormat="1" applyFont="1" applyFill="1" applyBorder="1" applyAlignment="1">
      <alignment horizontal="right" vertical="center" shrinkToFit="1"/>
    </xf>
    <xf numFmtId="188" fontId="4" fillId="8" borderId="48" xfId="0" applyNumberFormat="1" applyFont="1" applyFill="1" applyBorder="1" applyAlignment="1">
      <alignment horizontal="center" vertical="center" shrinkToFit="1"/>
    </xf>
    <xf numFmtId="188" fontId="4" fillId="8" borderId="49" xfId="0" applyNumberFormat="1" applyFont="1" applyFill="1" applyBorder="1" applyAlignment="1">
      <alignment horizontal="center" vertical="center" shrinkToFit="1"/>
    </xf>
    <xf numFmtId="188" fontId="4" fillId="7" borderId="48" xfId="0" applyNumberFormat="1" applyFont="1" applyFill="1" applyBorder="1" applyAlignment="1">
      <alignment horizontal="center" vertical="center" shrinkToFit="1"/>
    </xf>
    <xf numFmtId="188" fontId="4" fillId="7" borderId="49" xfId="0" applyNumberFormat="1" applyFont="1" applyFill="1" applyBorder="1" applyAlignment="1">
      <alignment horizontal="right" vertical="center" shrinkToFit="1"/>
    </xf>
    <xf numFmtId="0" fontId="4" fillId="0" borderId="34" xfId="0" applyFont="1" applyFill="1" applyBorder="1" applyAlignment="1">
      <alignment vertical="center" shrinkToFit="1"/>
    </xf>
    <xf numFmtId="0" fontId="4" fillId="0" borderId="51" xfId="0" applyFont="1" applyFill="1" applyBorder="1" applyAlignment="1">
      <alignment horizontal="center" vertical="center" shrinkToFit="1"/>
    </xf>
    <xf numFmtId="57" fontId="4" fillId="2" borderId="38" xfId="0" applyNumberFormat="1" applyFont="1" applyFill="1" applyBorder="1" applyAlignment="1" applyProtection="1">
      <alignment vertical="center" shrinkToFit="1"/>
    </xf>
    <xf numFmtId="57" fontId="4" fillId="2" borderId="31" xfId="0" applyNumberFormat="1" applyFont="1" applyFill="1" applyBorder="1" applyAlignment="1" applyProtection="1">
      <alignment vertical="center" shrinkToFit="1"/>
    </xf>
    <xf numFmtId="57" fontId="4" fillId="2" borderId="20" xfId="0" applyNumberFormat="1" applyFont="1" applyFill="1" applyBorder="1" applyAlignment="1" applyProtection="1">
      <alignment vertical="center" shrinkToFit="1"/>
    </xf>
    <xf numFmtId="57" fontId="15" fillId="2" borderId="38" xfId="0" applyNumberFormat="1" applyFont="1" applyFill="1" applyBorder="1" applyAlignment="1" applyProtection="1">
      <alignment vertical="center" shrinkToFit="1"/>
    </xf>
    <xf numFmtId="0" fontId="4" fillId="2" borderId="31" xfId="0" applyFont="1" applyFill="1" applyBorder="1" applyAlignment="1">
      <alignment vertical="center" shrinkToFit="1"/>
    </xf>
    <xf numFmtId="0" fontId="4" fillId="0" borderId="34" xfId="0" applyFont="1" applyBorder="1" applyAlignment="1">
      <alignment vertical="center" shrinkToFit="1"/>
    </xf>
    <xf numFmtId="0" fontId="6" fillId="2" borderId="2" xfId="0" applyFont="1" applyFill="1" applyBorder="1" applyAlignment="1" applyProtection="1">
      <alignment horizontal="left" vertical="center"/>
    </xf>
    <xf numFmtId="57" fontId="4" fillId="2" borderId="38" xfId="0" applyNumberFormat="1" applyFont="1" applyFill="1" applyBorder="1" applyAlignment="1">
      <alignment vertical="center" shrinkToFit="1"/>
    </xf>
    <xf numFmtId="57" fontId="4" fillId="9" borderId="31" xfId="0" applyNumberFormat="1" applyFont="1" applyFill="1" applyBorder="1" applyAlignment="1">
      <alignment vertical="center" shrinkToFit="1"/>
    </xf>
    <xf numFmtId="0" fontId="4" fillId="0" borderId="54" xfId="0" applyFont="1" applyFill="1" applyBorder="1" applyAlignment="1">
      <alignment vertical="center" shrinkToFit="1"/>
    </xf>
    <xf numFmtId="2" fontId="4" fillId="0" borderId="54" xfId="0" applyNumberFormat="1" applyFont="1" applyFill="1" applyBorder="1" applyAlignment="1" applyProtection="1">
      <alignment vertical="center" shrinkToFit="1"/>
    </xf>
    <xf numFmtId="57" fontId="9" fillId="0" borderId="0" xfId="0" quotePrefix="1" applyNumberFormat="1" applyFont="1" applyAlignment="1" applyProtection="1">
      <alignment vertical="center"/>
      <protection locked="0"/>
    </xf>
    <xf numFmtId="2" fontId="17" fillId="0" borderId="0" xfId="0" applyNumberFormat="1" applyFont="1" applyAlignment="1" applyProtection="1">
      <alignment vertical="center"/>
    </xf>
    <xf numFmtId="57" fontId="9" fillId="0" borderId="0" xfId="0" applyNumberFormat="1" applyFont="1" applyAlignment="1" applyProtection="1">
      <alignment vertical="center"/>
      <protection locked="0"/>
    </xf>
    <xf numFmtId="0" fontId="9" fillId="0" borderId="0" xfId="0" quotePrefix="1" applyFont="1" applyAlignment="1" applyProtection="1">
      <alignment vertical="center"/>
      <protection locked="0"/>
    </xf>
    <xf numFmtId="177" fontId="17" fillId="0" borderId="0" xfId="0" applyNumberFormat="1" applyFont="1" applyAlignment="1" applyProtection="1">
      <alignment vertical="center"/>
    </xf>
    <xf numFmtId="0" fontId="17" fillId="0" borderId="0" xfId="0" quotePrefix="1" applyFont="1" applyAlignment="1">
      <alignment vertical="center"/>
    </xf>
    <xf numFmtId="178" fontId="17" fillId="0" borderId="0" xfId="0" applyNumberFormat="1" applyFont="1" applyAlignment="1" applyProtection="1">
      <alignment vertical="center"/>
    </xf>
    <xf numFmtId="0" fontId="9" fillId="0" borderId="0" xfId="0" quotePrefix="1" applyFont="1" applyAlignment="1" applyProtection="1">
      <alignment horizontal="center" vertical="center"/>
      <protection locked="0"/>
    </xf>
    <xf numFmtId="57" fontId="9" fillId="0" borderId="0" xfId="0" quotePrefix="1" applyNumberFormat="1" applyFont="1" applyAlignment="1" applyProtection="1">
      <alignment horizontal="center" vertical="center"/>
      <protection locked="0"/>
    </xf>
    <xf numFmtId="2" fontId="4" fillId="10" borderId="48" xfId="0" applyNumberFormat="1" applyFont="1" applyFill="1" applyBorder="1" applyAlignment="1">
      <alignment horizontal="right" vertical="center" shrinkToFit="1"/>
    </xf>
    <xf numFmtId="188" fontId="4" fillId="10" borderId="48" xfId="0" applyNumberFormat="1" applyFont="1" applyFill="1" applyBorder="1" applyAlignment="1">
      <alignment horizontal="right" vertical="center" shrinkToFit="1"/>
    </xf>
    <xf numFmtId="188" fontId="4" fillId="10" borderId="49" xfId="0" applyNumberFormat="1" applyFont="1" applyFill="1" applyBorder="1" applyAlignment="1">
      <alignment horizontal="right" vertical="center" shrinkToFit="1"/>
    </xf>
    <xf numFmtId="2" fontId="4" fillId="10" borderId="52" xfId="0" applyNumberFormat="1" applyFont="1" applyFill="1" applyBorder="1" applyAlignment="1">
      <alignment horizontal="right" vertical="center" shrinkToFit="1"/>
    </xf>
    <xf numFmtId="188" fontId="4" fillId="10" borderId="52" xfId="0" applyNumberFormat="1" applyFont="1" applyFill="1" applyBorder="1" applyAlignment="1">
      <alignment horizontal="right" vertical="center" shrinkToFit="1"/>
    </xf>
    <xf numFmtId="2" fontId="4" fillId="11" borderId="48" xfId="0" applyNumberFormat="1" applyFont="1" applyFill="1" applyBorder="1" applyAlignment="1">
      <alignment horizontal="right" vertical="center" shrinkToFit="1"/>
    </xf>
    <xf numFmtId="185" fontId="4" fillId="12" borderId="7" xfId="0" applyNumberFormat="1" applyFont="1" applyFill="1" applyBorder="1" applyAlignment="1" applyProtection="1">
      <alignment vertical="center" shrinkToFit="1"/>
    </xf>
    <xf numFmtId="185" fontId="4" fillId="12" borderId="31" xfId="0" applyNumberFormat="1" applyFont="1" applyFill="1" applyBorder="1" applyAlignment="1" applyProtection="1">
      <alignment vertical="center" shrinkToFit="1"/>
    </xf>
    <xf numFmtId="185" fontId="4" fillId="12" borderId="26" xfId="0" applyNumberFormat="1" applyFont="1" applyFill="1" applyBorder="1" applyAlignment="1" applyProtection="1">
      <alignment vertical="center" shrinkToFit="1"/>
    </xf>
    <xf numFmtId="185" fontId="4" fillId="12" borderId="34" xfId="0" applyNumberFormat="1" applyFont="1" applyFill="1" applyBorder="1" applyAlignment="1" applyProtection="1">
      <alignment vertical="center" shrinkToFit="1"/>
    </xf>
    <xf numFmtId="187" fontId="4" fillId="12" borderId="34" xfId="0" applyNumberFormat="1" applyFont="1" applyFill="1" applyBorder="1" applyAlignment="1" applyProtection="1">
      <alignment vertical="center" shrinkToFit="1"/>
    </xf>
    <xf numFmtId="2" fontId="4" fillId="10" borderId="51" xfId="0" applyNumberFormat="1" applyFont="1" applyFill="1" applyBorder="1" applyAlignment="1">
      <alignment horizontal="right" vertical="center" shrinkToFit="1"/>
    </xf>
    <xf numFmtId="188" fontId="4" fillId="10" borderId="53" xfId="0" applyNumberFormat="1" applyFont="1" applyFill="1" applyBorder="1" applyAlignment="1">
      <alignment horizontal="right" vertical="center" shrinkToFit="1"/>
    </xf>
    <xf numFmtId="2" fontId="4" fillId="10" borderId="50" xfId="0" applyNumberFormat="1" applyFont="1" applyFill="1" applyBorder="1" applyAlignment="1">
      <alignment horizontal="right" vertical="center" shrinkToFit="1"/>
    </xf>
    <xf numFmtId="0" fontId="4" fillId="10" borderId="52" xfId="0" applyFont="1" applyFill="1" applyBorder="1" applyAlignment="1">
      <alignment horizontal="center" vertical="center" shrinkToFit="1"/>
    </xf>
    <xf numFmtId="188" fontId="4" fillId="0" borderId="25" xfId="0" applyNumberFormat="1" applyFont="1" applyFill="1" applyBorder="1" applyAlignment="1">
      <alignment horizontal="center" vertical="center" shrinkToFit="1"/>
    </xf>
    <xf numFmtId="188" fontId="4" fillId="0" borderId="37" xfId="0" applyNumberFormat="1" applyFont="1" applyFill="1" applyBorder="1" applyAlignment="1">
      <alignment horizontal="center" vertical="center" shrinkToFit="1"/>
    </xf>
    <xf numFmtId="188" fontId="4" fillId="0" borderId="34" xfId="0" applyNumberFormat="1" applyFont="1" applyFill="1" applyBorder="1" applyAlignment="1">
      <alignment vertical="center" shrinkToFit="1"/>
    </xf>
    <xf numFmtId="188" fontId="4" fillId="0" borderId="7" xfId="0" applyNumberFormat="1" applyFont="1" applyFill="1" applyBorder="1" applyAlignment="1">
      <alignment vertical="center" shrinkToFit="1"/>
    </xf>
    <xf numFmtId="188" fontId="4" fillId="0" borderId="7" xfId="0" applyNumberFormat="1" applyFont="1" applyFill="1" applyBorder="1" applyAlignment="1" applyProtection="1">
      <alignment vertical="center" shrinkToFit="1"/>
    </xf>
    <xf numFmtId="188" fontId="4" fillId="0" borderId="34" xfId="0" applyNumberFormat="1" applyFont="1" applyFill="1" applyBorder="1" applyAlignment="1" applyProtection="1">
      <alignment vertical="center" shrinkToFit="1"/>
    </xf>
    <xf numFmtId="188" fontId="4" fillId="10" borderId="51" xfId="0" applyNumberFormat="1" applyFont="1" applyFill="1" applyBorder="1" applyAlignment="1">
      <alignment horizontal="right" vertical="center" shrinkToFit="1"/>
    </xf>
    <xf numFmtId="188" fontId="4" fillId="13" borderId="50" xfId="0" applyNumberFormat="1" applyFont="1" applyFill="1" applyBorder="1" applyAlignment="1">
      <alignment horizontal="right" vertical="center" shrinkToFit="1"/>
    </xf>
    <xf numFmtId="188" fontId="4" fillId="13" borderId="55" xfId="0" applyNumberFormat="1" applyFont="1" applyFill="1" applyBorder="1" applyAlignment="1">
      <alignment horizontal="right" vertical="center" shrinkToFit="1"/>
    </xf>
    <xf numFmtId="0" fontId="4" fillId="13" borderId="56" xfId="0" applyFont="1" applyFill="1" applyBorder="1" applyAlignment="1">
      <alignment horizontal="center" vertical="center"/>
    </xf>
    <xf numFmtId="0" fontId="4" fillId="13" borderId="57" xfId="0" applyFont="1" applyFill="1" applyBorder="1" applyAlignment="1">
      <alignment horizontal="center" vertical="center"/>
    </xf>
    <xf numFmtId="0" fontId="4" fillId="13" borderId="58" xfId="0" applyFont="1" applyFill="1" applyBorder="1" applyAlignment="1">
      <alignment horizontal="center" vertical="center"/>
    </xf>
    <xf numFmtId="2" fontId="4" fillId="13" borderId="59" xfId="0" applyNumberFormat="1" applyFont="1" applyFill="1" applyBorder="1" applyAlignment="1">
      <alignment horizontal="center" vertical="center" shrinkToFit="1"/>
    </xf>
    <xf numFmtId="2" fontId="4" fillId="13" borderId="59" xfId="0" applyNumberFormat="1" applyFont="1" applyFill="1" applyBorder="1" applyAlignment="1" applyProtection="1">
      <alignment horizontal="center" vertical="center" shrinkToFit="1"/>
    </xf>
    <xf numFmtId="57" fontId="4" fillId="0" borderId="0" xfId="0" applyNumberFormat="1" applyFont="1" applyAlignment="1">
      <alignment horizontal="left" vertical="center"/>
    </xf>
    <xf numFmtId="182" fontId="4" fillId="0" borderId="0" xfId="0" applyNumberFormat="1" applyFont="1" applyAlignment="1">
      <alignment vertical="center"/>
    </xf>
    <xf numFmtId="0" fontId="15" fillId="0" borderId="0" xfId="0" applyFont="1" applyFill="1" applyAlignment="1">
      <alignment vertical="center"/>
    </xf>
    <xf numFmtId="0" fontId="6" fillId="0" borderId="60" xfId="0" applyFont="1" applyBorder="1" applyAlignment="1" applyProtection="1">
      <alignment horizontal="left" vertical="center"/>
    </xf>
    <xf numFmtId="0" fontId="6" fillId="0" borderId="60" xfId="0" applyFont="1" applyBorder="1" applyAlignment="1" applyProtection="1">
      <alignment horizontal="right" vertical="center"/>
    </xf>
    <xf numFmtId="0" fontId="6" fillId="0" borderId="60" xfId="0" applyFont="1" applyBorder="1" applyAlignment="1">
      <alignment vertical="center"/>
    </xf>
    <xf numFmtId="0" fontId="6" fillId="0" borderId="61" xfId="0" applyFont="1" applyBorder="1" applyAlignment="1">
      <alignment vertical="center"/>
    </xf>
    <xf numFmtId="57" fontId="4" fillId="0" borderId="62" xfId="0" applyNumberFormat="1" applyFont="1" applyBorder="1" applyAlignment="1">
      <alignment vertical="center" shrinkToFit="1"/>
    </xf>
    <xf numFmtId="57" fontId="4" fillId="0" borderId="23" xfId="0" applyNumberFormat="1" applyFont="1" applyBorder="1" applyAlignment="1">
      <alignment vertical="center" shrinkToFit="1"/>
    </xf>
    <xf numFmtId="57" fontId="4" fillId="0" borderId="63" xfId="0" applyNumberFormat="1" applyFont="1" applyBorder="1" applyAlignment="1">
      <alignment vertical="center" shrinkToFit="1"/>
    </xf>
    <xf numFmtId="189" fontId="4" fillId="0" borderId="7" xfId="0" applyNumberFormat="1" applyFont="1" applyBorder="1" applyAlignment="1">
      <alignment horizontal="right" vertical="center" shrinkToFit="1"/>
    </xf>
    <xf numFmtId="189" fontId="4" fillId="0" borderId="26" xfId="0" applyNumberFormat="1" applyFont="1" applyBorder="1" applyAlignment="1">
      <alignment horizontal="right" vertical="center" shrinkToFit="1"/>
    </xf>
    <xf numFmtId="189" fontId="4" fillId="0" borderId="21" xfId="0" applyNumberFormat="1" applyFont="1" applyBorder="1" applyAlignment="1">
      <alignment horizontal="right" vertical="center" shrinkToFit="1"/>
    </xf>
    <xf numFmtId="177" fontId="4" fillId="0" borderId="64" xfId="0" applyNumberFormat="1" applyFont="1" applyBorder="1" applyAlignment="1" applyProtection="1">
      <alignment vertical="center"/>
    </xf>
    <xf numFmtId="0" fontId="4" fillId="0" borderId="0" xfId="0" applyFont="1" applyAlignment="1"/>
    <xf numFmtId="0" fontId="4" fillId="0" borderId="0" xfId="0" applyFont="1" applyAlignment="1" applyProtection="1">
      <alignment horizontal="left"/>
    </xf>
    <xf numFmtId="181" fontId="15" fillId="0" borderId="0" xfId="0" applyNumberFormat="1" applyFont="1" applyAlignment="1"/>
    <xf numFmtId="183" fontId="4" fillId="4" borderId="65" xfId="0" applyNumberFormat="1" applyFont="1" applyFill="1" applyBorder="1" applyAlignment="1">
      <alignment horizontal="right" vertical="center"/>
    </xf>
    <xf numFmtId="2" fontId="4" fillId="4" borderId="66" xfId="0" applyNumberFormat="1" applyFont="1" applyFill="1" applyBorder="1" applyAlignment="1" applyProtection="1">
      <alignment horizontal="right" vertical="center" shrinkToFit="1"/>
    </xf>
    <xf numFmtId="2" fontId="4" fillId="4" borderId="67" xfId="0" applyNumberFormat="1" applyFont="1" applyFill="1" applyBorder="1" applyAlignment="1" applyProtection="1">
      <alignment horizontal="right" vertical="center" shrinkToFit="1"/>
    </xf>
    <xf numFmtId="2" fontId="4" fillId="4" borderId="68" xfId="0" applyNumberFormat="1" applyFont="1" applyFill="1" applyBorder="1" applyAlignment="1" applyProtection="1">
      <alignment horizontal="right" vertical="center" shrinkToFit="1"/>
    </xf>
    <xf numFmtId="183" fontId="4" fillId="5" borderId="33" xfId="0" applyNumberFormat="1" applyFont="1" applyFill="1" applyBorder="1" applyAlignment="1">
      <alignment horizontal="right" vertical="center"/>
    </xf>
    <xf numFmtId="2" fontId="4" fillId="5" borderId="34" xfId="0" applyNumberFormat="1" applyFont="1" applyFill="1" applyBorder="1" applyAlignment="1" applyProtection="1">
      <alignment horizontal="right" vertical="center" shrinkToFit="1"/>
    </xf>
    <xf numFmtId="2" fontId="4" fillId="5" borderId="7" xfId="0" applyNumberFormat="1" applyFont="1" applyFill="1" applyBorder="1" applyAlignment="1" applyProtection="1">
      <alignment horizontal="right" vertical="center" shrinkToFit="1"/>
    </xf>
    <xf numFmtId="2" fontId="4" fillId="5" borderId="69" xfId="0" applyNumberFormat="1" applyFont="1" applyFill="1" applyBorder="1" applyAlignment="1" applyProtection="1">
      <alignment horizontal="right" vertical="center" shrinkToFit="1"/>
    </xf>
    <xf numFmtId="2" fontId="4" fillId="5" borderId="31" xfId="0" applyNumberFormat="1" applyFont="1" applyFill="1" applyBorder="1" applyAlignment="1" applyProtection="1">
      <alignment horizontal="right" vertical="center" shrinkToFit="1"/>
    </xf>
    <xf numFmtId="183" fontId="4" fillId="4" borderId="33" xfId="0" applyNumberFormat="1" applyFont="1" applyFill="1" applyBorder="1" applyAlignment="1">
      <alignment horizontal="right" vertical="center"/>
    </xf>
    <xf numFmtId="2" fontId="4" fillId="4" borderId="34" xfId="0" applyNumberFormat="1" applyFont="1" applyFill="1" applyBorder="1" applyAlignment="1" applyProtection="1">
      <alignment horizontal="right" vertical="center" shrinkToFit="1"/>
    </xf>
    <xf numFmtId="2" fontId="4" fillId="4" borderId="7" xfId="0" applyNumberFormat="1" applyFont="1" applyFill="1" applyBorder="1" applyAlignment="1" applyProtection="1">
      <alignment horizontal="right" vertical="center" shrinkToFit="1"/>
    </xf>
    <xf numFmtId="2" fontId="4" fillId="4" borderId="31" xfId="0" applyNumberFormat="1" applyFont="1" applyFill="1" applyBorder="1" applyAlignment="1" applyProtection="1">
      <alignment horizontal="right" vertical="center" shrinkToFit="1"/>
    </xf>
    <xf numFmtId="2" fontId="4" fillId="4" borderId="34" xfId="0" quotePrefix="1" applyNumberFormat="1" applyFont="1" applyFill="1" applyBorder="1" applyAlignment="1">
      <alignment horizontal="right" vertical="center" shrinkToFit="1"/>
    </xf>
    <xf numFmtId="2" fontId="4" fillId="4" borderId="7" xfId="0" quotePrefix="1" applyNumberFormat="1" applyFont="1" applyFill="1" applyBorder="1" applyAlignment="1">
      <alignment horizontal="right" vertical="center" shrinkToFit="1"/>
    </xf>
    <xf numFmtId="2" fontId="4" fillId="4" borderId="31" xfId="0" quotePrefix="1" applyNumberFormat="1" applyFont="1" applyFill="1" applyBorder="1" applyAlignment="1">
      <alignment horizontal="right" vertical="center" shrinkToFit="1"/>
    </xf>
    <xf numFmtId="0" fontId="4" fillId="4" borderId="34" xfId="0" quotePrefix="1" applyNumberFormat="1" applyFont="1" applyFill="1" applyBorder="1" applyAlignment="1">
      <alignment horizontal="right" vertical="center" shrinkToFit="1"/>
    </xf>
    <xf numFmtId="0" fontId="4" fillId="4" borderId="7" xfId="0" quotePrefix="1" applyNumberFormat="1" applyFont="1" applyFill="1" applyBorder="1" applyAlignment="1">
      <alignment horizontal="right" vertical="center" shrinkToFit="1"/>
    </xf>
    <xf numFmtId="0" fontId="4" fillId="4" borderId="31" xfId="0" quotePrefix="1" applyNumberFormat="1" applyFont="1" applyFill="1" applyBorder="1" applyAlignment="1">
      <alignment horizontal="right" vertical="center" shrinkToFit="1"/>
    </xf>
    <xf numFmtId="0" fontId="7" fillId="9" borderId="42" xfId="0" applyFont="1" applyFill="1" applyBorder="1" applyAlignment="1" applyProtection="1">
      <alignment horizontal="center" vertical="top" wrapText="1"/>
    </xf>
    <xf numFmtId="0" fontId="0" fillId="9" borderId="21" xfId="0" applyFill="1" applyBorder="1" applyAlignment="1">
      <alignment horizontal="center" vertical="top" wrapText="1"/>
    </xf>
    <xf numFmtId="0" fontId="4" fillId="0" borderId="0" xfId="0" applyFont="1" applyAlignment="1">
      <alignment vertical="top" wrapText="1"/>
    </xf>
    <xf numFmtId="0" fontId="0" fillId="0" borderId="0" xfId="0" applyAlignment="1">
      <alignment vertical="top" wrapText="1"/>
    </xf>
    <xf numFmtId="0" fontId="16" fillId="0" borderId="0" xfId="0" applyNumberFormat="1" applyFont="1" applyAlignment="1">
      <alignment horizontal="center" vertical="center" shrinkToFit="1"/>
    </xf>
    <xf numFmtId="0" fontId="18" fillId="0" borderId="0" xfId="0" applyFont="1" applyAlignment="1">
      <alignment horizontal="center" vertical="center" shrinkToFit="1"/>
    </xf>
    <xf numFmtId="181" fontId="4" fillId="0" borderId="0" xfId="0" applyNumberFormat="1" applyFont="1" applyAlignment="1">
      <alignment vertical="center"/>
    </xf>
    <xf numFmtId="0" fontId="16" fillId="0" borderId="0" xfId="0" applyNumberFormat="1" applyFont="1" applyAlignment="1">
      <alignment horizontal="center" shrinkToFit="1"/>
    </xf>
    <xf numFmtId="0" fontId="18" fillId="0" borderId="0" xfId="0" applyFont="1" applyAlignment="1">
      <alignment horizontal="center" shrinkToFit="1"/>
    </xf>
    <xf numFmtId="181" fontId="4" fillId="0" borderId="0" xfId="0" applyNumberFormat="1" applyFont="1" applyAlignment="1"/>
  </cellXfs>
  <cellStyles count="2">
    <cellStyle name="ハイパーリンク" xfId="1" builtinId="8"/>
    <cellStyle name="標準" xfId="0" builtinId="0"/>
  </cellStyles>
  <dxfs count="0"/>
  <tableStyles count="0" defaultTableStyle="TableStyleMedium2" defaultPivotStyle="PivotStyleLight16"/>
  <colors>
    <mruColors>
      <color rgb="FFCCFFFF"/>
      <color rgb="FFFFFFCC"/>
      <color rgb="FFCC00FF"/>
      <color rgb="FFFF669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海水中</a:t>
            </a:r>
            <a:r>
              <a:rPr lang="en-US" altLang="en-US" sz="1400"/>
              <a:t>Cs-134</a:t>
            </a:r>
            <a:endParaRPr lang="ja-JP" altLang="en-US" sz="1400"/>
          </a:p>
        </c:rich>
      </c:tx>
      <c:layout>
        <c:manualLayout>
          <c:xMode val="edge"/>
          <c:yMode val="edge"/>
          <c:x val="0.27551047190529754"/>
          <c:y val="1.5197568389057751E-2"/>
        </c:manualLayout>
      </c:layout>
      <c:overlay val="0"/>
      <c:spPr>
        <a:solidFill>
          <a:srgbClr val="FFFFFF"/>
        </a:solidFill>
        <a:ln w="25400">
          <a:noFill/>
        </a:ln>
      </c:spPr>
    </c:title>
    <c:autoTitleDeleted val="0"/>
    <c:plotArea>
      <c:layout>
        <c:manualLayout>
          <c:layoutTarget val="inner"/>
          <c:xMode val="edge"/>
          <c:yMode val="edge"/>
          <c:x val="3.8265337898379284E-2"/>
          <c:y val="4.8632218844984802E-2"/>
          <c:w val="0.9299868766404199"/>
          <c:h val="0.83282674772036469"/>
        </c:manualLayout>
      </c:layout>
      <c:lineChart>
        <c:grouping val="standard"/>
        <c:varyColors val="0"/>
        <c:ser>
          <c:idx val="0"/>
          <c:order val="0"/>
          <c:tx>
            <c:strRef>
              <c:f>海水!$C$112</c:f>
              <c:strCache>
                <c:ptCount val="1"/>
                <c:pt idx="0">
                  <c:v>放水口付近(県)</c:v>
                </c:pt>
              </c:strCache>
            </c:strRef>
          </c:tx>
          <c:spPr>
            <a:ln w="12700">
              <a:solidFill>
                <a:srgbClr val="003366"/>
              </a:solidFill>
              <a:prstDash val="solid"/>
            </a:ln>
          </c:spPr>
          <c:marker>
            <c:symbol val="circle"/>
            <c:size val="4"/>
            <c:spPr>
              <a:solidFill>
                <a:srgbClr val="FFFFFF"/>
              </a:solidFill>
              <a:ln>
                <a:solidFill>
                  <a:srgbClr val="003366"/>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海水!$E$115:$E$298</c:f>
              <c:numCache>
                <c:formatCode>0.000</c:formatCode>
                <c:ptCount val="184"/>
                <c:pt idx="0">
                  <c:v>0.48593631426662642</c:v>
                </c:pt>
                <c:pt idx="2">
                  <c:v>0.42444722358117809</c:v>
                </c:pt>
                <c:pt idx="4">
                  <c:v>0.34569330115558794</c:v>
                </c:pt>
                <c:pt idx="6">
                  <c:v>0.3016724200620618</c:v>
                </c:pt>
                <c:pt idx="8">
                  <c:v>0.2443456905554055</c:v>
                </c:pt>
                <c:pt idx="10">
                  <c:v>0.21030705991802986</c:v>
                </c:pt>
                <c:pt idx="12">
                  <c:v>0.17787247633827202</c:v>
                </c:pt>
                <c:pt idx="14">
                  <c:v>0.14988730716896598</c:v>
                </c:pt>
                <c:pt idx="16">
                  <c:v>0.12677095342500935</c:v>
                </c:pt>
                <c:pt idx="20">
                  <c:v>0.48862709495712014</c:v>
                </c:pt>
                <c:pt idx="22">
                  <c:v>0.41824284818988877</c:v>
                </c:pt>
                <c:pt idx="24">
                  <c:v>0.35243954291523227</c:v>
                </c:pt>
                <c:pt idx="26">
                  <c:v>0.29589794010126708</c:v>
                </c:pt>
                <c:pt idx="28">
                  <c:v>0.24957308424303046</c:v>
                </c:pt>
                <c:pt idx="30">
                  <c:v>0.2105007029020276</c:v>
                </c:pt>
                <c:pt idx="32">
                  <c:v>0.18017914773114183</c:v>
                </c:pt>
                <c:pt idx="34">
                  <c:v>0.15211079317498016</c:v>
                </c:pt>
                <c:pt idx="36">
                  <c:v>0.12888854676727424</c:v>
                </c:pt>
                <c:pt idx="38">
                  <c:v>0.10881025538646204</c:v>
                </c:pt>
                <c:pt idx="40">
                  <c:v>9.160648877263633E-2</c:v>
                </c:pt>
                <c:pt idx="42">
                  <c:v>7.6557026667389561E-2</c:v>
                </c:pt>
                <c:pt idx="44">
                  <c:v>6.4690462913853511E-2</c:v>
                </c:pt>
                <c:pt idx="46">
                  <c:v>5.4663251358888609E-2</c:v>
                </c:pt>
                <c:pt idx="48">
                  <c:v>4.6488822833893391E-2</c:v>
                </c:pt>
                <c:pt idx="50">
                  <c:v>3.9066594993712719E-2</c:v>
                </c:pt>
                <c:pt idx="52">
                  <c:v>3.3102428504813798E-2</c:v>
                </c:pt>
                <c:pt idx="54">
                  <c:v>2.8100467745325344E-2</c:v>
                </c:pt>
                <c:pt idx="56">
                  <c:v>2.363579737507035E-2</c:v>
                </c:pt>
                <c:pt idx="58">
                  <c:v>2.0119771587767846E-2</c:v>
                </c:pt>
                <c:pt idx="60">
                  <c:v>1.6954272219216408E-2</c:v>
                </c:pt>
                <c:pt idx="62">
                  <c:v>1.4247417891562284E-2</c:v>
                </c:pt>
                <c:pt idx="64">
                  <c:v>1.2195149838838786E-2</c:v>
                </c:pt>
                <c:pt idx="66">
                  <c:v>1.0229272661523993E-2</c:v>
                </c:pt>
                <c:pt idx="68">
                  <c:v>8.7236240160404512E-3</c:v>
                </c:pt>
                <c:pt idx="70">
                  <c:v>7.3850176418386463E-3</c:v>
                </c:pt>
                <c:pt idx="72">
                  <c:v>6.166101359846003E-3</c:v>
                </c:pt>
                <c:pt idx="74">
                  <c:v>5.2779058336825443E-3</c:v>
                </c:pt>
                <c:pt idx="76">
                  <c:v>4.3986698159786388E-3</c:v>
                </c:pt>
                <c:pt idx="78">
                  <c:v>3.7443302877881259E-3</c:v>
                </c:pt>
                <c:pt idx="80">
                  <c:v>3.129197478632501E-3</c:v>
                </c:pt>
                <c:pt idx="82">
                  <c:v>2.685857979336645E-3</c:v>
                </c:pt>
                <c:pt idx="84">
                  <c:v>2.2425501660166204E-3</c:v>
                </c:pt>
                <c:pt idx="86">
                  <c:v>1.9319284296217946E-3</c:v>
                </c:pt>
                <c:pt idx="88">
                  <c:v>1.6249789618991253E-3</c:v>
                </c:pt>
                <c:pt idx="90">
                  <c:v>1.3617759453616958E-3</c:v>
                </c:pt>
                <c:pt idx="92">
                  <c:v>1.161335877389117E-3</c:v>
                </c:pt>
                <c:pt idx="94">
                  <c:v>9.6876238339343068E-4</c:v>
                </c:pt>
                <c:pt idx="96">
                  <c:v>8.2541005140976691E-4</c:v>
                </c:pt>
                <c:pt idx="98">
                  <c:v>6.974690716690311E-4</c:v>
                </c:pt>
                <c:pt idx="100">
                  <c:v>5.9044513947891463E-4</c:v>
                </c:pt>
                <c:pt idx="102">
                  <c:v>4.9846544188601597E-4</c:v>
                </c:pt>
                <c:pt idx="104">
                  <c:v>4.2275528824247847E-4</c:v>
                </c:pt>
                <c:pt idx="106">
                  <c:v>3.5232931100630699E-4</c:v>
                </c:pt>
                <c:pt idx="108">
                  <c:v>2.9936578709076133E-4</c:v>
                </c:pt>
                <c:pt idx="111">
                  <c:v>2.5180182582130767E-4</c:v>
                </c:pt>
                <c:pt idx="114">
                  <c:v>2.1296771645607751E-4</c:v>
                </c:pt>
                <c:pt idx="117">
                  <c:v>1.829631149696133E-4</c:v>
                </c:pt>
                <c:pt idx="123">
                  <c:v>1.5417702153023097E-4</c:v>
                </c:pt>
                <c:pt idx="124">
                  <c:v>1.4231343280444542E-4</c:v>
                </c:pt>
                <c:pt idx="125">
                  <c:v>1.3578796459225891E-4</c:v>
                </c:pt>
                <c:pt idx="126">
                  <c:v>1.3051915372250185E-4</c:v>
                </c:pt>
                <c:pt idx="133">
                  <c:v>6.3</c:v>
                </c:pt>
                <c:pt idx="137">
                  <c:v>0.36565588165506324</c:v>
                </c:pt>
                <c:pt idx="138">
                  <c:v>0.35569815529974047</c:v>
                </c:pt>
                <c:pt idx="139">
                  <c:v>4.4000000000000004</c:v>
                </c:pt>
                <c:pt idx="140">
                  <c:v>0.2844165817362177</c:v>
                </c:pt>
                <c:pt idx="141">
                  <c:v>0.23922778641809919</c:v>
                </c:pt>
                <c:pt idx="144">
                  <c:v>0.20326612727872886</c:v>
                </c:pt>
                <c:pt idx="146">
                  <c:v>0.17112813622467496</c:v>
                </c:pt>
                <c:pt idx="147">
                  <c:v>0.15942067626052686</c:v>
                </c:pt>
                <c:pt idx="148">
                  <c:v>0.15295307800341218</c:v>
                </c:pt>
                <c:pt idx="149">
                  <c:v>0.14567137120207405</c:v>
                </c:pt>
                <c:pt idx="150">
                  <c:v>0.13310788089503692</c:v>
                </c:pt>
                <c:pt idx="151">
                  <c:v>0.13020000739727658</c:v>
                </c:pt>
                <c:pt idx="152">
                  <c:v>0.12218891893057514</c:v>
                </c:pt>
                <c:pt idx="153">
                  <c:v>0.11393436793951471</c:v>
                </c:pt>
                <c:pt idx="154">
                  <c:v>0.10961435090354306</c:v>
                </c:pt>
                <c:pt idx="155">
                  <c:v>0.10391659594366215</c:v>
                </c:pt>
                <c:pt idx="156">
                  <c:v>9.6362852361381396E-2</c:v>
                </c:pt>
                <c:pt idx="157">
                  <c:v>9.2538598773806505E-2</c:v>
                </c:pt>
                <c:pt idx="158">
                  <c:v>8.6924746123350188E-2</c:v>
                </c:pt>
                <c:pt idx="159">
                  <c:v>8.1501301873645543E-2</c:v>
                </c:pt>
                <c:pt idx="160">
                  <c:v>7.8266843382177889E-2</c:v>
                </c:pt>
                <c:pt idx="161">
                  <c:v>7.4472186903072154E-2</c:v>
                </c:pt>
                <c:pt idx="162">
                  <c:v>6.8552177648729215E-2</c:v>
                </c:pt>
                <c:pt idx="163">
                  <c:v>6.6379169253277262E-2</c:v>
                </c:pt>
                <c:pt idx="164">
                  <c:v>6.2986721929064571E-2</c:v>
                </c:pt>
                <c:pt idx="165">
                  <c:v>5.3321652995638423E-2</c:v>
                </c:pt>
                <c:pt idx="168">
                  <c:v>4.9037808570728411E-2</c:v>
                </c:pt>
                <c:pt idx="169">
                  <c:v>4.7658503913144294E-2</c:v>
                </c:pt>
              </c:numCache>
            </c:numRef>
          </c:val>
          <c:smooth val="0"/>
        </c:ser>
        <c:ser>
          <c:idx val="3"/>
          <c:order val="1"/>
          <c:tx>
            <c:strRef>
              <c:f>海水!$J$112</c:f>
              <c:strCache>
                <c:ptCount val="1"/>
                <c:pt idx="0">
                  <c:v>鮫浦湾</c:v>
                </c:pt>
              </c:strCache>
            </c:strRef>
          </c:tx>
          <c:spPr>
            <a:ln w="12700">
              <a:solidFill>
                <a:srgbClr val="FF00FF"/>
              </a:solidFill>
              <a:prstDash val="solid"/>
            </a:ln>
          </c:spPr>
          <c:marker>
            <c:symbol val="star"/>
            <c:size val="5"/>
            <c:spPr>
              <a:no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海水!$J$115:$J$298</c:f>
              <c:numCache>
                <c:formatCode>0.000</c:formatCode>
                <c:ptCount val="184"/>
                <c:pt idx="0">
                  <c:v>0.48683159071641113</c:v>
                </c:pt>
                <c:pt idx="2">
                  <c:v>0.42444722358117809</c:v>
                </c:pt>
                <c:pt idx="4">
                  <c:v>0.34537529232492414</c:v>
                </c:pt>
                <c:pt idx="6">
                  <c:v>0.3016724200620618</c:v>
                </c:pt>
                <c:pt idx="8">
                  <c:v>0.24911412285045914</c:v>
                </c:pt>
                <c:pt idx="10">
                  <c:v>0.2105007029020276</c:v>
                </c:pt>
                <c:pt idx="12">
                  <c:v>0.17770884858494695</c:v>
                </c:pt>
                <c:pt idx="14">
                  <c:v>0.14865090996142782</c:v>
                </c:pt>
                <c:pt idx="16">
                  <c:v>0.12584100260648157</c:v>
                </c:pt>
                <c:pt idx="21">
                  <c:v>0.47226820304606704</c:v>
                </c:pt>
                <c:pt idx="22">
                  <c:v>0.4163226426649636</c:v>
                </c:pt>
                <c:pt idx="24">
                  <c:v>0.34728774286685177</c:v>
                </c:pt>
                <c:pt idx="26">
                  <c:v>0.29726271059695614</c:v>
                </c:pt>
                <c:pt idx="28">
                  <c:v>0.25211252845667342</c:v>
                </c:pt>
                <c:pt idx="30">
                  <c:v>0.21323050101109356</c:v>
                </c:pt>
                <c:pt idx="32">
                  <c:v>0.18017914773114183</c:v>
                </c:pt>
                <c:pt idx="34">
                  <c:v>0.15211079317498016</c:v>
                </c:pt>
                <c:pt idx="36">
                  <c:v>0.12888854676727424</c:v>
                </c:pt>
                <c:pt idx="38">
                  <c:v>0.10881025538646204</c:v>
                </c:pt>
                <c:pt idx="40">
                  <c:v>9.160648877263633E-2</c:v>
                </c:pt>
                <c:pt idx="42">
                  <c:v>7.6557026667389561E-2</c:v>
                </c:pt>
                <c:pt idx="44">
                  <c:v>6.4275042192432935E-2</c:v>
                </c:pt>
                <c:pt idx="46">
                  <c:v>5.5016549412691761E-2</c:v>
                </c:pt>
                <c:pt idx="48">
                  <c:v>4.6488822833893391E-2</c:v>
                </c:pt>
                <c:pt idx="50">
                  <c:v>3.8637514399736131E-2</c:v>
                </c:pt>
                <c:pt idx="52">
                  <c:v>3.350085837331114E-2</c:v>
                </c:pt>
                <c:pt idx="54">
                  <c:v>2.7997210047331585E-2</c:v>
                </c:pt>
                <c:pt idx="56">
                  <c:v>2.396435439707683E-2</c:v>
                </c:pt>
                <c:pt idx="58">
                  <c:v>1.9771006426777038E-2</c:v>
                </c:pt>
                <c:pt idx="60">
                  <c:v>1.7142554237541879E-2</c:v>
                </c:pt>
                <c:pt idx="62">
                  <c:v>1.4339501419118319E-2</c:v>
                </c:pt>
                <c:pt idx="64">
                  <c:v>1.2273969202795247E-2</c:v>
                </c:pt>
                <c:pt idx="66">
                  <c:v>1.0182308784040766E-2</c:v>
                </c:pt>
                <c:pt idx="68">
                  <c:v>8.7719294387148521E-3</c:v>
                </c:pt>
                <c:pt idx="70">
                  <c:v>7.4054359863489211E-3</c:v>
                </c:pt>
                <c:pt idx="72">
                  <c:v>6.2403182395407257E-3</c:v>
                </c:pt>
                <c:pt idx="74">
                  <c:v>5.2827655347087088E-3</c:v>
                </c:pt>
                <c:pt idx="76">
                  <c:v>4.4352555528487953E-3</c:v>
                </c:pt>
                <c:pt idx="78">
                  <c:v>3.7546827377732397E-3</c:v>
                </c:pt>
                <c:pt idx="80">
                  <c:v>3.1932015797562826E-3</c:v>
                </c:pt>
                <c:pt idx="82">
                  <c:v>2.6833872153603608E-3</c:v>
                </c:pt>
                <c:pt idx="84">
                  <c:v>2.2821092735702689E-3</c:v>
                </c:pt>
                <c:pt idx="86">
                  <c:v>1.9071956894695873E-3</c:v>
                </c:pt>
                <c:pt idx="88">
                  <c:v>1.6130586404462883E-3</c:v>
                </c:pt>
                <c:pt idx="90">
                  <c:v>1.3605232257557244E-3</c:v>
                </c:pt>
                <c:pt idx="92">
                  <c:v>1.147523965594105E-3</c:v>
                </c:pt>
                <c:pt idx="94">
                  <c:v>9.8675931337744924E-4</c:v>
                </c:pt>
                <c:pt idx="96">
                  <c:v>8.2541005140976691E-4</c:v>
                </c:pt>
                <c:pt idx="98">
                  <c:v>6.974690716690311E-4</c:v>
                </c:pt>
                <c:pt idx="100">
                  <c:v>5.9044513947891463E-4</c:v>
                </c:pt>
                <c:pt idx="102">
                  <c:v>4.9846544188601597E-4</c:v>
                </c:pt>
                <c:pt idx="104">
                  <c:v>4.2275528824247847E-4</c:v>
                </c:pt>
                <c:pt idx="106">
                  <c:v>3.5232931100630699E-4</c:v>
                </c:pt>
                <c:pt idx="108">
                  <c:v>2.9936578709076133E-4</c:v>
                </c:pt>
                <c:pt idx="111">
                  <c:v>2.5180182582130767E-4</c:v>
                </c:pt>
                <c:pt idx="114">
                  <c:v>2.1296771645607751E-4</c:v>
                </c:pt>
                <c:pt idx="117">
                  <c:v>1.829631149696133E-4</c:v>
                </c:pt>
                <c:pt idx="120">
                  <c:v>1.5417702153023097E-4</c:v>
                </c:pt>
                <c:pt idx="123">
                  <c:v>1.3051915372250185E-4</c:v>
                </c:pt>
                <c:pt idx="133">
                  <c:v>0.39759884476289309</c:v>
                </c:pt>
                <c:pt idx="137" formatCode="0.0">
                  <c:v>3</c:v>
                </c:pt>
                <c:pt idx="140">
                  <c:v>0.2844165817362177</c:v>
                </c:pt>
                <c:pt idx="141">
                  <c:v>0.23922778641809919</c:v>
                </c:pt>
                <c:pt idx="144">
                  <c:v>0.20233290692046099</c:v>
                </c:pt>
                <c:pt idx="146">
                  <c:v>0.17112813622467496</c:v>
                </c:pt>
                <c:pt idx="149">
                  <c:v>0.14460277301593227</c:v>
                </c:pt>
                <c:pt idx="152">
                  <c:v>0.12309188126257307</c:v>
                </c:pt>
                <c:pt idx="155">
                  <c:v>0.10334434611823737</c:v>
                </c:pt>
                <c:pt idx="158">
                  <c:v>8.7004783223527102E-2</c:v>
                </c:pt>
                <c:pt idx="161">
                  <c:v>7.4472186903072154E-2</c:v>
                </c:pt>
                <c:pt idx="164">
                  <c:v>6.2524671656255346E-2</c:v>
                </c:pt>
                <c:pt idx="167">
                  <c:v>5.322359522555753E-2</c:v>
                </c:pt>
              </c:numCache>
            </c:numRef>
          </c:val>
          <c:smooth val="0"/>
        </c:ser>
        <c:ser>
          <c:idx val="4"/>
          <c:order val="2"/>
          <c:tx>
            <c:strRef>
              <c:f>海水!$M$112</c:f>
              <c:strCache>
                <c:ptCount val="1"/>
                <c:pt idx="0">
                  <c:v>気仙沼湾p2</c:v>
                </c:pt>
              </c:strCache>
            </c:strRef>
          </c:tx>
          <c:spPr>
            <a:ln w="12700">
              <a:solidFill>
                <a:srgbClr val="0000FF"/>
              </a:solidFill>
              <a:prstDash val="solid"/>
            </a:ln>
          </c:spPr>
          <c:marker>
            <c:symbol val="diamond"/>
            <c:size val="6"/>
            <c:spPr>
              <a:solidFill>
                <a:srgbClr val="0000FF"/>
              </a:solidFill>
              <a:ln>
                <a:solidFill>
                  <a:srgbClr val="00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海水!$M$115:$M$298</c:f>
              <c:numCache>
                <c:formatCode>0.0</c:formatCode>
                <c:ptCount val="184"/>
                <c:pt idx="8" formatCode="0.000">
                  <c:v>0.25234466437418657</c:v>
                </c:pt>
                <c:pt idx="12" formatCode="0.000">
                  <c:v>0.18034505004480841</c:v>
                </c:pt>
                <c:pt idx="16" formatCode="0.000">
                  <c:v>0.12912600767970234</c:v>
                </c:pt>
                <c:pt idx="22" formatCode="0.00">
                  <c:v>0.42133361567394839</c:v>
                </c:pt>
                <c:pt idx="24" formatCode="0.00">
                  <c:v>0.33166873768932625</c:v>
                </c:pt>
                <c:pt idx="30" formatCode="0.00">
                  <c:v>0.21679232236771842</c:v>
                </c:pt>
                <c:pt idx="34" formatCode="0.00">
                  <c:v>0.15337596780436363</c:v>
                </c:pt>
                <c:pt idx="38" formatCode="0.00">
                  <c:v>0.10971527975493876</c:v>
                </c:pt>
                <c:pt idx="42" formatCode="0.00">
                  <c:v>7.8555502647269557E-2</c:v>
                </c:pt>
                <c:pt idx="46" formatCode="0.00">
                  <c:v>5.6922266925233153E-2</c:v>
                </c:pt>
                <c:pt idx="50" formatCode="0.00">
                  <c:v>4.0981691021662735E-2</c:v>
                </c:pt>
                <c:pt idx="54" formatCode="0.00">
                  <c:v>2.9100609587329608E-2</c:v>
                </c:pt>
                <c:pt idx="58" formatCode="0.00">
                  <c:v>2.0797550466845716E-2</c:v>
                </c:pt>
                <c:pt idx="62" formatCode="0.00">
                  <c:v>1.4781690236445285E-2</c:v>
                </c:pt>
                <c:pt idx="66" formatCode="0.00">
                  <c:v>1.0583604299180821E-2</c:v>
                </c:pt>
                <c:pt idx="70" formatCode="0.00">
                  <c:v>7.522210876948948E-3</c:v>
                </c:pt>
                <c:pt idx="74" formatCode="0.00">
                  <c:v>5.3414321494919632E-3</c:v>
                </c:pt>
                <c:pt idx="78" formatCode="0.00">
                  <c:v>3.8491523562588573E-3</c:v>
                </c:pt>
                <c:pt idx="82" formatCode="0.00">
                  <c:v>2.7661351285903483E-3</c:v>
                </c:pt>
                <c:pt idx="86" formatCode="0.00">
                  <c:v>1.9515860961792919E-3</c:v>
                </c:pt>
                <c:pt idx="90" formatCode="0.00">
                  <c:v>1.4089464839530282E-3</c:v>
                </c:pt>
                <c:pt idx="94" formatCode="0.00">
                  <c:v>9.9496663925179897E-4</c:v>
                </c:pt>
                <c:pt idx="98" formatCode="0.00">
                  <c:v>7.2429016282387064E-4</c:v>
                </c:pt>
                <c:pt idx="102" formatCode="0.00">
                  <c:v>5.1858754705987726E-4</c:v>
                </c:pt>
                <c:pt idx="106" formatCode="0.00">
                  <c:v>3.6824282667748511E-4</c:v>
                </c:pt>
                <c:pt idx="111" formatCode="0.00">
                  <c:v>2.588509871395225E-4</c:v>
                </c:pt>
                <c:pt idx="117" formatCode="0.00">
                  <c:v>1.8465476928120568E-4</c:v>
                </c:pt>
                <c:pt idx="123" formatCode="0.00">
                  <c:v>1.3417302146832044E-4</c:v>
                </c:pt>
                <c:pt idx="133">
                  <c:v>3.5</c:v>
                </c:pt>
                <c:pt idx="140" formatCode="0.000">
                  <c:v>0.28916750175095618</c:v>
                </c:pt>
                <c:pt idx="144" formatCode="0.000">
                  <c:v>0.20876431517068025</c:v>
                </c:pt>
                <c:pt idx="149" formatCode="0.000">
                  <c:v>0.1500253178730997</c:v>
                </c:pt>
                <c:pt idx="155" formatCode="0.000">
                  <c:v>0.10623745844868503</c:v>
                </c:pt>
                <c:pt idx="161" formatCode="0.000">
                  <c:v>7.5925519598667043E-2</c:v>
                </c:pt>
                <c:pt idx="167" formatCode="0.000">
                  <c:v>5.4562726408282497E-2</c:v>
                </c:pt>
              </c:numCache>
            </c:numRef>
          </c:val>
          <c:smooth val="0"/>
        </c:ser>
        <c:ser>
          <c:idx val="1"/>
          <c:order val="3"/>
          <c:tx>
            <c:strRef>
              <c:f>海水!$Q$112</c:f>
              <c:strCache>
                <c:ptCount val="1"/>
                <c:pt idx="0">
                  <c:v>放水口付近(電力)</c:v>
                </c:pt>
              </c:strCache>
            </c:strRef>
          </c:tx>
          <c:spPr>
            <a:ln w="12700">
              <a:solidFill>
                <a:srgbClr val="FF00FF"/>
              </a:solidFill>
              <a:prstDash val="solid"/>
            </a:ln>
          </c:spPr>
          <c:marker>
            <c:symbol val="square"/>
            <c:size val="4"/>
            <c:spPr>
              <a:no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海水!$S$115:$S$298</c:f>
              <c:numCache>
                <c:formatCode>General</c:formatCode>
                <c:ptCount val="184"/>
                <c:pt idx="2" formatCode="0.000">
                  <c:v>0.42444722358117809</c:v>
                </c:pt>
                <c:pt idx="3" formatCode="0.000">
                  <c:v>0.39250874475630881</c:v>
                </c:pt>
                <c:pt idx="4" formatCode="0.000">
                  <c:v>0.36097471864330954</c:v>
                </c:pt>
                <c:pt idx="5" formatCode="0.000">
                  <c:v>0.32893285358511376</c:v>
                </c:pt>
                <c:pt idx="6" formatCode="0.000">
                  <c:v>0.3016724200620618</c:v>
                </c:pt>
                <c:pt idx="7" formatCode="0.000">
                  <c:v>0.28000129535826485</c:v>
                </c:pt>
                <c:pt idx="8" formatCode="0.000">
                  <c:v>0.25561709994397253</c:v>
                </c:pt>
                <c:pt idx="9" formatCode="0.000">
                  <c:v>0.23508090447763491</c:v>
                </c:pt>
                <c:pt idx="10" formatCode="0.000">
                  <c:v>0.21779223390869809</c:v>
                </c:pt>
                <c:pt idx="11" formatCode="0.000">
                  <c:v>0.19591923604238476</c:v>
                </c:pt>
                <c:pt idx="12" formatCode="0.000">
                  <c:v>0.18167777962763812</c:v>
                </c:pt>
                <c:pt idx="13" formatCode="0.000">
                  <c:v>0.1681617242194442</c:v>
                </c:pt>
                <c:pt idx="14" formatCode="0.000">
                  <c:v>0.15450939891066354</c:v>
                </c:pt>
                <c:pt idx="15" formatCode="0.000">
                  <c:v>0.14001906684427165</c:v>
                </c:pt>
                <c:pt idx="16" formatCode="0.000">
                  <c:v>0.13068020356753363</c:v>
                </c:pt>
                <c:pt idx="17" formatCode="0.000">
                  <c:v>0.11962963019375997</c:v>
                </c:pt>
                <c:pt idx="18" formatCode="0.000">
                  <c:v>0.11103584282113654</c:v>
                </c:pt>
                <c:pt idx="21" formatCode="0.000">
                  <c:v>0.46751120519731082</c:v>
                </c:pt>
                <c:pt idx="22" formatCode="0.000">
                  <c:v>0.42719049944394832</c:v>
                </c:pt>
                <c:pt idx="23" formatCode="0.000">
                  <c:v>0.39323189267754455</c:v>
                </c:pt>
                <c:pt idx="24" formatCode="0.000">
                  <c:v>0.36397710950817719</c:v>
                </c:pt>
                <c:pt idx="25" formatCode="0.000">
                  <c:v>0.32984229817292332</c:v>
                </c:pt>
                <c:pt idx="26" formatCode="0.000">
                  <c:v>0.30586591480159708</c:v>
                </c:pt>
                <c:pt idx="27" formatCode="0.000">
                  <c:v>0.2794863769133164</c:v>
                </c:pt>
                <c:pt idx="28" formatCode="0.000">
                  <c:v>0.25869377715819986</c:v>
                </c:pt>
                <c:pt idx="29" formatCode="0.000">
                  <c:v>0.23725443341923963</c:v>
                </c:pt>
                <c:pt idx="30" formatCode="0.000">
                  <c:v>0.2173917170530078</c:v>
                </c:pt>
                <c:pt idx="31" formatCode="0.000">
                  <c:v>0.19974262089620898</c:v>
                </c:pt>
                <c:pt idx="32" formatCode="0.000">
                  <c:v>0.1835263787569161</c:v>
                </c:pt>
                <c:pt idx="33" formatCode="0.000">
                  <c:v>0.17018576465071644</c:v>
                </c:pt>
                <c:pt idx="34" formatCode="0.000">
                  <c:v>0.15507925157894512</c:v>
                </c:pt>
                <c:pt idx="35" formatCode="0.000">
                  <c:v>0.14340996711304396</c:v>
                </c:pt>
                <c:pt idx="36" formatCode="0.000">
                  <c:v>0.13116217076965572</c:v>
                </c:pt>
                <c:pt idx="37" formatCode="0.000">
                  <c:v>0.12062464422192011</c:v>
                </c:pt>
                <c:pt idx="38" formatCode="0.000">
                  <c:v>0.11103584282113654</c:v>
                </c:pt>
                <c:pt idx="39" formatCode="0.000">
                  <c:v>0.10277524756869613</c:v>
                </c:pt>
                <c:pt idx="40" formatCode="0.000">
                  <c:v>9.3911351966028275E-2</c:v>
                </c:pt>
                <c:pt idx="41" formatCode="0.000">
                  <c:v>8.5417953516707168E-2</c:v>
                </c:pt>
                <c:pt idx="42" formatCode="0.000">
                  <c:v>7.8845226528841503E-2</c:v>
                </c:pt>
                <c:pt idx="43" formatCode="0.000">
                  <c:v>7.3181252553182308E-2</c:v>
                </c:pt>
                <c:pt idx="44" formatCode="0.000">
                  <c:v>6.6869703828667706E-2</c:v>
                </c:pt>
                <c:pt idx="45" formatCode="0.000">
                  <c:v>6.1894881789724771E-2</c:v>
                </c:pt>
                <c:pt idx="46" formatCode="0.000">
                  <c:v>5.6090203260998173E-2</c:v>
                </c:pt>
                <c:pt idx="47" formatCode="0.000">
                  <c:v>5.2349150337102475E-2</c:v>
                </c:pt>
                <c:pt idx="48" formatCode="0.000">
                  <c:v>4.7834275263060125E-2</c:v>
                </c:pt>
                <c:pt idx="49" formatCode="0.000">
                  <c:v>4.3348240513046601E-2</c:v>
                </c:pt>
                <c:pt idx="50" formatCode="0.000">
                  <c:v>4.0643639392766238E-2</c:v>
                </c:pt>
                <c:pt idx="51" formatCode="0.000">
                  <c:v>3.7447207384500948E-2</c:v>
                </c:pt>
                <c:pt idx="52" formatCode="0.000">
                  <c:v>3.4438710806278493E-2</c:v>
                </c:pt>
                <c:pt idx="53" formatCode="0.000">
                  <c:v>3.1584589740772821E-2</c:v>
                </c:pt>
                <c:pt idx="54" formatCode="0.000">
                  <c:v>2.8887136903136174E-2</c:v>
                </c:pt>
                <c:pt idx="55" formatCode="0.000">
                  <c:v>2.6787318072361285E-2</c:v>
                </c:pt>
                <c:pt idx="56" formatCode="0.000">
                  <c:v>2.4387091193521216E-2</c:v>
                </c:pt>
                <c:pt idx="57" formatCode="0.000">
                  <c:v>2.2366001870713362E-2</c:v>
                </c:pt>
                <c:pt idx="58" formatCode="0.000">
                  <c:v>2.0683022132696204E-2</c:v>
                </c:pt>
                <c:pt idx="59" formatCode="0.000">
                  <c:v>1.8795131462755583E-2</c:v>
                </c:pt>
                <c:pt idx="60" formatCode="0.000">
                  <c:v>1.7396853485253012E-2</c:v>
                </c:pt>
                <c:pt idx="61" formatCode="0.000">
                  <c:v>1.5999195880379541E-2</c:v>
                </c:pt>
                <c:pt idx="62" formatCode="0.000">
                  <c:v>1.490463627515959E-2</c:v>
                </c:pt>
                <c:pt idx="63" formatCode="0.000">
                  <c:v>1.3619179484112268E-2</c:v>
                </c:pt>
                <c:pt idx="64" formatCode="0.000">
                  <c:v>1.2525018991570231E-2</c:v>
                </c:pt>
                <c:pt idx="65" formatCode="0.000">
                  <c:v>1.1434265071066428E-2</c:v>
                </c:pt>
                <c:pt idx="66" formatCode="0.000">
                  <c:v>1.0593349291663447E-2</c:v>
                </c:pt>
                <c:pt idx="67" formatCode="0.000">
                  <c:v>9.7422830220575702E-3</c:v>
                </c:pt>
                <c:pt idx="68" formatCode="0.000">
                  <c:v>8.9020556163153328E-3</c:v>
                </c:pt>
                <c:pt idx="69" formatCode="0.000">
                  <c:v>8.1793361047563413E-3</c:v>
                </c:pt>
                <c:pt idx="70" formatCode="0.000">
                  <c:v>7.5777991670711474E-3</c:v>
                </c:pt>
                <c:pt idx="71" formatCode="0.000">
                  <c:v>6.9242486059790352E-3</c:v>
                </c:pt>
                <c:pt idx="72" formatCode="0.000">
                  <c:v>6.4091139097584076E-3</c:v>
                </c:pt>
                <c:pt idx="73" formatCode="0.000">
                  <c:v>5.8187495280767956E-3</c:v>
                </c:pt>
                <c:pt idx="74" formatCode="0.000">
                  <c:v>5.3858592693501583E-3</c:v>
                </c:pt>
                <c:pt idx="75" formatCode="0.000">
                  <c:v>4.9760065425696245E-3</c:v>
                </c:pt>
                <c:pt idx="76" formatCode="0.000">
                  <c:v>4.5510352803649545E-3</c:v>
                </c:pt>
                <c:pt idx="77" formatCode="0.000">
                  <c:v>4.1892603399879824E-3</c:v>
                </c:pt>
                <c:pt idx="78" formatCode="0.000">
                  <c:v>3.8526965137798568E-3</c:v>
                </c:pt>
                <c:pt idx="79" formatCode="0.000">
                  <c:v>3.5431721169503689E-3</c:v>
                </c:pt>
                <c:pt idx="80" formatCode="0.000">
                  <c:v>3.2375897078597031E-3</c:v>
                </c:pt>
                <c:pt idx="81" formatCode="0.000">
                  <c:v>3.0160951440707236E-3</c:v>
                </c:pt>
                <c:pt idx="82" formatCode="0.000">
                  <c:v>2.7559707160863828E-3</c:v>
                </c:pt>
                <c:pt idx="83" formatCode="0.000">
                  <c:v>2.5322253368561796E-3</c:v>
                </c:pt>
                <c:pt idx="84" formatCode="0.000">
                  <c:v>2.3309314303433873E-3</c:v>
                </c:pt>
                <c:pt idx="85" formatCode="0.000">
                  <c:v>2.1298992426881749E-3</c:v>
                </c:pt>
                <c:pt idx="86" formatCode="0.000">
                  <c:v>1.969630219633318E-3</c:v>
                </c:pt>
                <c:pt idx="87" formatCode="0.000">
                  <c:v>1.8014157622460126E-3</c:v>
                </c:pt>
                <c:pt idx="88" formatCode="0.000">
                  <c:v>1.667398078269391E-3</c:v>
                </c:pt>
                <c:pt idx="89" formatCode="0.000">
                  <c:v>1.5138086040683116E-3</c:v>
                </c:pt>
                <c:pt idx="90" formatCode="0.000">
                  <c:v>1.4089464839530282E-3</c:v>
                </c:pt>
                <c:pt idx="91" formatCode="0.000">
                  <c:v>1.2803416357623143E-3</c:v>
                </c:pt>
                <c:pt idx="92" formatCode="0.000">
                  <c:v>1.2004580376868148E-3</c:v>
                </c:pt>
                <c:pt idx="93" formatCode="0.000">
                  <c:v>1.1040136256483559E-3</c:v>
                </c:pt>
                <c:pt idx="94" formatCode="0.000">
                  <c:v>1.0078694847671299E-3</c:v>
                </c:pt>
                <c:pt idx="95" formatCode="0.000">
                  <c:v>9.158738670763377E-4</c:v>
                </c:pt>
                <c:pt idx="96" formatCode="0.000">
                  <c:v>8.5873029082934697E-4</c:v>
                </c:pt>
                <c:pt idx="97" formatCode="0.000">
                  <c:v>7.8466872611579941E-4</c:v>
                </c:pt>
                <c:pt idx="98" formatCode="0.000">
                  <c:v>7.1699463302913604E-4</c:v>
                </c:pt>
                <c:pt idx="99" formatCode="0.000">
                  <c:v>6.5878493031468373E-4</c:v>
                </c:pt>
                <c:pt idx="100" formatCode="0.000">
                  <c:v>6.0585836123074814E-4</c:v>
                </c:pt>
                <c:pt idx="101" formatCode="0.000">
                  <c:v>5.6440952257372624E-4</c:v>
                </c:pt>
                <c:pt idx="102" formatCode="0.000">
                  <c:v>5.1811049003017465E-4</c:v>
                </c:pt>
                <c:pt idx="103" formatCode="0.000">
                  <c:v>4.7386174014892984E-4</c:v>
                </c:pt>
                <c:pt idx="104" formatCode="0.000">
                  <c:v>4.3901229315168377E-4</c:v>
                </c:pt>
                <c:pt idx="105" formatCode="0.000">
                  <c:v>4.0337077800618433E-4</c:v>
                </c:pt>
                <c:pt idx="106" formatCode="0.000">
                  <c:v>3.6688968526610234E-4</c:v>
                </c:pt>
                <c:pt idx="107" formatCode="0.000">
                  <c:v>3.3865831660604188E-4</c:v>
                </c:pt>
                <c:pt idx="108" formatCode="0.000">
                  <c:v>3.1231172565592528E-4</c:v>
                </c:pt>
                <c:pt idx="109" formatCode="0.000">
                  <c:v>2.8854545068211605E-4</c:v>
                </c:pt>
                <c:pt idx="110" formatCode="0.000">
                  <c:v>2.6220779747545853E-4</c:v>
                </c:pt>
                <c:pt idx="111" formatCode="0.000">
                  <c:v>2.5041519888689581E-4</c:v>
                </c:pt>
                <c:pt idx="112" formatCode="0.000">
                  <c:v>2.4247738643229657E-4</c:v>
                </c:pt>
                <c:pt idx="113" formatCode="0.000">
                  <c:v>2.2881803193508567E-4</c:v>
                </c:pt>
                <c:pt idx="114" formatCode="0.000">
                  <c:v>2.2320215857419157E-4</c:v>
                </c:pt>
                <c:pt idx="115" formatCode="0.000">
                  <c:v>2.0927603836760431E-4</c:v>
                </c:pt>
                <c:pt idx="116" formatCode="0.000">
                  <c:v>2.0395199203414682E-4</c:v>
                </c:pt>
                <c:pt idx="117" formatCode="0.000">
                  <c:v>1.8877882979826432E-4</c:v>
                </c:pt>
                <c:pt idx="118" formatCode="0.000">
                  <c:v>1.7814444860617294E-4</c:v>
                </c:pt>
                <c:pt idx="119" formatCode="0.000">
                  <c:v>1.720219061749867E-4</c:v>
                </c:pt>
                <c:pt idx="120" formatCode="0.000">
                  <c:v>1.5937081453014043E-4</c:v>
                </c:pt>
                <c:pt idx="123" formatCode="0.000">
                  <c:v>1.4656701462967292E-4</c:v>
                </c:pt>
                <c:pt idx="124" formatCode="0.000">
                  <c:v>1.347918678886598E-4</c:v>
                </c:pt>
                <c:pt idx="125" formatCode="0.000">
                  <c:v>1.2743305418320882E-4</c:v>
                </c:pt>
                <c:pt idx="126" formatCode="0.000">
                  <c:v>1.2396273264363524E-4</c:v>
                </c:pt>
                <c:pt idx="128" formatCode="0">
                  <c:v>67</c:v>
                </c:pt>
                <c:pt idx="129" formatCode="0">
                  <c:v>190</c:v>
                </c:pt>
                <c:pt idx="130" formatCode="0">
                  <c:v>440</c:v>
                </c:pt>
                <c:pt idx="131" formatCode="0">
                  <c:v>64</c:v>
                </c:pt>
                <c:pt idx="132" formatCode="0">
                  <c:v>110</c:v>
                </c:pt>
                <c:pt idx="133" formatCode="0">
                  <c:v>27</c:v>
                </c:pt>
                <c:pt idx="134" formatCode="0.000">
                  <c:v>0.4102370286816906</c:v>
                </c:pt>
                <c:pt idx="135" formatCode="0.000">
                  <c:v>0.38998818363236576</c:v>
                </c:pt>
                <c:pt idx="136" formatCode="0.0">
                  <c:v>16.3</c:v>
                </c:pt>
                <c:pt idx="137" formatCode="&quot;(&quot;0&quot;)&quot;">
                  <c:v>54</c:v>
                </c:pt>
                <c:pt idx="138" formatCode="0.0">
                  <c:v>10.8</c:v>
                </c:pt>
                <c:pt idx="139" formatCode="0.0">
                  <c:v>3.3</c:v>
                </c:pt>
                <c:pt idx="140" formatCode="0.0">
                  <c:v>2.5</c:v>
                </c:pt>
                <c:pt idx="141" formatCode="0.0">
                  <c:v>2.9</c:v>
                </c:pt>
                <c:pt idx="142" formatCode="&quot;(&quot;0.0&quot;)&quot;">
                  <c:v>1.9</c:v>
                </c:pt>
                <c:pt idx="143" formatCode="&quot;(&quot;0.0&quot;)&quot;">
                  <c:v>1.8</c:v>
                </c:pt>
                <c:pt idx="144" formatCode="0.000">
                  <c:v>0.20609169361752017</c:v>
                </c:pt>
                <c:pt idx="145" formatCode="0.000">
                  <c:v>0.19181564057303135</c:v>
                </c:pt>
                <c:pt idx="146" formatCode="0.000">
                  <c:v>0.17754537135542528</c:v>
                </c:pt>
                <c:pt idx="147" formatCode="0.000">
                  <c:v>0.16570361304439407</c:v>
                </c:pt>
                <c:pt idx="148" formatCode="0.000">
                  <c:v>0.16343177693583522</c:v>
                </c:pt>
                <c:pt idx="149" formatCode="0.000">
                  <c:v>0.14742471160316972</c:v>
                </c:pt>
                <c:pt idx="150" formatCode="0.000">
                  <c:v>0.13989026105148095</c:v>
                </c:pt>
                <c:pt idx="151" formatCode="0.000">
                  <c:v>0.13721254358236018</c:v>
                </c:pt>
                <c:pt idx="152" formatCode="0.000">
                  <c:v>0.12549403249567728</c:v>
                </c:pt>
                <c:pt idx="153" formatCode="0.000">
                  <c:v>0.11908039551386763</c:v>
                </c:pt>
                <c:pt idx="154" formatCode="0.000">
                  <c:v>0.11615780932030761</c:v>
                </c:pt>
                <c:pt idx="155" formatCode="0.000">
                  <c:v>0.1067274576314375</c:v>
                </c:pt>
                <c:pt idx="156" formatCode="0.000">
                  <c:v>0.10145950861417753</c:v>
                </c:pt>
                <c:pt idx="157" formatCode="0.000">
                  <c:v>9.8153008065955089E-2</c:v>
                </c:pt>
                <c:pt idx="158" formatCode="0.000">
                  <c:v>9.0267427016435059E-2</c:v>
                </c:pt>
                <c:pt idx="159" formatCode="0.000">
                  <c:v>8.4713354033292429E-2</c:v>
                </c:pt>
                <c:pt idx="160" formatCode="0.000">
                  <c:v>8.3015371008213434E-2</c:v>
                </c:pt>
                <c:pt idx="161" formatCode="0.000">
                  <c:v>7.6345942843552769E-2</c:v>
                </c:pt>
                <c:pt idx="162" formatCode="0.000">
                  <c:v>7.2444122552222212E-2</c:v>
                </c:pt>
                <c:pt idx="163" formatCode="0.000">
                  <c:v>6.937729037790008E-2</c:v>
                </c:pt>
                <c:pt idx="164" formatCode="0.000">
                  <c:v>6.4452751985225085E-2</c:v>
                </c:pt>
                <c:pt idx="165" formatCode="0.000">
                  <c:v>6.1215071003893069E-2</c:v>
                </c:pt>
                <c:pt idx="166" formatCode="0.000">
                  <c:v>5.9383844708603958E-2</c:v>
                </c:pt>
                <c:pt idx="167" formatCode="0.000">
                  <c:v>5.4262259381064173E-2</c:v>
                </c:pt>
                <c:pt idx="168" formatCode="0.000">
                  <c:v>5.1821855054609095E-2</c:v>
                </c:pt>
                <c:pt idx="169" formatCode="0.000">
                  <c:v>4.9902846942151059E-2</c:v>
                </c:pt>
              </c:numCache>
            </c:numRef>
          </c:val>
          <c:smooth val="0"/>
        </c:ser>
        <c:ser>
          <c:idx val="2"/>
          <c:order val="4"/>
          <c:tx>
            <c:strRef>
              <c:f>海水!$W$112</c:f>
              <c:strCache>
                <c:ptCount val="1"/>
                <c:pt idx="0">
                  <c:v>取水口付近</c:v>
                </c:pt>
              </c:strCache>
            </c:strRef>
          </c:tx>
          <c:spPr>
            <a:ln w="12700">
              <a:solidFill>
                <a:srgbClr val="008000"/>
              </a:solidFill>
              <a:prstDash val="solid"/>
            </a:ln>
          </c:spPr>
          <c:marker>
            <c:symbol val="triangle"/>
            <c:size val="5"/>
            <c:spPr>
              <a:noFill/>
              <a:ln>
                <a:solidFill>
                  <a:srgbClr val="00800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海水!$W$114:$W$298</c:f>
              <c:numCache>
                <c:formatCode>General</c:formatCode>
                <c:ptCount val="185"/>
                <c:pt idx="0" formatCode="0.000">
                  <c:v>0.5</c:v>
                </c:pt>
                <c:pt idx="2" formatCode="0.000">
                  <c:v>0.45983016106739566</c:v>
                </c:pt>
                <c:pt idx="3" formatCode="0.000">
                  <c:v>0.42444722358117809</c:v>
                </c:pt>
                <c:pt idx="4" formatCode="0.000">
                  <c:v>0.39250874475630881</c:v>
                </c:pt>
                <c:pt idx="5" formatCode="0.000">
                  <c:v>0.36097471864330954</c:v>
                </c:pt>
                <c:pt idx="6" formatCode="0.000">
                  <c:v>0.32893285358511376</c:v>
                </c:pt>
                <c:pt idx="7" formatCode="0.000">
                  <c:v>0.3016724200620618</c:v>
                </c:pt>
                <c:pt idx="8" formatCode="0.000">
                  <c:v>0.28000129535826485</c:v>
                </c:pt>
                <c:pt idx="9" formatCode="0.000">
                  <c:v>0.25561709994397253</c:v>
                </c:pt>
                <c:pt idx="10" formatCode="0.000">
                  <c:v>0.23508090447763491</c:v>
                </c:pt>
                <c:pt idx="11" formatCode="0.000">
                  <c:v>0.21779223390869809</c:v>
                </c:pt>
                <c:pt idx="12" formatCode="0.000">
                  <c:v>0.19591923604238476</c:v>
                </c:pt>
                <c:pt idx="13" formatCode="0.000">
                  <c:v>0.18167777962763812</c:v>
                </c:pt>
                <c:pt idx="14" formatCode="0.000">
                  <c:v>0.1681617242194442</c:v>
                </c:pt>
                <c:pt idx="15" formatCode="0.000">
                  <c:v>0.15450939891066354</c:v>
                </c:pt>
                <c:pt idx="16" formatCode="0.000">
                  <c:v>0.14001906684427165</c:v>
                </c:pt>
                <c:pt idx="17" formatCode="0.000">
                  <c:v>0.13068020356753363</c:v>
                </c:pt>
                <c:pt idx="18" formatCode="0.000">
                  <c:v>0.11962963019375997</c:v>
                </c:pt>
                <c:pt idx="19" formatCode="0.000">
                  <c:v>0.11103584282113654</c:v>
                </c:pt>
                <c:pt idx="22" formatCode="0.000">
                  <c:v>0.46751120519731082</c:v>
                </c:pt>
                <c:pt idx="23" formatCode="0.000">
                  <c:v>0.42719049944394832</c:v>
                </c:pt>
                <c:pt idx="24" formatCode="0.000">
                  <c:v>0.39323189267754455</c:v>
                </c:pt>
                <c:pt idx="25" formatCode="0.000">
                  <c:v>0.36397710950817719</c:v>
                </c:pt>
                <c:pt idx="26" formatCode="0.000">
                  <c:v>0.32984229817292332</c:v>
                </c:pt>
                <c:pt idx="27" formatCode="0.000">
                  <c:v>0.30586591480159708</c:v>
                </c:pt>
                <c:pt idx="28" formatCode="0.000">
                  <c:v>0.2794863769133164</c:v>
                </c:pt>
                <c:pt idx="29" formatCode="0.000">
                  <c:v>0.25869377715819986</c:v>
                </c:pt>
                <c:pt idx="30" formatCode="0.000">
                  <c:v>0.23725443341923963</c:v>
                </c:pt>
                <c:pt idx="31" formatCode="0.000">
                  <c:v>0.2173917170530078</c:v>
                </c:pt>
                <c:pt idx="32" formatCode="0.000">
                  <c:v>0.19974262089620898</c:v>
                </c:pt>
                <c:pt idx="33" formatCode="0.000">
                  <c:v>0.1835263787569161</c:v>
                </c:pt>
                <c:pt idx="34" formatCode="0.000">
                  <c:v>0.17018576465071644</c:v>
                </c:pt>
                <c:pt idx="35" formatCode="0.000">
                  <c:v>0.15507925157894512</c:v>
                </c:pt>
                <c:pt idx="36" formatCode="0.000">
                  <c:v>0.14340996711304396</c:v>
                </c:pt>
                <c:pt idx="37" formatCode="0.000">
                  <c:v>0.13116217076965572</c:v>
                </c:pt>
                <c:pt idx="38" formatCode="0.000">
                  <c:v>0.12062464422192011</c:v>
                </c:pt>
                <c:pt idx="39" formatCode="0.000">
                  <c:v>0.11103584282113654</c:v>
                </c:pt>
                <c:pt idx="40" formatCode="0.000">
                  <c:v>0.10277524756869613</c:v>
                </c:pt>
                <c:pt idx="41" formatCode="0.000">
                  <c:v>9.3911351966028275E-2</c:v>
                </c:pt>
                <c:pt idx="42" formatCode="0.000">
                  <c:v>8.5417953516707168E-2</c:v>
                </c:pt>
                <c:pt idx="43" formatCode="0.000">
                  <c:v>7.8845226528841503E-2</c:v>
                </c:pt>
                <c:pt idx="44" formatCode="0.000">
                  <c:v>7.3181252553182308E-2</c:v>
                </c:pt>
                <c:pt idx="45" formatCode="0.000">
                  <c:v>6.6869703828667706E-2</c:v>
                </c:pt>
                <c:pt idx="46" formatCode="0.000">
                  <c:v>6.1894881789724771E-2</c:v>
                </c:pt>
                <c:pt idx="47" formatCode="0.000">
                  <c:v>5.6090203260998173E-2</c:v>
                </c:pt>
                <c:pt idx="48" formatCode="0.000">
                  <c:v>5.2349150337102475E-2</c:v>
                </c:pt>
                <c:pt idx="49" formatCode="0.000">
                  <c:v>4.7834275263060125E-2</c:v>
                </c:pt>
                <c:pt idx="50" formatCode="0.000">
                  <c:v>4.3348240513046601E-2</c:v>
                </c:pt>
                <c:pt idx="51" formatCode="0.000">
                  <c:v>4.0643639392766238E-2</c:v>
                </c:pt>
                <c:pt idx="52" formatCode="0.000">
                  <c:v>3.7447207384500948E-2</c:v>
                </c:pt>
                <c:pt idx="53" formatCode="0.000">
                  <c:v>3.4438710806278493E-2</c:v>
                </c:pt>
                <c:pt idx="54" formatCode="0.000">
                  <c:v>3.1584589740772821E-2</c:v>
                </c:pt>
                <c:pt idx="55" formatCode="0.000">
                  <c:v>2.8887136903136174E-2</c:v>
                </c:pt>
                <c:pt idx="56" formatCode="0.000">
                  <c:v>2.6787318072361285E-2</c:v>
                </c:pt>
                <c:pt idx="57" formatCode="0.000">
                  <c:v>2.4387091193521216E-2</c:v>
                </c:pt>
                <c:pt idx="58" formatCode="0.000">
                  <c:v>2.2366001870713362E-2</c:v>
                </c:pt>
                <c:pt idx="59" formatCode="0.000">
                  <c:v>2.0683022132696204E-2</c:v>
                </c:pt>
                <c:pt idx="60" formatCode="0.000">
                  <c:v>1.8795131462755583E-2</c:v>
                </c:pt>
                <c:pt idx="61" formatCode="0.000">
                  <c:v>1.7396853485253012E-2</c:v>
                </c:pt>
                <c:pt idx="62" formatCode="0.000">
                  <c:v>1.5999195880379541E-2</c:v>
                </c:pt>
                <c:pt idx="63" formatCode="0.000">
                  <c:v>1.490463627515959E-2</c:v>
                </c:pt>
                <c:pt idx="64" formatCode="0.000">
                  <c:v>1.3619179484112268E-2</c:v>
                </c:pt>
                <c:pt idx="65" formatCode="0.000">
                  <c:v>1.2525018991570231E-2</c:v>
                </c:pt>
                <c:pt idx="66" formatCode="0.000">
                  <c:v>1.1434265071066428E-2</c:v>
                </c:pt>
                <c:pt idx="67" formatCode="0.000">
                  <c:v>1.0593349291663447E-2</c:v>
                </c:pt>
                <c:pt idx="68" formatCode="0.000">
                  <c:v>9.7422830220575702E-3</c:v>
                </c:pt>
                <c:pt idx="69" formatCode="0.000">
                  <c:v>8.9020556163153328E-3</c:v>
                </c:pt>
                <c:pt idx="70" formatCode="0.000">
                  <c:v>8.1793361047563413E-3</c:v>
                </c:pt>
                <c:pt idx="71" formatCode="0.000">
                  <c:v>7.5777991670711474E-3</c:v>
                </c:pt>
                <c:pt idx="72" formatCode="0.000">
                  <c:v>6.9242486059790352E-3</c:v>
                </c:pt>
                <c:pt idx="73" formatCode="0.000">
                  <c:v>6.4091139097584076E-3</c:v>
                </c:pt>
                <c:pt idx="74" formatCode="0.000">
                  <c:v>5.8187495280767956E-3</c:v>
                </c:pt>
                <c:pt idx="75" formatCode="0.000">
                  <c:v>5.3858592693501583E-3</c:v>
                </c:pt>
                <c:pt idx="76" formatCode="0.000">
                  <c:v>4.9760065425696245E-3</c:v>
                </c:pt>
                <c:pt idx="77" formatCode="0.000">
                  <c:v>4.5510352803649545E-3</c:v>
                </c:pt>
                <c:pt idx="78" formatCode="0.000">
                  <c:v>4.1892603399879824E-3</c:v>
                </c:pt>
                <c:pt idx="79" formatCode="0.000">
                  <c:v>3.8526965137798568E-3</c:v>
                </c:pt>
                <c:pt idx="80" formatCode="0.000">
                  <c:v>3.5431721169503689E-3</c:v>
                </c:pt>
                <c:pt idx="81" formatCode="0.000">
                  <c:v>3.2375897078597031E-3</c:v>
                </c:pt>
                <c:pt idx="82" formatCode="0.000">
                  <c:v>3.0160951440707236E-3</c:v>
                </c:pt>
                <c:pt idx="83" formatCode="0.000">
                  <c:v>2.7559707160863828E-3</c:v>
                </c:pt>
                <c:pt idx="84" formatCode="0.000">
                  <c:v>2.5322253368561796E-3</c:v>
                </c:pt>
                <c:pt idx="85" formatCode="0.000">
                  <c:v>2.3309314303433873E-3</c:v>
                </c:pt>
                <c:pt idx="86" formatCode="0.000">
                  <c:v>2.1298992426881749E-3</c:v>
                </c:pt>
                <c:pt idx="87" formatCode="0.000">
                  <c:v>1.969630219633318E-3</c:v>
                </c:pt>
                <c:pt idx="88" formatCode="0.000">
                  <c:v>1.8014157622460126E-3</c:v>
                </c:pt>
                <c:pt idx="89" formatCode="0.000">
                  <c:v>1.667398078269391E-3</c:v>
                </c:pt>
                <c:pt idx="90" formatCode="0.000">
                  <c:v>1.5138086040683116E-3</c:v>
                </c:pt>
                <c:pt idx="91" formatCode="0.000">
                  <c:v>1.4089464839530282E-3</c:v>
                </c:pt>
                <c:pt idx="92" formatCode="0.000">
                  <c:v>1.2803416357623143E-3</c:v>
                </c:pt>
                <c:pt idx="93" formatCode="0.000">
                  <c:v>1.2004580376868148E-3</c:v>
                </c:pt>
                <c:pt idx="94" formatCode="0.000">
                  <c:v>1.1040136256483559E-3</c:v>
                </c:pt>
                <c:pt idx="95" formatCode="0.000">
                  <c:v>1.0078694847671299E-3</c:v>
                </c:pt>
                <c:pt idx="96" formatCode="0.000">
                  <c:v>9.158738670763377E-4</c:v>
                </c:pt>
                <c:pt idx="97" formatCode="0.000">
                  <c:v>8.5873029082934697E-4</c:v>
                </c:pt>
                <c:pt idx="98" formatCode="0.000">
                  <c:v>7.8466872611579941E-4</c:v>
                </c:pt>
                <c:pt idx="99" formatCode="0.000">
                  <c:v>7.1699463302913604E-4</c:v>
                </c:pt>
                <c:pt idx="100" formatCode="0.000">
                  <c:v>6.5878493031468373E-4</c:v>
                </c:pt>
                <c:pt idx="101" formatCode="0.000">
                  <c:v>6.0585836123074814E-4</c:v>
                </c:pt>
                <c:pt idx="102" formatCode="0.000">
                  <c:v>5.6440952257372624E-4</c:v>
                </c:pt>
                <c:pt idx="103" formatCode="0.000">
                  <c:v>5.1811049003017465E-4</c:v>
                </c:pt>
                <c:pt idx="104" formatCode="0.000">
                  <c:v>4.7386174014892984E-4</c:v>
                </c:pt>
                <c:pt idx="105" formatCode="0.000">
                  <c:v>4.3901229315168377E-4</c:v>
                </c:pt>
                <c:pt idx="106" formatCode="0.000">
                  <c:v>4.0337077800618433E-4</c:v>
                </c:pt>
                <c:pt idx="107" formatCode="0.000">
                  <c:v>3.6688968526610234E-4</c:v>
                </c:pt>
                <c:pt idx="108" formatCode="0.000">
                  <c:v>3.3865831660604188E-4</c:v>
                </c:pt>
                <c:pt idx="109" formatCode="0.000">
                  <c:v>3.1231172565592528E-4</c:v>
                </c:pt>
                <c:pt idx="110" formatCode="0.000">
                  <c:v>2.8854545068211605E-4</c:v>
                </c:pt>
                <c:pt idx="111" formatCode="0.000">
                  <c:v>2.6220779747545853E-4</c:v>
                </c:pt>
                <c:pt idx="113" formatCode="0.000">
                  <c:v>2.4247738643229657E-4</c:v>
                </c:pt>
                <c:pt idx="115" formatCode="0.000">
                  <c:v>2.2320215857419157E-4</c:v>
                </c:pt>
                <c:pt idx="117" formatCode="0.000">
                  <c:v>2.0395199203414682E-4</c:v>
                </c:pt>
                <c:pt idx="118" formatCode="0.000">
                  <c:v>1.8877882979826432E-4</c:v>
                </c:pt>
                <c:pt idx="120" formatCode="0.000">
                  <c:v>1.720219061749867E-4</c:v>
                </c:pt>
                <c:pt idx="121" formatCode="0.000">
                  <c:v>1.5937081453014043E-4</c:v>
                </c:pt>
                <c:pt idx="124" formatCode="0.000">
                  <c:v>1.4656701462967292E-4</c:v>
                </c:pt>
                <c:pt idx="125" formatCode="0.000">
                  <c:v>1.347918678886598E-4</c:v>
                </c:pt>
                <c:pt idx="127" formatCode="0.000">
                  <c:v>1.2396273264363524E-4</c:v>
                </c:pt>
                <c:pt idx="129" formatCode="0.0">
                  <c:v>88</c:v>
                </c:pt>
                <c:pt idx="132" formatCode="0.0">
                  <c:v>68</c:v>
                </c:pt>
                <c:pt idx="134" formatCode="0.0">
                  <c:v>17.8</c:v>
                </c:pt>
                <c:pt idx="137" formatCode="0.0">
                  <c:v>12.3</c:v>
                </c:pt>
                <c:pt idx="139" formatCode="0.0">
                  <c:v>5.4</c:v>
                </c:pt>
                <c:pt idx="140" formatCode="&quot;(&quot;0.0&quot;)&quot;">
                  <c:v>1.9</c:v>
                </c:pt>
                <c:pt idx="141" formatCode="0.0">
                  <c:v>2.1</c:v>
                </c:pt>
                <c:pt idx="142" formatCode="0.000">
                  <c:v>0.26790111395938471</c:v>
                </c:pt>
                <c:pt idx="143" formatCode="0.0">
                  <c:v>1.9</c:v>
                </c:pt>
                <c:pt idx="144" formatCode="&quot;(&quot;0.0&quot;)&quot;">
                  <c:v>1.9</c:v>
                </c:pt>
                <c:pt idx="145" formatCode="0.000">
                  <c:v>0.20609169361752017</c:v>
                </c:pt>
                <c:pt idx="146" formatCode="0.000">
                  <c:v>0.19181564057303135</c:v>
                </c:pt>
                <c:pt idx="147" formatCode="0.000">
                  <c:v>0.17754537135542528</c:v>
                </c:pt>
                <c:pt idx="149" formatCode="0.000">
                  <c:v>0.16343177693583522</c:v>
                </c:pt>
                <c:pt idx="150" formatCode="0.000">
                  <c:v>0.14742471160316972</c:v>
                </c:pt>
                <c:pt idx="152" formatCode="0.000">
                  <c:v>0.13721254358236018</c:v>
                </c:pt>
                <c:pt idx="153" formatCode="0.000">
                  <c:v>0.12549403249567728</c:v>
                </c:pt>
                <c:pt idx="155" formatCode="0.000">
                  <c:v>0.11615780932030761</c:v>
                </c:pt>
                <c:pt idx="156" formatCode="0.000">
                  <c:v>0.1067274576314375</c:v>
                </c:pt>
                <c:pt idx="158" formatCode="0.000">
                  <c:v>9.8153008065955089E-2</c:v>
                </c:pt>
                <c:pt idx="159" formatCode="0.000">
                  <c:v>9.0267427016435059E-2</c:v>
                </c:pt>
                <c:pt idx="161" formatCode="0.000">
                  <c:v>8.3015371008213434E-2</c:v>
                </c:pt>
                <c:pt idx="162" formatCode="0.000">
                  <c:v>7.6345942843552769E-2</c:v>
                </c:pt>
                <c:pt idx="164" formatCode="0.000">
                  <c:v>6.937729037790008E-2</c:v>
                </c:pt>
                <c:pt idx="165" formatCode="0.000">
                  <c:v>6.4452751985225085E-2</c:v>
                </c:pt>
                <c:pt idx="167" formatCode="0.000">
                  <c:v>5.9383844708603958E-2</c:v>
                </c:pt>
                <c:pt idx="168" formatCode="0.000">
                  <c:v>5.4262259381064173E-2</c:v>
                </c:pt>
                <c:pt idx="170" formatCode="0.000">
                  <c:v>4.9902846942151059E-2</c:v>
                </c:pt>
              </c:numCache>
            </c:numRef>
          </c:val>
          <c:smooth val="0"/>
        </c:ser>
        <c:ser>
          <c:idx val="5"/>
          <c:order val="5"/>
          <c:tx>
            <c:strRef>
              <c:f>海水!$AB$112</c:f>
              <c:strCache>
                <c:ptCount val="1"/>
                <c:pt idx="0">
                  <c:v>Cs134崩壊</c:v>
                </c:pt>
              </c:strCache>
            </c:strRef>
          </c:tx>
          <c:spPr>
            <a:ln w="28575">
              <a:solidFill>
                <a:srgbClr val="C00000"/>
              </a:solidFill>
              <a:prstDash val="sysDash"/>
            </a:ln>
          </c:spPr>
          <c:marker>
            <c:symbol val="none"/>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海水!$AB$115:$AB$298</c:f>
              <c:numCache>
                <c:formatCode>0</c:formatCode>
                <c:ptCount val="184"/>
                <c:pt idx="0">
                  <c:v>427.62395655463126</c:v>
                </c:pt>
                <c:pt idx="1">
                  <c:v>404.65054173930815</c:v>
                </c:pt>
                <c:pt idx="2">
                  <c:v>373.51355675143674</c:v>
                </c:pt>
                <c:pt idx="3">
                  <c:v>345.40769538555173</c:v>
                </c:pt>
                <c:pt idx="4">
                  <c:v>317.65775240611242</c:v>
                </c:pt>
                <c:pt idx="5">
                  <c:v>289.46091115490009</c:v>
                </c:pt>
                <c:pt idx="6">
                  <c:v>265.47172965461436</c:v>
                </c:pt>
                <c:pt idx="7">
                  <c:v>246.40113991527306</c:v>
                </c:pt>
                <c:pt idx="8">
                  <c:v>224.94304795069581</c:v>
                </c:pt>
                <c:pt idx="9">
                  <c:v>206.87119594031873</c:v>
                </c:pt>
                <c:pt idx="10">
                  <c:v>191.65716583965431</c:v>
                </c:pt>
                <c:pt idx="11">
                  <c:v>172.40892771729858</c:v>
                </c:pt>
                <c:pt idx="12">
                  <c:v>159.87644607232156</c:v>
                </c:pt>
                <c:pt idx="13">
                  <c:v>147.98231731311088</c:v>
                </c:pt>
                <c:pt idx="14">
                  <c:v>135.9682710413839</c:v>
                </c:pt>
                <c:pt idx="15">
                  <c:v>123.21677882295906</c:v>
                </c:pt>
                <c:pt idx="16">
                  <c:v>114.99857913942959</c:v>
                </c:pt>
                <c:pt idx="17">
                  <c:v>105.27407457050877</c:v>
                </c:pt>
                <c:pt idx="19">
                  <c:v>440</c:v>
                </c:pt>
                <c:pt idx="20">
                  <c:v>429.99184356226573</c:v>
                </c:pt>
                <c:pt idx="21">
                  <c:v>411.40986057363352</c:v>
                </c:pt>
                <c:pt idx="22">
                  <c:v>375.92763951067451</c:v>
                </c:pt>
                <c:pt idx="23">
                  <c:v>346.04406555623922</c:v>
                </c:pt>
                <c:pt idx="24">
                  <c:v>320.2998563671959</c:v>
                </c:pt>
                <c:pt idx="25">
                  <c:v>290.2612223921725</c:v>
                </c:pt>
                <c:pt idx="26">
                  <c:v>269.16200502540545</c:v>
                </c:pt>
                <c:pt idx="27">
                  <c:v>245.94801168371845</c:v>
                </c:pt>
                <c:pt idx="28">
                  <c:v>227.65052389921587</c:v>
                </c:pt>
                <c:pt idx="29">
                  <c:v>208.78390140893089</c:v>
                </c:pt>
                <c:pt idx="30">
                  <c:v>191.30471100664687</c:v>
                </c:pt>
                <c:pt idx="31">
                  <c:v>175.77350638866389</c:v>
                </c:pt>
                <c:pt idx="32">
                  <c:v>161.50321330608617</c:v>
                </c:pt>
                <c:pt idx="33">
                  <c:v>149.76347289263046</c:v>
                </c:pt>
                <c:pt idx="34">
                  <c:v>136.46974138947169</c:v>
                </c:pt>
                <c:pt idx="35">
                  <c:v>126.20077105947868</c:v>
                </c:pt>
                <c:pt idx="36">
                  <c:v>115.42271027729704</c:v>
                </c:pt>
                <c:pt idx="37">
                  <c:v>106.14968691528969</c:v>
                </c:pt>
                <c:pt idx="38">
                  <c:v>97.711541682600156</c:v>
                </c:pt>
                <c:pt idx="39">
                  <c:v>90.442217860452601</c:v>
                </c:pt>
                <c:pt idx="40">
                  <c:v>82.641989730104882</c:v>
                </c:pt>
                <c:pt idx="41">
                  <c:v>75.167799094702303</c:v>
                </c:pt>
                <c:pt idx="42">
                  <c:v>69.383799345380524</c:v>
                </c:pt>
                <c:pt idx="43">
                  <c:v>64.399502246800438</c:v>
                </c:pt>
                <c:pt idx="44">
                  <c:v>58.845339369227581</c:v>
                </c:pt>
                <c:pt idx="45">
                  <c:v>54.467495974957799</c:v>
                </c:pt>
                <c:pt idx="46">
                  <c:v>49.359378869678395</c:v>
                </c:pt>
                <c:pt idx="47">
                  <c:v>46.067252296650175</c:v>
                </c:pt>
                <c:pt idx="48">
                  <c:v>42.094162231492909</c:v>
                </c:pt>
                <c:pt idx="49">
                  <c:v>38.146451651481009</c:v>
                </c:pt>
                <c:pt idx="50">
                  <c:v>35.766402665634288</c:v>
                </c:pt>
                <c:pt idx="51">
                  <c:v>32.953542498360832</c:v>
                </c:pt>
                <c:pt idx="52">
                  <c:v>30.306065509525073</c:v>
                </c:pt>
                <c:pt idx="53">
                  <c:v>27.794438971880083</c:v>
                </c:pt>
                <c:pt idx="54">
                  <c:v>25.420680474759834</c:v>
                </c:pt>
                <c:pt idx="55">
                  <c:v>23.572839903677931</c:v>
                </c:pt>
                <c:pt idx="56">
                  <c:v>21.46064025029867</c:v>
                </c:pt>
                <c:pt idx="57">
                  <c:v>19.682081646227758</c:v>
                </c:pt>
                <c:pt idx="58">
                  <c:v>18.201059476772659</c:v>
                </c:pt>
                <c:pt idx="59">
                  <c:v>16.539715687224913</c:v>
                </c:pt>
                <c:pt idx="60">
                  <c:v>15.309231067022651</c:v>
                </c:pt>
                <c:pt idx="61">
                  <c:v>14.079292374733996</c:v>
                </c:pt>
                <c:pt idx="62">
                  <c:v>13.11607992214044</c:v>
                </c:pt>
                <c:pt idx="63">
                  <c:v>11.984877946018797</c:v>
                </c:pt>
                <c:pt idx="64">
                  <c:v>11.022016712581804</c:v>
                </c:pt>
                <c:pt idx="65">
                  <c:v>10.062153262538457</c:v>
                </c:pt>
                <c:pt idx="66">
                  <c:v>9.3221473766638336</c:v>
                </c:pt>
                <c:pt idx="67">
                  <c:v>8.5732090594106616</c:v>
                </c:pt>
                <c:pt idx="68">
                  <c:v>7.8338089423574928</c:v>
                </c:pt>
                <c:pt idx="69">
                  <c:v>7.1978157721855807</c:v>
                </c:pt>
                <c:pt idx="70">
                  <c:v>6.6684632670226094</c:v>
                </c:pt>
                <c:pt idx="71">
                  <c:v>6.0933387732615509</c:v>
                </c:pt>
                <c:pt idx="72">
                  <c:v>5.6400202405873987</c:v>
                </c:pt>
                <c:pt idx="73">
                  <c:v>5.1204995847075798</c:v>
                </c:pt>
                <c:pt idx="74">
                  <c:v>4.7395561570281393</c:v>
                </c:pt>
                <c:pt idx="75">
                  <c:v>4.3788857574612692</c:v>
                </c:pt>
                <c:pt idx="76">
                  <c:v>4.0049110467211602</c:v>
                </c:pt>
                <c:pt idx="77">
                  <c:v>3.6865490991894245</c:v>
                </c:pt>
                <c:pt idx="78">
                  <c:v>3.3903729321262741</c:v>
                </c:pt>
                <c:pt idx="79">
                  <c:v>3.1179914629163248</c:v>
                </c:pt>
                <c:pt idx="80">
                  <c:v>2.8490789429165386</c:v>
                </c:pt>
                <c:pt idx="81">
                  <c:v>2.6541637267822367</c:v>
                </c:pt>
                <c:pt idx="82">
                  <c:v>2.4252542301560167</c:v>
                </c:pt>
                <c:pt idx="83">
                  <c:v>2.2283582964334379</c:v>
                </c:pt>
                <c:pt idx="84">
                  <c:v>2.0512196587021809</c:v>
                </c:pt>
                <c:pt idx="85">
                  <c:v>1.8743113335655939</c:v>
                </c:pt>
                <c:pt idx="86">
                  <c:v>1.7332745932773199</c:v>
                </c:pt>
                <c:pt idx="87">
                  <c:v>1.5852458707764912</c:v>
                </c:pt>
                <c:pt idx="88">
                  <c:v>1.467310308877064</c:v>
                </c:pt>
                <c:pt idx="89">
                  <c:v>1.3321515715801142</c:v>
                </c:pt>
                <c:pt idx="90">
                  <c:v>1.2398729058786648</c:v>
                </c:pt>
                <c:pt idx="91">
                  <c:v>1.1267006394708365</c:v>
                </c:pt>
                <c:pt idx="92">
                  <c:v>1.056403073164397</c:v>
                </c:pt>
                <c:pt idx="93">
                  <c:v>0.97153199057055317</c:v>
                </c:pt>
                <c:pt idx="94">
                  <c:v>0.88692514659507427</c:v>
                </c:pt>
                <c:pt idx="95">
                  <c:v>0.80596900302717722</c:v>
                </c:pt>
                <c:pt idx="96">
                  <c:v>0.75568265592982531</c:v>
                </c:pt>
                <c:pt idx="97">
                  <c:v>0.69050847898190348</c:v>
                </c:pt>
                <c:pt idx="98">
                  <c:v>0.6309552770656397</c:v>
                </c:pt>
                <c:pt idx="99">
                  <c:v>0.57973073867692171</c:v>
                </c:pt>
                <c:pt idx="100">
                  <c:v>0.53315535788305835</c:v>
                </c:pt>
                <c:pt idx="101">
                  <c:v>0.49668037986487912</c:v>
                </c:pt>
                <c:pt idx="102">
                  <c:v>0.45593723122655372</c:v>
                </c:pt>
                <c:pt idx="103">
                  <c:v>0.41699833133105824</c:v>
                </c:pt>
                <c:pt idx="104">
                  <c:v>0.38633081797348173</c:v>
                </c:pt>
                <c:pt idx="105">
                  <c:v>0.35496628464544222</c:v>
                </c:pt>
                <c:pt idx="106">
                  <c:v>0.32286292303417008</c:v>
                </c:pt>
                <c:pt idx="107">
                  <c:v>0.29801931861331687</c:v>
                </c:pt>
                <c:pt idx="108">
                  <c:v>0.27483431857721424</c:v>
                </c:pt>
                <c:pt idx="109">
                  <c:v>0.2539199966002621</c:v>
                </c:pt>
                <c:pt idx="110">
                  <c:v>0.2307428617784035</c:v>
                </c:pt>
                <c:pt idx="111">
                  <c:v>0.22036537502046832</c:v>
                </c:pt>
                <c:pt idx="112">
                  <c:v>0.21338010006042099</c:v>
                </c:pt>
                <c:pt idx="113">
                  <c:v>0.2013598681028754</c:v>
                </c:pt>
                <c:pt idx="114">
                  <c:v>0.1964178995452886</c:v>
                </c:pt>
                <c:pt idx="115">
                  <c:v>0.18416291376349178</c:v>
                </c:pt>
                <c:pt idx="116">
                  <c:v>0.1794777529900492</c:v>
                </c:pt>
                <c:pt idx="117">
                  <c:v>0.16612537022247259</c:v>
                </c:pt>
                <c:pt idx="118">
                  <c:v>0.15676711477343219</c:v>
                </c:pt>
                <c:pt idx="119">
                  <c:v>0.1513792774339883</c:v>
                </c:pt>
                <c:pt idx="120">
                  <c:v>0.14024631678652358</c:v>
                </c:pt>
                <c:pt idx="121">
                  <c:v>0.14807224718153086</c:v>
                </c:pt>
                <c:pt idx="122">
                  <c:v>0.14285170608217554</c:v>
                </c:pt>
                <c:pt idx="123">
                  <c:v>0.12897897287411217</c:v>
                </c:pt>
                <c:pt idx="124">
                  <c:v>0.11861684374202063</c:v>
                </c:pt>
                <c:pt idx="125">
                  <c:v>0.11214108768122376</c:v>
                </c:pt>
                <c:pt idx="127">
                  <c:v>440</c:v>
                </c:pt>
                <c:pt idx="128">
                  <c:v>413.30740686663665</c:v>
                </c:pt>
                <c:pt idx="129">
                  <c:v>413.30740686663665</c:v>
                </c:pt>
                <c:pt idx="130">
                  <c:v>402.42220467951938</c:v>
                </c:pt>
                <c:pt idx="131">
                  <c:v>392.54556987071578</c:v>
                </c:pt>
                <c:pt idx="132">
                  <c:v>392.54556987071578</c:v>
                </c:pt>
                <c:pt idx="133">
                  <c:v>361.00858523988774</c:v>
                </c:pt>
                <c:pt idx="134">
                  <c:v>361.00858523988774</c:v>
                </c:pt>
                <c:pt idx="135">
                  <c:v>343.18960159648185</c:v>
                </c:pt>
                <c:pt idx="136">
                  <c:v>330.48099383088015</c:v>
                </c:pt>
                <c:pt idx="137">
                  <c:v>330.48099383088015</c:v>
                </c:pt>
                <c:pt idx="138">
                  <c:v>305.33207520956785</c:v>
                </c:pt>
                <c:pt idx="139">
                  <c:v>281.06034658098622</c:v>
                </c:pt>
                <c:pt idx="140">
                  <c:v>258.24226891953839</c:v>
                </c:pt>
                <c:pt idx="141">
                  <c:v>235.75298028425854</c:v>
                </c:pt>
                <c:pt idx="142">
                  <c:v>218.41488291375367</c:v>
                </c:pt>
                <c:pt idx="143">
                  <c:v>199.57759703008426</c:v>
                </c:pt>
                <c:pt idx="144">
                  <c:v>181.36069038341773</c:v>
                </c:pt>
                <c:pt idx="145">
                  <c:v>168.7977637042676</c:v>
                </c:pt>
                <c:pt idx="146">
                  <c:v>156.23992679277424</c:v>
                </c:pt>
                <c:pt idx="147">
                  <c:v>145.81917947906678</c:v>
                </c:pt>
                <c:pt idx="148">
                  <c:v>143.819963703535</c:v>
                </c:pt>
                <c:pt idx="149">
                  <c:v>129.73374621078935</c:v>
                </c:pt>
                <c:pt idx="150">
                  <c:v>123.10342972530323</c:v>
                </c:pt>
                <c:pt idx="151">
                  <c:v>120.74703835247696</c:v>
                </c:pt>
                <c:pt idx="152">
                  <c:v>110.434748596196</c:v>
                </c:pt>
                <c:pt idx="153">
                  <c:v>104.79074805220351</c:v>
                </c:pt>
                <c:pt idx="154">
                  <c:v>102.2188722018707</c:v>
                </c:pt>
                <c:pt idx="155">
                  <c:v>93.920162715665001</c:v>
                </c:pt>
                <c:pt idx="156">
                  <c:v>89.284367580476228</c:v>
                </c:pt>
                <c:pt idx="157">
                  <c:v>86.374647098040484</c:v>
                </c:pt>
                <c:pt idx="158">
                  <c:v>79.435335774462857</c:v>
                </c:pt>
                <c:pt idx="159">
                  <c:v>74.547751549297331</c:v>
                </c:pt>
                <c:pt idx="160">
                  <c:v>73.053526487227828</c:v>
                </c:pt>
                <c:pt idx="161">
                  <c:v>67.18442970232644</c:v>
                </c:pt>
                <c:pt idx="162">
                  <c:v>63.750827845955548</c:v>
                </c:pt>
                <c:pt idx="163">
                  <c:v>61.052015532552069</c:v>
                </c:pt>
                <c:pt idx="164">
                  <c:v>56.718421746998075</c:v>
                </c:pt>
                <c:pt idx="165">
                  <c:v>53.869262483425899</c:v>
                </c:pt>
                <c:pt idx="166">
                  <c:v>52.257783343571482</c:v>
                </c:pt>
                <c:pt idx="167">
                  <c:v>47.750788255336474</c:v>
                </c:pt>
                <c:pt idx="168">
                  <c:v>45.603232448056005</c:v>
                </c:pt>
                <c:pt idx="169">
                  <c:v>43.914505309092931</c:v>
                </c:pt>
              </c:numCache>
            </c:numRef>
          </c:val>
          <c:smooth val="0"/>
        </c:ser>
        <c:dLbls>
          <c:showLegendKey val="0"/>
          <c:showVal val="0"/>
          <c:showCatName val="0"/>
          <c:showSerName val="0"/>
          <c:showPercent val="0"/>
          <c:showBubbleSize val="0"/>
        </c:dLbls>
        <c:marker val="1"/>
        <c:smooth val="0"/>
        <c:axId val="241885568"/>
        <c:axId val="241887104"/>
      </c:lineChart>
      <c:dateAx>
        <c:axId val="24188556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1887104"/>
        <c:crossesAt val="1.0000000000000003E-4"/>
        <c:auto val="0"/>
        <c:lblOffset val="100"/>
        <c:baseTimeUnit val="days"/>
        <c:majorUnit val="24"/>
        <c:majorTimeUnit val="months"/>
        <c:minorUnit val="3"/>
        <c:minorTimeUnit val="months"/>
      </c:dateAx>
      <c:valAx>
        <c:axId val="241887104"/>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ｍ</a:t>
                </a: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Bq/</a:t>
                </a:r>
                <a:r>
                  <a:rPr lang="en-US" altLang="ja-JP" sz="900" b="0" i="0" u="none" strike="noStrike" baseline="0">
                    <a:solidFill>
                      <a:srgbClr val="000000"/>
                    </a:solidFill>
                    <a:latin typeface="Meiryo UI"/>
                    <a:ea typeface="Meiryo UI"/>
                  </a:rPr>
                  <a:t>L</a:t>
                </a:r>
                <a:endParaRPr lang="ja-JP" altLang="en-US" sz="900" b="0" i="0" u="none" strike="noStrike" baseline="0">
                  <a:solidFill>
                    <a:srgbClr val="000000"/>
                  </a:solidFill>
                  <a:latin typeface="Meiryo UI"/>
                  <a:ea typeface="Meiryo UI"/>
                </a:endParaRPr>
              </a:p>
            </c:rich>
          </c:tx>
          <c:layout>
            <c:manualLayout>
              <c:xMode val="edge"/>
              <c:yMode val="edge"/>
              <c:x val="1.6152320813199086E-2"/>
              <c:y val="0.2853533244446680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1885568"/>
        <c:crosses val="autoZero"/>
        <c:crossBetween val="between"/>
      </c:valAx>
      <c:spPr>
        <a:noFill/>
        <a:ln w="12700">
          <a:solidFill>
            <a:srgbClr val="808080"/>
          </a:solidFill>
          <a:prstDash val="solid"/>
        </a:ln>
      </c:spPr>
    </c:plotArea>
    <c:legend>
      <c:legendPos val="r"/>
      <c:layout>
        <c:manualLayout>
          <c:xMode val="edge"/>
          <c:yMode val="edge"/>
          <c:x val="0.42726756272401434"/>
          <c:y val="0.17984861783389675"/>
          <c:w val="0.25111075268817207"/>
          <c:h val="0.33779009845923885"/>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a:t>海水</a:t>
            </a:r>
            <a:r>
              <a:rPr lang="en-US" altLang="ja-JP"/>
              <a:t>(</a:t>
            </a:r>
            <a:r>
              <a:rPr lang="ja-JP" altLang="en-US"/>
              <a:t>放水口</a:t>
            </a:r>
            <a:r>
              <a:rPr lang="en-US" altLang="ja-JP"/>
              <a:t>/</a:t>
            </a:r>
            <a:r>
              <a:rPr lang="ja-JP" altLang="en-US"/>
              <a:t>県</a:t>
            </a:r>
            <a:r>
              <a:rPr lang="en-US" altLang="ja-JP"/>
              <a:t>)</a:t>
            </a:r>
            <a:endParaRPr lang="ja-JP" altLang="en-US"/>
          </a:p>
        </c:rich>
      </c:tx>
      <c:layout>
        <c:manualLayout>
          <c:xMode val="edge"/>
          <c:yMode val="edge"/>
          <c:x val="0.67220716845878126"/>
          <c:y val="1.7593055555555553E-2"/>
        </c:manualLayout>
      </c:layout>
      <c:overlay val="0"/>
      <c:spPr>
        <a:solidFill>
          <a:srgbClr val="FFFFFF"/>
        </a:solidFill>
        <a:ln w="25400">
          <a:noFill/>
        </a:ln>
      </c:spPr>
    </c:title>
    <c:autoTitleDeleted val="0"/>
    <c:plotArea>
      <c:layout>
        <c:manualLayout>
          <c:layoutTarget val="inner"/>
          <c:xMode val="edge"/>
          <c:yMode val="edge"/>
          <c:x val="7.0596525628848911E-2"/>
          <c:y val="3.9920862566245822E-2"/>
          <c:w val="0.89297939068100363"/>
          <c:h val="0.83184963155569158"/>
        </c:manualLayout>
      </c:layout>
      <c:lineChart>
        <c:grouping val="standard"/>
        <c:varyColors val="0"/>
        <c:ser>
          <c:idx val="0"/>
          <c:order val="0"/>
          <c:tx>
            <c:strRef>
              <c:f>海水!$C$113</c:f>
              <c:strCache>
                <c:ptCount val="1"/>
                <c:pt idx="0">
                  <c:v>K-40</c:v>
                </c:pt>
              </c:strCache>
            </c:strRef>
          </c:tx>
          <c:spPr>
            <a:ln w="0">
              <a:solidFill>
                <a:srgbClr val="00B050"/>
              </a:solidFill>
            </a:ln>
          </c:spPr>
          <c:marker>
            <c:symbol val="square"/>
            <c:size val="5"/>
            <c:spPr>
              <a:solidFill>
                <a:sysClr val="window" lastClr="FFFFFF"/>
              </a:solidFill>
              <a:ln w="0">
                <a:solidFill>
                  <a:srgbClr val="00B050"/>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海水!$C$114:$C$298</c:f>
              <c:numCache>
                <c:formatCode>0.0</c:formatCode>
                <c:ptCount val="185"/>
                <c:pt idx="109">
                  <c:v>9</c:v>
                </c:pt>
                <c:pt idx="111">
                  <c:v>11.6</c:v>
                </c:pt>
                <c:pt idx="112">
                  <c:v>12.6</c:v>
                </c:pt>
                <c:pt idx="113">
                  <c:v>11.3</c:v>
                </c:pt>
                <c:pt idx="114">
                  <c:v>12</c:v>
                </c:pt>
                <c:pt idx="115">
                  <c:v>11.9</c:v>
                </c:pt>
                <c:pt idx="116">
                  <c:v>11.9</c:v>
                </c:pt>
                <c:pt idx="117">
                  <c:v>11.8</c:v>
                </c:pt>
                <c:pt idx="118">
                  <c:v>11.9</c:v>
                </c:pt>
                <c:pt idx="122">
                  <c:v>11.7</c:v>
                </c:pt>
                <c:pt idx="123">
                  <c:v>11.3</c:v>
                </c:pt>
                <c:pt idx="124">
                  <c:v>10.7</c:v>
                </c:pt>
                <c:pt idx="125">
                  <c:v>11.8</c:v>
                </c:pt>
                <c:pt idx="126">
                  <c:v>11.7</c:v>
                </c:pt>
                <c:pt idx="127">
                  <c:v>11.8</c:v>
                </c:pt>
                <c:pt idx="138">
                  <c:v>10.5</c:v>
                </c:pt>
                <c:pt idx="139">
                  <c:v>10.8</c:v>
                </c:pt>
                <c:pt idx="140">
                  <c:v>11.6</c:v>
                </c:pt>
                <c:pt idx="141">
                  <c:v>10.9</c:v>
                </c:pt>
                <c:pt idx="142">
                  <c:v>11.6</c:v>
                </c:pt>
                <c:pt idx="145">
                  <c:v>10.9</c:v>
                </c:pt>
                <c:pt idx="147">
                  <c:v>11.3</c:v>
                </c:pt>
                <c:pt idx="148">
                  <c:v>12.2</c:v>
                </c:pt>
                <c:pt idx="149">
                  <c:v>12</c:v>
                </c:pt>
                <c:pt idx="150">
                  <c:v>11.5</c:v>
                </c:pt>
                <c:pt idx="151">
                  <c:v>11.8</c:v>
                </c:pt>
                <c:pt idx="152">
                  <c:v>11.9</c:v>
                </c:pt>
                <c:pt idx="153">
                  <c:v>10.5</c:v>
                </c:pt>
                <c:pt idx="154">
                  <c:v>11.4</c:v>
                </c:pt>
                <c:pt idx="155">
                  <c:v>10.4</c:v>
                </c:pt>
                <c:pt idx="156">
                  <c:v>10</c:v>
                </c:pt>
                <c:pt idx="157">
                  <c:v>11.1</c:v>
                </c:pt>
                <c:pt idx="158">
                  <c:v>10.7</c:v>
                </c:pt>
                <c:pt idx="159">
                  <c:v>11.4</c:v>
                </c:pt>
                <c:pt idx="160">
                  <c:v>11.6</c:v>
                </c:pt>
                <c:pt idx="161">
                  <c:v>10.4</c:v>
                </c:pt>
                <c:pt idx="162">
                  <c:v>12</c:v>
                </c:pt>
                <c:pt idx="163">
                  <c:v>11.3</c:v>
                </c:pt>
                <c:pt idx="164">
                  <c:v>12.2</c:v>
                </c:pt>
                <c:pt idx="169">
                  <c:v>11</c:v>
                </c:pt>
                <c:pt idx="170">
                  <c:v>10.6</c:v>
                </c:pt>
              </c:numCache>
            </c:numRef>
          </c:val>
          <c:smooth val="0"/>
        </c:ser>
        <c:ser>
          <c:idx val="1"/>
          <c:order val="1"/>
          <c:tx>
            <c:strRef>
              <c:f>海水!$D$113</c:f>
              <c:strCache>
                <c:ptCount val="1"/>
                <c:pt idx="0">
                  <c:v>I-131</c:v>
                </c:pt>
              </c:strCache>
            </c:strRef>
          </c:tx>
          <c:spPr>
            <a:ln w="0">
              <a:solidFill>
                <a:srgbClr val="FF6699"/>
              </a:solidFill>
              <a:prstDash val="sysDot"/>
            </a:ln>
          </c:spPr>
          <c:marker>
            <c:symbol val="square"/>
            <c:size val="5"/>
            <c:spPr>
              <a:noFill/>
              <a:ln w="0">
                <a:solidFill>
                  <a:srgbClr val="FF6699"/>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海水!$D$115:$D$298</c:f>
              <c:numCache>
                <c:formatCode>0.0</c:formatCode>
                <c:ptCount val="184"/>
                <c:pt idx="108" formatCode="0.000">
                  <c:v>1.1182879779198718E-300</c:v>
                </c:pt>
                <c:pt idx="110" formatCode="0.000">
                  <c:v>4.977253122620929E-306</c:v>
                </c:pt>
                <c:pt idx="111" formatCode="0.000">
                  <c:v>1.1528946889586219E-307</c:v>
                </c:pt>
                <c:pt idx="112" formatCode="0.000">
                  <c:v>0</c:v>
                </c:pt>
                <c:pt idx="113" formatCode="0.000">
                  <c:v>0</c:v>
                </c:pt>
                <c:pt idx="114" formatCode="0.000">
                  <c:v>0</c:v>
                </c:pt>
                <c:pt idx="115" formatCode="0.000">
                  <c:v>0</c:v>
                </c:pt>
                <c:pt idx="116" formatCode="0.000">
                  <c:v>0</c:v>
                </c:pt>
                <c:pt idx="117" formatCode="0.000">
                  <c:v>0</c:v>
                </c:pt>
                <c:pt idx="121" formatCode="0.000">
                  <c:v>0</c:v>
                </c:pt>
                <c:pt idx="122" formatCode="0.000">
                  <c:v>0</c:v>
                </c:pt>
                <c:pt idx="123" formatCode="0.000">
                  <c:v>0</c:v>
                </c:pt>
                <c:pt idx="124" formatCode="0.000">
                  <c:v>0</c:v>
                </c:pt>
                <c:pt idx="125" formatCode="0.000">
                  <c:v>0</c:v>
                </c:pt>
                <c:pt idx="126" formatCode="0.000">
                  <c:v>0</c:v>
                </c:pt>
                <c:pt idx="133" formatCode="0.000">
                  <c:v>2.7875588506117554E-10</c:v>
                </c:pt>
                <c:pt idx="137" formatCode="0.000">
                  <c:v>1.1569989140514942E-13</c:v>
                </c:pt>
                <c:pt idx="138" formatCode="0.000">
                  <c:v>8.8802215212458609E-15</c:v>
                </c:pt>
                <c:pt idx="139" formatCode="0.000">
                  <c:v>1.3304154567227101E-17</c:v>
                </c:pt>
                <c:pt idx="140" formatCode="0.000">
                  <c:v>8.2729361127777598E-24</c:v>
                </c:pt>
                <c:pt idx="141" formatCode="0.000">
                  <c:v>8.5289516607851308E-31</c:v>
                </c:pt>
                <c:pt idx="144" formatCode="0.000">
                  <c:v>2.2538845042575364E-37</c:v>
                </c:pt>
                <c:pt idx="146" formatCode="0.000">
                  <c:v>2.5312280737377341E-44</c:v>
                </c:pt>
                <c:pt idx="147" formatCode="0.000">
                  <c:v>3.4812172147844776E-47</c:v>
                </c:pt>
                <c:pt idx="148" formatCode="0.000">
                  <c:v>7.4023121472329308E-49</c:v>
                </c:pt>
                <c:pt idx="149" formatCode="0.000">
                  <c:v>7.9376977904538426E-51</c:v>
                </c:pt>
                <c:pt idx="150" formatCode="0.000">
                  <c:v>1.8099142433568504E-54</c:v>
                </c:pt>
                <c:pt idx="151" formatCode="0.000">
                  <c:v>2.3212968197123608E-55</c:v>
                </c:pt>
                <c:pt idx="152" formatCode="0.000">
                  <c:v>6.3305235306328243E-58</c:v>
                </c:pt>
                <c:pt idx="153" formatCode="0.000">
                  <c:v>9.4842525427442435E-61</c:v>
                </c:pt>
                <c:pt idx="154" formatCode="0.000">
                  <c:v>2.606935566767067E-62</c:v>
                </c:pt>
                <c:pt idx="155" formatCode="0.000">
                  <c:v>1.8223813848512486E-64</c:v>
                </c:pt>
                <c:pt idx="156" formatCode="0.000">
                  <c:v>1.633882880983981E-67</c:v>
                </c:pt>
                <c:pt idx="157" formatCode="0.000">
                  <c:v>3.784607391787578E-69</c:v>
                </c:pt>
                <c:pt idx="158" formatCode="0.000">
                  <c:v>1.1243290259495747E-71</c:v>
                </c:pt>
                <c:pt idx="159" formatCode="0.000">
                  <c:v>2.8147429191083932E-74</c:v>
                </c:pt>
                <c:pt idx="160" formatCode="0.000">
                  <c:v>6.5198656413022382E-76</c:v>
                </c:pt>
                <c:pt idx="161" formatCode="0.000">
                  <c:v>6.418036356598106E-78</c:v>
                </c:pt>
                <c:pt idx="162" formatCode="0.000">
                  <c:v>2.9018483845818168E-81</c:v>
                </c:pt>
                <c:pt idx="163" formatCode="0.000">
                  <c:v>1.4519356675246236E-82</c:v>
                </c:pt>
                <c:pt idx="168" formatCode="0.000">
                  <c:v>8.6121253688848146E-95</c:v>
                </c:pt>
                <c:pt idx="169" formatCode="0.000">
                  <c:v>6.067887960131216E-96</c:v>
                </c:pt>
              </c:numCache>
            </c:numRef>
          </c:val>
          <c:smooth val="0"/>
        </c:ser>
        <c:ser>
          <c:idx val="2"/>
          <c:order val="2"/>
          <c:tx>
            <c:strRef>
              <c:f>海水!$E$113</c:f>
              <c:strCache>
                <c:ptCount val="1"/>
                <c:pt idx="0">
                  <c:v>Cs-134</c:v>
                </c:pt>
              </c:strCache>
            </c:strRef>
          </c:tx>
          <c:spPr>
            <a:ln w="0">
              <a:solidFill>
                <a:srgbClr val="FF0000"/>
              </a:solidFill>
              <a:prstDash val="sysDot"/>
            </a:ln>
          </c:spPr>
          <c:marker>
            <c:symbol val="triangle"/>
            <c:size val="5"/>
            <c:spPr>
              <a:solidFill>
                <a:srgbClr val="FFFFFF"/>
              </a:solidFill>
              <a:ln w="0">
                <a:solidFill>
                  <a:srgbClr val="FF0000"/>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海水!$E$114:$E$298</c:f>
              <c:numCache>
                <c:formatCode>0.000</c:formatCode>
                <c:ptCount val="185"/>
                <c:pt idx="1">
                  <c:v>0.48593631426662642</c:v>
                </c:pt>
                <c:pt idx="3">
                  <c:v>0.42444722358117809</c:v>
                </c:pt>
                <c:pt idx="5">
                  <c:v>0.34569330115558794</c:v>
                </c:pt>
                <c:pt idx="7">
                  <c:v>0.3016724200620618</c:v>
                </c:pt>
                <c:pt idx="9">
                  <c:v>0.2443456905554055</c:v>
                </c:pt>
                <c:pt idx="11">
                  <c:v>0.21030705991802986</c:v>
                </c:pt>
                <c:pt idx="13">
                  <c:v>0.17787247633827202</c:v>
                </c:pt>
                <c:pt idx="15">
                  <c:v>0.14988730716896598</c:v>
                </c:pt>
                <c:pt idx="17">
                  <c:v>0.12677095342500935</c:v>
                </c:pt>
                <c:pt idx="21">
                  <c:v>0.48862709495712014</c:v>
                </c:pt>
                <c:pt idx="23">
                  <c:v>0.41824284818988877</c:v>
                </c:pt>
                <c:pt idx="25">
                  <c:v>0.35243954291523227</c:v>
                </c:pt>
                <c:pt idx="27">
                  <c:v>0.29589794010126708</c:v>
                </c:pt>
                <c:pt idx="29">
                  <c:v>0.24957308424303046</c:v>
                </c:pt>
                <c:pt idx="31">
                  <c:v>0.2105007029020276</c:v>
                </c:pt>
                <c:pt idx="33">
                  <c:v>0.18017914773114183</c:v>
                </c:pt>
                <c:pt idx="35">
                  <c:v>0.15211079317498016</c:v>
                </c:pt>
                <c:pt idx="37">
                  <c:v>0.12888854676727424</c:v>
                </c:pt>
                <c:pt idx="39">
                  <c:v>0.10881025538646204</c:v>
                </c:pt>
                <c:pt idx="41">
                  <c:v>9.160648877263633E-2</c:v>
                </c:pt>
                <c:pt idx="43">
                  <c:v>7.6557026667389561E-2</c:v>
                </c:pt>
                <c:pt idx="45">
                  <c:v>6.4690462913853511E-2</c:v>
                </c:pt>
                <c:pt idx="47">
                  <c:v>5.4663251358888609E-2</c:v>
                </c:pt>
                <c:pt idx="49">
                  <c:v>4.6488822833893391E-2</c:v>
                </c:pt>
                <c:pt idx="51">
                  <c:v>3.9066594993712719E-2</c:v>
                </c:pt>
                <c:pt idx="53">
                  <c:v>3.3102428504813798E-2</c:v>
                </c:pt>
                <c:pt idx="55">
                  <c:v>2.8100467745325344E-2</c:v>
                </c:pt>
                <c:pt idx="57">
                  <c:v>2.363579737507035E-2</c:v>
                </c:pt>
                <c:pt idx="59">
                  <c:v>2.0119771587767846E-2</c:v>
                </c:pt>
                <c:pt idx="61">
                  <c:v>1.6954272219216408E-2</c:v>
                </c:pt>
                <c:pt idx="63">
                  <c:v>1.4247417891562284E-2</c:v>
                </c:pt>
                <c:pt idx="65">
                  <c:v>1.2195149838838786E-2</c:v>
                </c:pt>
                <c:pt idx="67">
                  <c:v>1.0229272661523993E-2</c:v>
                </c:pt>
                <c:pt idx="69">
                  <c:v>8.7236240160404512E-3</c:v>
                </c:pt>
                <c:pt idx="71">
                  <c:v>7.3850176418386463E-3</c:v>
                </c:pt>
                <c:pt idx="73">
                  <c:v>6.166101359846003E-3</c:v>
                </c:pt>
                <c:pt idx="75">
                  <c:v>5.2779058336825443E-3</c:v>
                </c:pt>
                <c:pt idx="77">
                  <c:v>4.3986698159786388E-3</c:v>
                </c:pt>
                <c:pt idx="79">
                  <c:v>3.7443302877881259E-3</c:v>
                </c:pt>
                <c:pt idx="81">
                  <c:v>3.129197478632501E-3</c:v>
                </c:pt>
                <c:pt idx="83">
                  <c:v>2.685857979336645E-3</c:v>
                </c:pt>
                <c:pt idx="85">
                  <c:v>2.2425501660166204E-3</c:v>
                </c:pt>
                <c:pt idx="87">
                  <c:v>1.9319284296217946E-3</c:v>
                </c:pt>
                <c:pt idx="89">
                  <c:v>1.6249789618991253E-3</c:v>
                </c:pt>
                <c:pt idx="91">
                  <c:v>1.3617759453616958E-3</c:v>
                </c:pt>
                <c:pt idx="93">
                  <c:v>1.161335877389117E-3</c:v>
                </c:pt>
                <c:pt idx="95">
                  <c:v>9.6876238339343068E-4</c:v>
                </c:pt>
                <c:pt idx="97">
                  <c:v>8.2541005140976691E-4</c:v>
                </c:pt>
                <c:pt idx="99">
                  <c:v>6.974690716690311E-4</c:v>
                </c:pt>
                <c:pt idx="101">
                  <c:v>5.9044513947891463E-4</c:v>
                </c:pt>
                <c:pt idx="103">
                  <c:v>4.9846544188601597E-4</c:v>
                </c:pt>
                <c:pt idx="105">
                  <c:v>4.2275528824247847E-4</c:v>
                </c:pt>
                <c:pt idx="107">
                  <c:v>3.5232931100630699E-4</c:v>
                </c:pt>
                <c:pt idx="109">
                  <c:v>2.9936578709076133E-4</c:v>
                </c:pt>
                <c:pt idx="112">
                  <c:v>2.5180182582130767E-4</c:v>
                </c:pt>
                <c:pt idx="115">
                  <c:v>2.1296771645607751E-4</c:v>
                </c:pt>
                <c:pt idx="118">
                  <c:v>1.829631149696133E-4</c:v>
                </c:pt>
                <c:pt idx="124">
                  <c:v>1.5417702153023097E-4</c:v>
                </c:pt>
                <c:pt idx="125">
                  <c:v>1.4231343280444542E-4</c:v>
                </c:pt>
                <c:pt idx="126">
                  <c:v>1.3578796459225891E-4</c:v>
                </c:pt>
                <c:pt idx="127">
                  <c:v>1.3051915372250185E-4</c:v>
                </c:pt>
                <c:pt idx="134">
                  <c:v>6.3</c:v>
                </c:pt>
                <c:pt idx="138">
                  <c:v>0.36565588165506324</c:v>
                </c:pt>
                <c:pt idx="139">
                  <c:v>0.35569815529974047</c:v>
                </c:pt>
                <c:pt idx="140">
                  <c:v>4.4000000000000004</c:v>
                </c:pt>
                <c:pt idx="141">
                  <c:v>0.2844165817362177</c:v>
                </c:pt>
                <c:pt idx="142">
                  <c:v>0.23922778641809919</c:v>
                </c:pt>
                <c:pt idx="145">
                  <c:v>0.20326612727872886</c:v>
                </c:pt>
                <c:pt idx="147">
                  <c:v>0.17112813622467496</c:v>
                </c:pt>
                <c:pt idx="148">
                  <c:v>0.15942067626052686</c:v>
                </c:pt>
                <c:pt idx="149">
                  <c:v>0.15295307800341218</c:v>
                </c:pt>
                <c:pt idx="150">
                  <c:v>0.14567137120207405</c:v>
                </c:pt>
                <c:pt idx="151">
                  <c:v>0.13310788089503692</c:v>
                </c:pt>
                <c:pt idx="152">
                  <c:v>0.13020000739727658</c:v>
                </c:pt>
                <c:pt idx="153">
                  <c:v>0.12218891893057514</c:v>
                </c:pt>
                <c:pt idx="154">
                  <c:v>0.11393436793951471</c:v>
                </c:pt>
                <c:pt idx="155">
                  <c:v>0.10961435090354306</c:v>
                </c:pt>
                <c:pt idx="156">
                  <c:v>0.10391659594366215</c:v>
                </c:pt>
                <c:pt idx="157">
                  <c:v>9.6362852361381396E-2</c:v>
                </c:pt>
                <c:pt idx="158">
                  <c:v>9.2538598773806505E-2</c:v>
                </c:pt>
                <c:pt idx="159">
                  <c:v>8.6924746123350188E-2</c:v>
                </c:pt>
                <c:pt idx="160">
                  <c:v>8.1501301873645543E-2</c:v>
                </c:pt>
                <c:pt idx="161">
                  <c:v>7.8266843382177889E-2</c:v>
                </c:pt>
                <c:pt idx="162">
                  <c:v>7.4472186903072154E-2</c:v>
                </c:pt>
                <c:pt idx="163">
                  <c:v>6.8552177648729215E-2</c:v>
                </c:pt>
                <c:pt idx="164">
                  <c:v>6.6379169253277262E-2</c:v>
                </c:pt>
                <c:pt idx="165">
                  <c:v>6.2986721929064571E-2</c:v>
                </c:pt>
                <c:pt idx="166">
                  <c:v>5.3321652995638423E-2</c:v>
                </c:pt>
                <c:pt idx="169">
                  <c:v>4.9037808570728411E-2</c:v>
                </c:pt>
                <c:pt idx="170">
                  <c:v>4.7658503913144294E-2</c:v>
                </c:pt>
              </c:numCache>
            </c:numRef>
          </c:val>
          <c:smooth val="0"/>
        </c:ser>
        <c:ser>
          <c:idx val="3"/>
          <c:order val="3"/>
          <c:tx>
            <c:strRef>
              <c:f>海水!$F$113</c:f>
              <c:strCache>
                <c:ptCount val="1"/>
                <c:pt idx="0">
                  <c:v>Cs-137</c:v>
                </c:pt>
              </c:strCache>
            </c:strRef>
          </c:tx>
          <c:spPr>
            <a:ln w="0">
              <a:solidFill>
                <a:srgbClr val="FF0000"/>
              </a:solidFill>
              <a:prstDash val="sysDash"/>
            </a:ln>
          </c:spPr>
          <c:marker>
            <c:symbol val="triangle"/>
            <c:size val="5"/>
            <c:spPr>
              <a:solidFill>
                <a:srgbClr val="FF0000"/>
              </a:solidFill>
              <a:ln w="0">
                <a:solidFill>
                  <a:srgbClr val="FF0000"/>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海水!$F$114:$F$298</c:f>
              <c:numCache>
                <c:formatCode>0.0</c:formatCode>
                <c:ptCount val="185"/>
                <c:pt idx="1">
                  <c:v>5.9259259259259256</c:v>
                </c:pt>
                <c:pt idx="3">
                  <c:v>5.5555555555555554</c:v>
                </c:pt>
                <c:pt idx="5">
                  <c:v>6.2962962962962967</c:v>
                </c:pt>
                <c:pt idx="7">
                  <c:v>5.9259259259259256</c:v>
                </c:pt>
                <c:pt idx="9">
                  <c:v>5.5555555555555554</c:v>
                </c:pt>
                <c:pt idx="11">
                  <c:v>3.7037037037037037</c:v>
                </c:pt>
                <c:pt idx="13">
                  <c:v>5.185185185185186</c:v>
                </c:pt>
                <c:pt idx="15">
                  <c:v>5.185185185185186</c:v>
                </c:pt>
                <c:pt idx="17">
                  <c:v>6.6666666666666661</c:v>
                </c:pt>
                <c:pt idx="21">
                  <c:v>8.8888888888888893</c:v>
                </c:pt>
                <c:pt idx="23">
                  <c:v>5.9259259259259256</c:v>
                </c:pt>
                <c:pt idx="25">
                  <c:v>6.6666666666666661</c:v>
                </c:pt>
                <c:pt idx="27">
                  <c:v>6.6666666666666661</c:v>
                </c:pt>
                <c:pt idx="29">
                  <c:v>5.3</c:v>
                </c:pt>
                <c:pt idx="31">
                  <c:v>5.2</c:v>
                </c:pt>
                <c:pt idx="33">
                  <c:v>2.9</c:v>
                </c:pt>
                <c:pt idx="35">
                  <c:v>3.6</c:v>
                </c:pt>
                <c:pt idx="37">
                  <c:v>4</c:v>
                </c:pt>
                <c:pt idx="39">
                  <c:v>2.6</c:v>
                </c:pt>
                <c:pt idx="41">
                  <c:v>2.6</c:v>
                </c:pt>
                <c:pt idx="43">
                  <c:v>3</c:v>
                </c:pt>
                <c:pt idx="45">
                  <c:v>2.2000000000000002</c:v>
                </c:pt>
                <c:pt idx="47">
                  <c:v>2.8</c:v>
                </c:pt>
                <c:pt idx="49">
                  <c:v>2.2999999999999998</c:v>
                </c:pt>
                <c:pt idx="51">
                  <c:v>2.4</c:v>
                </c:pt>
                <c:pt idx="53">
                  <c:v>2.4</c:v>
                </c:pt>
                <c:pt idx="55">
                  <c:v>2.7</c:v>
                </c:pt>
                <c:pt idx="57">
                  <c:v>2.2000000000000002</c:v>
                </c:pt>
                <c:pt idx="59">
                  <c:v>3</c:v>
                </c:pt>
                <c:pt idx="61">
                  <c:v>2.8</c:v>
                </c:pt>
                <c:pt idx="63">
                  <c:v>2.6</c:v>
                </c:pt>
                <c:pt idx="65">
                  <c:v>2.4</c:v>
                </c:pt>
                <c:pt idx="67">
                  <c:v>2.4</c:v>
                </c:pt>
                <c:pt idx="69">
                  <c:v>1.9</c:v>
                </c:pt>
                <c:pt idx="71">
                  <c:v>1.9</c:v>
                </c:pt>
                <c:pt idx="73" formatCode="&quot;(&quot;0.0&quot;)&quot;">
                  <c:v>1.8</c:v>
                </c:pt>
                <c:pt idx="75">
                  <c:v>2.6</c:v>
                </c:pt>
                <c:pt idx="77">
                  <c:v>2.8</c:v>
                </c:pt>
                <c:pt idx="79">
                  <c:v>2.5</c:v>
                </c:pt>
                <c:pt idx="81">
                  <c:v>1.8</c:v>
                </c:pt>
                <c:pt idx="83">
                  <c:v>2.2999999999999998</c:v>
                </c:pt>
                <c:pt idx="85">
                  <c:v>1.6</c:v>
                </c:pt>
                <c:pt idx="87">
                  <c:v>2.4</c:v>
                </c:pt>
                <c:pt idx="89">
                  <c:v>1.6</c:v>
                </c:pt>
                <c:pt idx="91">
                  <c:v>2.2000000000000002</c:v>
                </c:pt>
                <c:pt idx="93">
                  <c:v>2.1</c:v>
                </c:pt>
                <c:pt idx="95">
                  <c:v>2.4</c:v>
                </c:pt>
                <c:pt idx="97" formatCode="&quot;(&quot;0.0&quot;)&quot;">
                  <c:v>1.8</c:v>
                </c:pt>
                <c:pt idx="99">
                  <c:v>2.2000000000000002</c:v>
                </c:pt>
                <c:pt idx="101" formatCode="&quot;(&quot;0.0&quot;)&quot;">
                  <c:v>1.4</c:v>
                </c:pt>
                <c:pt idx="103">
                  <c:v>2.1</c:v>
                </c:pt>
                <c:pt idx="105">
                  <c:v>2.7</c:v>
                </c:pt>
                <c:pt idx="107" formatCode="&quot;(&quot;0.0&quot;)&quot;">
                  <c:v>1.9</c:v>
                </c:pt>
                <c:pt idx="109" formatCode="0.00">
                  <c:v>0.30033504004213279</c:v>
                </c:pt>
                <c:pt idx="112">
                  <c:v>2</c:v>
                </c:pt>
                <c:pt idx="115">
                  <c:v>1.9</c:v>
                </c:pt>
                <c:pt idx="118" formatCode="&quot;(&quot;0.0&quot;)&quot;">
                  <c:v>1.7</c:v>
                </c:pt>
                <c:pt idx="124" formatCode="&quot;(&quot;0.0&quot;)&quot;">
                  <c:v>1.5</c:v>
                </c:pt>
                <c:pt idx="125" formatCode="0.00">
                  <c:v>0.28537960460725303</c:v>
                </c:pt>
                <c:pt idx="126" formatCode="0.00">
                  <c:v>0.28446101985028388</c:v>
                </c:pt>
                <c:pt idx="127" formatCode="&quot;(&quot;0.0&quot;)&quot;">
                  <c:v>1.6</c:v>
                </c:pt>
                <c:pt idx="134">
                  <c:v>9.4</c:v>
                </c:pt>
                <c:pt idx="138" formatCode="0.00">
                  <c:v>0.48936797294023893</c:v>
                </c:pt>
                <c:pt idx="139" formatCode="0.00">
                  <c:v>0.48844077796051294</c:v>
                </c:pt>
                <c:pt idx="140">
                  <c:v>5.4</c:v>
                </c:pt>
                <c:pt idx="141">
                  <c:v>4.5</c:v>
                </c:pt>
                <c:pt idx="142">
                  <c:v>2.2999999999999998</c:v>
                </c:pt>
                <c:pt idx="145">
                  <c:v>3.3</c:v>
                </c:pt>
                <c:pt idx="147" formatCode="0.00">
                  <c:v>0.46450003156243364</c:v>
                </c:pt>
                <c:pt idx="148" formatCode="0.00">
                  <c:v>0.46224451544798539</c:v>
                </c:pt>
                <c:pt idx="149" formatCode="0.00">
                  <c:v>0.46093143078606363</c:v>
                </c:pt>
                <c:pt idx="150" formatCode="0.00">
                  <c:v>0.45938969170856397</c:v>
                </c:pt>
                <c:pt idx="151" formatCode="0.00">
                  <c:v>0.45655249937051318</c:v>
                </c:pt>
                <c:pt idx="152" formatCode="0.00">
                  <c:v>0.45586035199038755</c:v>
                </c:pt>
                <c:pt idx="153" formatCode="&quot;(&quot;0.0&quot;)&quot;">
                  <c:v>0.5</c:v>
                </c:pt>
                <c:pt idx="154" formatCode="0.00">
                  <c:v>0.45170089219806669</c:v>
                </c:pt>
                <c:pt idx="155" formatCode="0.00">
                  <c:v>0.45050318723546717</c:v>
                </c:pt>
                <c:pt idx="156" formatCode="0.00">
                  <c:v>0.44885443289061799</c:v>
                </c:pt>
                <c:pt idx="157" formatCode="0.00">
                  <c:v>0.44653372620176907</c:v>
                </c:pt>
                <c:pt idx="158" formatCode="0.00">
                  <c:v>0.44529341944063383</c:v>
                </c:pt>
                <c:pt idx="159" formatCode="&quot;(&quot;0.0&quot;)&quot;">
                  <c:v>0.5</c:v>
                </c:pt>
                <c:pt idx="160" formatCode="0.00">
                  <c:v>0.44142566924177062</c:v>
                </c:pt>
                <c:pt idx="161" formatCode="0.00">
                  <c:v>0.44019955078761414</c:v>
                </c:pt>
                <c:pt idx="162" formatCode="0.00">
                  <c:v>0.43869942276912177</c:v>
                </c:pt>
                <c:pt idx="163" formatCode="0.00">
                  <c:v>0.43621056122319757</c:v>
                </c:pt>
                <c:pt idx="164" formatCode="0.00">
                  <c:v>0.43524648830808177</c:v>
                </c:pt>
                <c:pt idx="165">
                  <c:v>2.2999999999999998</c:v>
                </c:pt>
                <c:pt idx="166">
                  <c:v>3.16</c:v>
                </c:pt>
                <c:pt idx="169" formatCode="0.00">
                  <c:v>0.42628770995175486</c:v>
                </c:pt>
                <c:pt idx="170" formatCode="0.00">
                  <c:v>0.42545313555617975</c:v>
                </c:pt>
              </c:numCache>
            </c:numRef>
          </c:val>
          <c:smooth val="0"/>
        </c:ser>
        <c:ser>
          <c:idx val="4"/>
          <c:order val="4"/>
          <c:tx>
            <c:strRef>
              <c:f>海水!$G$113</c:f>
              <c:strCache>
                <c:ptCount val="1"/>
                <c:pt idx="0">
                  <c:v>Sr-90</c:v>
                </c:pt>
              </c:strCache>
            </c:strRef>
          </c:tx>
          <c:spPr>
            <a:ln w="0">
              <a:solidFill>
                <a:srgbClr val="CC00FF"/>
              </a:solidFill>
            </a:ln>
          </c:spPr>
          <c:marker>
            <c:symbol val="circle"/>
            <c:size val="5"/>
            <c:spPr>
              <a:solidFill>
                <a:srgbClr val="CC00FF"/>
              </a:solidFill>
              <a:ln w="0">
                <a:solidFill>
                  <a:srgbClr val="CC00FF"/>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海水!$G$115:$G$298</c:f>
              <c:numCache>
                <c:formatCode>0.0</c:formatCode>
                <c:ptCount val="184"/>
                <c:pt idx="4">
                  <c:v>5.5555555555555554</c:v>
                </c:pt>
                <c:pt idx="8">
                  <c:v>3.7037037037037037</c:v>
                </c:pt>
                <c:pt idx="10">
                  <c:v>2.592592592592593</c:v>
                </c:pt>
                <c:pt idx="14">
                  <c:v>2.592592592592593</c:v>
                </c:pt>
              </c:numCache>
            </c:numRef>
          </c:val>
          <c:smooth val="0"/>
        </c:ser>
        <c:ser>
          <c:idx val="5"/>
          <c:order val="5"/>
          <c:tx>
            <c:strRef>
              <c:f>海水!$H$113</c:f>
              <c:strCache>
                <c:ptCount val="1"/>
                <c:pt idx="0">
                  <c:v>H-3</c:v>
                </c:pt>
              </c:strCache>
            </c:strRef>
          </c:tx>
          <c:spPr>
            <a:ln w="0">
              <a:solidFill>
                <a:srgbClr val="00B0F0"/>
              </a:solidFill>
              <a:prstDash val="sysDot"/>
            </a:ln>
          </c:spPr>
          <c:marker>
            <c:symbol val="circle"/>
            <c:size val="5"/>
            <c:spPr>
              <a:solidFill>
                <a:srgbClr val="00B0F0"/>
              </a:solidFill>
              <a:ln w="0">
                <a:solidFill>
                  <a:srgbClr val="00B0F0"/>
                </a:solidFill>
              </a:ln>
            </c:spPr>
          </c:marker>
          <c:cat>
            <c:numRef>
              <c:f>海水!$B$114:$B$298</c:f>
              <c:numCache>
                <c:formatCode>[$-411]m\.d\.ge</c:formatCode>
                <c:ptCount val="185"/>
                <c:pt idx="0">
                  <c:v>29871</c:v>
                </c:pt>
                <c:pt idx="1">
                  <c:v>29902</c:v>
                </c:pt>
                <c:pt idx="2">
                  <c:v>29962</c:v>
                </c:pt>
                <c:pt idx="3">
                  <c:v>30049</c:v>
                </c:pt>
                <c:pt idx="4">
                  <c:v>30134</c:v>
                </c:pt>
                <c:pt idx="5">
                  <c:v>30272</c:v>
                </c:pt>
                <c:pt idx="6">
                  <c:v>30326</c:v>
                </c:pt>
                <c:pt idx="7">
                  <c:v>30420</c:v>
                </c:pt>
                <c:pt idx="8">
                  <c:v>30501</c:v>
                </c:pt>
                <c:pt idx="9">
                  <c:v>30649</c:v>
                </c:pt>
                <c:pt idx="10">
                  <c:v>30691</c:v>
                </c:pt>
                <c:pt idx="11">
                  <c:v>30812</c:v>
                </c:pt>
                <c:pt idx="12">
                  <c:v>30889</c:v>
                </c:pt>
                <c:pt idx="13">
                  <c:v>30994</c:v>
                </c:pt>
                <c:pt idx="14">
                  <c:v>31055</c:v>
                </c:pt>
                <c:pt idx="15">
                  <c:v>31180</c:v>
                </c:pt>
                <c:pt idx="16">
                  <c:v>31254</c:v>
                </c:pt>
                <c:pt idx="17">
                  <c:v>31362</c:v>
                </c:pt>
                <c:pt idx="18">
                  <c:v>31425</c:v>
                </c:pt>
                <c:pt idx="20">
                  <c:v>31528</c:v>
                </c:pt>
                <c:pt idx="21">
                  <c:v>31553</c:v>
                </c:pt>
                <c:pt idx="22">
                  <c:v>31576</c:v>
                </c:pt>
                <c:pt idx="23">
                  <c:v>31722</c:v>
                </c:pt>
                <c:pt idx="24">
                  <c:v>31789</c:v>
                </c:pt>
                <c:pt idx="25">
                  <c:v>31908</c:v>
                </c:pt>
                <c:pt idx="26">
                  <c:v>31980</c:v>
                </c:pt>
                <c:pt idx="27">
                  <c:v>32098</c:v>
                </c:pt>
                <c:pt idx="28">
                  <c:v>32160</c:v>
                </c:pt>
                <c:pt idx="29">
                  <c:v>32283</c:v>
                </c:pt>
                <c:pt idx="30">
                  <c:v>32338</c:v>
                </c:pt>
                <c:pt idx="31">
                  <c:v>32468</c:v>
                </c:pt>
                <c:pt idx="32">
                  <c:v>32525</c:v>
                </c:pt>
                <c:pt idx="33">
                  <c:v>32637</c:v>
                </c:pt>
                <c:pt idx="34">
                  <c:v>32699</c:v>
                </c:pt>
                <c:pt idx="35">
                  <c:v>32821</c:v>
                </c:pt>
                <c:pt idx="36">
                  <c:v>32885</c:v>
                </c:pt>
                <c:pt idx="37">
                  <c:v>33001</c:v>
                </c:pt>
                <c:pt idx="38">
                  <c:v>33073</c:v>
                </c:pt>
                <c:pt idx="39">
                  <c:v>33185</c:v>
                </c:pt>
                <c:pt idx="40">
                  <c:v>33247</c:v>
                </c:pt>
                <c:pt idx="41">
                  <c:v>33372</c:v>
                </c:pt>
                <c:pt idx="42">
                  <c:v>33448</c:v>
                </c:pt>
                <c:pt idx="43">
                  <c:v>33567</c:v>
                </c:pt>
                <c:pt idx="44">
                  <c:v>33616</c:v>
                </c:pt>
                <c:pt idx="45">
                  <c:v>33750</c:v>
                </c:pt>
                <c:pt idx="46">
                  <c:v>33798</c:v>
                </c:pt>
                <c:pt idx="47">
                  <c:v>33933</c:v>
                </c:pt>
                <c:pt idx="48">
                  <c:v>33980</c:v>
                </c:pt>
                <c:pt idx="49">
                  <c:v>34109</c:v>
                </c:pt>
                <c:pt idx="50">
                  <c:v>34185</c:v>
                </c:pt>
                <c:pt idx="51">
                  <c:v>34298</c:v>
                </c:pt>
                <c:pt idx="52">
                  <c:v>34344</c:v>
                </c:pt>
                <c:pt idx="53">
                  <c:v>34478</c:v>
                </c:pt>
                <c:pt idx="54">
                  <c:v>34529</c:v>
                </c:pt>
                <c:pt idx="55">
                  <c:v>34656</c:v>
                </c:pt>
                <c:pt idx="56">
                  <c:v>34708</c:v>
                </c:pt>
                <c:pt idx="57">
                  <c:v>34844</c:v>
                </c:pt>
                <c:pt idx="58">
                  <c:v>34904</c:v>
                </c:pt>
                <c:pt idx="59">
                  <c:v>35019</c:v>
                </c:pt>
                <c:pt idx="60">
                  <c:v>35093</c:v>
                </c:pt>
                <c:pt idx="61">
                  <c:v>35205</c:v>
                </c:pt>
                <c:pt idx="62">
                  <c:v>35268</c:v>
                </c:pt>
                <c:pt idx="63">
                  <c:v>35394</c:v>
                </c:pt>
                <c:pt idx="64">
                  <c:v>35443</c:v>
                </c:pt>
                <c:pt idx="65">
                  <c:v>35563</c:v>
                </c:pt>
                <c:pt idx="66">
                  <c:v>35633</c:v>
                </c:pt>
                <c:pt idx="67">
                  <c:v>35754</c:v>
                </c:pt>
                <c:pt idx="68">
                  <c:v>35807</c:v>
                </c:pt>
                <c:pt idx="69">
                  <c:v>35927</c:v>
                </c:pt>
                <c:pt idx="70">
                  <c:v>35997</c:v>
                </c:pt>
                <c:pt idx="71">
                  <c:v>36108</c:v>
                </c:pt>
                <c:pt idx="72">
                  <c:v>36178</c:v>
                </c:pt>
                <c:pt idx="73">
                  <c:v>36304</c:v>
                </c:pt>
                <c:pt idx="74">
                  <c:v>36367</c:v>
                </c:pt>
                <c:pt idx="75">
                  <c:v>36473</c:v>
                </c:pt>
                <c:pt idx="76">
                  <c:v>36537</c:v>
                </c:pt>
                <c:pt idx="77">
                  <c:v>36671</c:v>
                </c:pt>
                <c:pt idx="78">
                  <c:v>36724</c:v>
                </c:pt>
                <c:pt idx="79">
                  <c:v>36846</c:v>
                </c:pt>
                <c:pt idx="80">
                  <c:v>36906</c:v>
                </c:pt>
                <c:pt idx="81">
                  <c:v>37041</c:v>
                </c:pt>
                <c:pt idx="82">
                  <c:v>37081</c:v>
                </c:pt>
                <c:pt idx="83">
                  <c:v>37207</c:v>
                </c:pt>
                <c:pt idx="84">
                  <c:v>37271</c:v>
                </c:pt>
                <c:pt idx="85">
                  <c:v>37403</c:v>
                </c:pt>
                <c:pt idx="86">
                  <c:v>37459</c:v>
                </c:pt>
                <c:pt idx="87">
                  <c:v>37565</c:v>
                </c:pt>
                <c:pt idx="88">
                  <c:v>37641</c:v>
                </c:pt>
                <c:pt idx="89">
                  <c:v>37753</c:v>
                </c:pt>
                <c:pt idx="90">
                  <c:v>37830</c:v>
                </c:pt>
                <c:pt idx="91">
                  <c:v>37945</c:v>
                </c:pt>
                <c:pt idx="92">
                  <c:v>38012</c:v>
                </c:pt>
                <c:pt idx="93">
                  <c:v>38118</c:v>
                </c:pt>
                <c:pt idx="94">
                  <c:v>38173</c:v>
                </c:pt>
                <c:pt idx="95">
                  <c:v>38315</c:v>
                </c:pt>
                <c:pt idx="96">
                  <c:v>38376</c:v>
                </c:pt>
                <c:pt idx="97">
                  <c:v>38489</c:v>
                </c:pt>
                <c:pt idx="98">
                  <c:v>38544</c:v>
                </c:pt>
                <c:pt idx="99">
                  <c:v>38672</c:v>
                </c:pt>
                <c:pt idx="100">
                  <c:v>38734</c:v>
                </c:pt>
                <c:pt idx="101">
                  <c:v>38853</c:v>
                </c:pt>
                <c:pt idx="102">
                  <c:v>38902</c:v>
                </c:pt>
                <c:pt idx="103">
                  <c:v>39037</c:v>
                </c:pt>
                <c:pt idx="104">
                  <c:v>39092</c:v>
                </c:pt>
                <c:pt idx="105">
                  <c:v>39216</c:v>
                </c:pt>
                <c:pt idx="106">
                  <c:v>39267</c:v>
                </c:pt>
                <c:pt idx="107">
                  <c:v>39414</c:v>
                </c:pt>
                <c:pt idx="108">
                  <c:v>39457</c:v>
                </c:pt>
                <c:pt idx="109">
                  <c:v>39591</c:v>
                </c:pt>
                <c:pt idx="110">
                  <c:v>39631</c:v>
                </c:pt>
                <c:pt idx="111">
                  <c:v>39735</c:v>
                </c:pt>
                <c:pt idx="112">
                  <c:v>39779</c:v>
                </c:pt>
                <c:pt idx="113">
                  <c:v>39820</c:v>
                </c:pt>
                <c:pt idx="114">
                  <c:v>39883</c:v>
                </c:pt>
                <c:pt idx="115">
                  <c:v>39961</c:v>
                </c:pt>
                <c:pt idx="116">
                  <c:v>39980</c:v>
                </c:pt>
                <c:pt idx="117">
                  <c:v>40008</c:v>
                </c:pt>
                <c:pt idx="118">
                  <c:v>40126</c:v>
                </c:pt>
                <c:pt idx="119">
                  <c:v>40155</c:v>
                </c:pt>
                <c:pt idx="120">
                  <c:v>40193</c:v>
                </c:pt>
                <c:pt idx="121">
                  <c:v>40276</c:v>
                </c:pt>
                <c:pt idx="122">
                  <c:v>40217</c:v>
                </c:pt>
                <c:pt idx="123">
                  <c:v>40256</c:v>
                </c:pt>
                <c:pt idx="124">
                  <c:v>40312</c:v>
                </c:pt>
                <c:pt idx="125">
                  <c:v>40399</c:v>
                </c:pt>
                <c:pt idx="126">
                  <c:v>40450</c:v>
                </c:pt>
                <c:pt idx="127">
                  <c:v>40493</c:v>
                </c:pt>
                <c:pt idx="128">
                  <c:v>40613</c:v>
                </c:pt>
                <c:pt idx="129">
                  <c:v>40681</c:v>
                </c:pt>
                <c:pt idx="130">
                  <c:v>40681</c:v>
                </c:pt>
                <c:pt idx="131">
                  <c:v>40710</c:v>
                </c:pt>
                <c:pt idx="132">
                  <c:v>40737</c:v>
                </c:pt>
                <c:pt idx="133">
                  <c:v>40737</c:v>
                </c:pt>
                <c:pt idx="134">
                  <c:v>40862</c:v>
                </c:pt>
                <c:pt idx="135">
                  <c:v>40828</c:v>
                </c:pt>
                <c:pt idx="136">
                  <c:v>40883</c:v>
                </c:pt>
                <c:pt idx="137">
                  <c:v>40924</c:v>
                </c:pt>
                <c:pt idx="138">
                  <c:v>40953</c:v>
                </c:pt>
                <c:pt idx="139">
                  <c:v>40983</c:v>
                </c:pt>
                <c:pt idx="140">
                  <c:v>41059</c:v>
                </c:pt>
                <c:pt idx="141">
                  <c:v>41226</c:v>
                </c:pt>
                <c:pt idx="142">
                  <c:v>41414</c:v>
                </c:pt>
                <c:pt idx="143">
                  <c:v>41374</c:v>
                </c:pt>
                <c:pt idx="144">
                  <c:v>41472</c:v>
                </c:pt>
                <c:pt idx="145">
                  <c:v>41591</c:v>
                </c:pt>
                <c:pt idx="146">
                  <c:v>41654</c:v>
                </c:pt>
                <c:pt idx="147">
                  <c:v>41778</c:v>
                </c:pt>
                <c:pt idx="148">
                  <c:v>41855</c:v>
                </c:pt>
                <c:pt idx="149">
                  <c:v>41900</c:v>
                </c:pt>
                <c:pt idx="150">
                  <c:v>41953</c:v>
                </c:pt>
                <c:pt idx="151">
                  <c:v>42051</c:v>
                </c:pt>
                <c:pt idx="152">
                  <c:v>42075</c:v>
                </c:pt>
                <c:pt idx="153">
                  <c:v>42144</c:v>
                </c:pt>
                <c:pt idx="154">
                  <c:v>42220</c:v>
                </c:pt>
                <c:pt idx="155">
                  <c:v>42262</c:v>
                </c:pt>
                <c:pt idx="156">
                  <c:v>42320</c:v>
                </c:pt>
                <c:pt idx="157">
                  <c:v>42402</c:v>
                </c:pt>
                <c:pt idx="158">
                  <c:v>42446</c:v>
                </c:pt>
                <c:pt idx="159">
                  <c:v>42514</c:v>
                </c:pt>
                <c:pt idx="160">
                  <c:v>42584</c:v>
                </c:pt>
                <c:pt idx="161">
                  <c:v>42628</c:v>
                </c:pt>
                <c:pt idx="162">
                  <c:v>42682</c:v>
                </c:pt>
                <c:pt idx="163">
                  <c:v>42772</c:v>
                </c:pt>
                <c:pt idx="164">
                  <c:v>42807</c:v>
                </c:pt>
                <c:pt idx="165">
                  <c:v>42864</c:v>
                </c:pt>
                <c:pt idx="166">
                  <c:v>43045</c:v>
                </c:pt>
                <c:pt idx="167">
                  <c:v>42928</c:v>
                </c:pt>
                <c:pt idx="168">
                  <c:v>43026</c:v>
                </c:pt>
                <c:pt idx="169">
                  <c:v>43136</c:v>
                </c:pt>
                <c:pt idx="170">
                  <c:v>43167</c:v>
                </c:pt>
              </c:numCache>
            </c:numRef>
          </c:cat>
          <c:val>
            <c:numRef>
              <c:f>海水!$H$114:$H$298</c:f>
              <c:numCache>
                <c:formatCode>0.000</c:formatCode>
                <c:ptCount val="185"/>
                <c:pt idx="1">
                  <c:v>9.9524007983413265E-2</c:v>
                </c:pt>
                <c:pt idx="3">
                  <c:v>9.7297546911728747E-2</c:v>
                </c:pt>
                <c:pt idx="5">
                  <c:v>9.4014714775796274E-2</c:v>
                </c:pt>
                <c:pt idx="7">
                  <c:v>9.1897357395596013E-2</c:v>
                </c:pt>
                <c:pt idx="9">
                  <c:v>8.8714764711609648E-2</c:v>
                </c:pt>
                <c:pt idx="11">
                  <c:v>8.6516799556511537E-2</c:v>
                </c:pt>
                <c:pt idx="13">
                  <c:v>8.4126914984257617E-2</c:v>
                </c:pt>
                <c:pt idx="15">
                  <c:v>8.1752700533894065E-2</c:v>
                </c:pt>
                <c:pt idx="17">
                  <c:v>7.9494416376972285E-2</c:v>
                </c:pt>
                <c:pt idx="21">
                  <c:v>9.9615958312391284E-2</c:v>
                </c:pt>
                <c:pt idx="23">
                  <c:v>9.7058236898359337E-2</c:v>
                </c:pt>
                <c:pt idx="25">
                  <c:v>9.4319077039543481E-2</c:v>
                </c:pt>
                <c:pt idx="27">
                  <c:v>9.1600809882545361E-2</c:v>
                </c:pt>
                <c:pt idx="29">
                  <c:v>8.902937020390092E-2</c:v>
                </c:pt>
                <c:pt idx="31">
                  <c:v>8.6530116590307488E-2</c:v>
                </c:pt>
                <c:pt idx="33">
                  <c:v>8.4308384892785068E-2</c:v>
                </c:pt>
                <c:pt idx="35">
                  <c:v>8.1954272708322062E-2</c:v>
                </c:pt>
                <c:pt idx="37">
                  <c:v>7.9714954916012118E-2</c:v>
                </c:pt>
                <c:pt idx="39">
                  <c:v>7.7489103396138417E-2</c:v>
                </c:pt>
                <c:pt idx="41">
                  <c:v>7.5290630999531635E-2</c:v>
                </c:pt>
                <c:pt idx="43">
                  <c:v>7.3064512597228501E-2</c:v>
                </c:pt>
                <c:pt idx="45">
                  <c:v>7.1035291316385127E-2</c:v>
                </c:pt>
                <c:pt idx="47">
                  <c:v>6.9062427614074134E-2</c:v>
                </c:pt>
                <c:pt idx="49">
                  <c:v>6.7216735701274871E-2</c:v>
                </c:pt>
                <c:pt idx="51">
                  <c:v>6.528960364488301E-2</c:v>
                </c:pt>
                <c:pt idx="53">
                  <c:v>6.3505631116504938E-2</c:v>
                </c:pt>
                <c:pt idx="55">
                  <c:v>6.1789421227170793E-2</c:v>
                </c:pt>
                <c:pt idx="57" formatCode="General">
                  <c:v>0.61</c:v>
                </c:pt>
                <c:pt idx="59">
                  <c:v>5.8431899672684057E-2</c:v>
                </c:pt>
                <c:pt idx="61">
                  <c:v>5.6782845257803395E-2</c:v>
                </c:pt>
                <c:pt idx="63" formatCode="General">
                  <c:v>0.44</c:v>
                </c:pt>
                <c:pt idx="65">
                  <c:v>5.3738711038823286E-2</c:v>
                </c:pt>
                <c:pt idx="67">
                  <c:v>5.2181934245951828E-2</c:v>
                </c:pt>
                <c:pt idx="69">
                  <c:v>5.0810828995859425E-2</c:v>
                </c:pt>
                <c:pt idx="71">
                  <c:v>4.9414868225867166E-2</c:v>
                </c:pt>
                <c:pt idx="73">
                  <c:v>4.7946438490179662E-2</c:v>
                </c:pt>
                <c:pt idx="75">
                  <c:v>4.6715374366213452E-2</c:v>
                </c:pt>
                <c:pt idx="77">
                  <c:v>4.5313213068106581E-2</c:v>
                </c:pt>
                <c:pt idx="79">
                  <c:v>4.4109006811250358E-2</c:v>
                </c:pt>
                <c:pt idx="81">
                  <c:v>4.280483562200306E-2</c:v>
                </c:pt>
                <c:pt idx="83">
                  <c:v>4.172504792838426E-2</c:v>
                </c:pt>
                <c:pt idx="85">
                  <c:v>4.0485131617751413E-2</c:v>
                </c:pt>
                <c:pt idx="87" formatCode="General">
                  <c:v>0.55000000000000004</c:v>
                </c:pt>
                <c:pt idx="89">
                  <c:v>3.836192545847876E-2</c:v>
                </c:pt>
                <c:pt idx="91">
                  <c:v>3.7244871621643416E-2</c:v>
                </c:pt>
                <c:pt idx="93">
                  <c:v>3.6266244827574082E-2</c:v>
                </c:pt>
                <c:pt idx="95">
                  <c:v>3.5183128707532839E-2</c:v>
                </c:pt>
                <c:pt idx="97">
                  <c:v>3.4253402763991074E-2</c:v>
                </c:pt>
                <c:pt idx="99">
                  <c:v>3.3302082740641913E-2</c:v>
                </c:pt>
                <c:pt idx="101">
                  <c:v>3.2387151770537879E-2</c:v>
                </c:pt>
                <c:pt idx="103">
                  <c:v>3.1482817181516479E-2</c:v>
                </c:pt>
                <c:pt idx="105">
                  <c:v>3.0627294532868901E-2</c:v>
                </c:pt>
                <c:pt idx="107">
                  <c:v>2.9708016722462038E-2</c:v>
                </c:pt>
                <c:pt idx="109">
                  <c:v>2.8909620714031255E-2</c:v>
                </c:pt>
                <c:pt idx="112">
                  <c:v>2.8085092052133866E-2</c:v>
                </c:pt>
                <c:pt idx="114">
                  <c:v>2.7639115927282777E-2</c:v>
                </c:pt>
                <c:pt idx="116">
                  <c:v>2.7229542616488397E-2</c:v>
                </c:pt>
                <c:pt idx="118">
                  <c:v>2.6624485445763731E-2</c:v>
                </c:pt>
                <c:pt idx="122">
                  <c:v>2.5306171112096348E-2</c:v>
                </c:pt>
                <c:pt idx="124">
                  <c:v>2.4928818619130991E-2</c:v>
                </c:pt>
                <c:pt idx="126">
                  <c:v>2.4390665522014535E-2</c:v>
                </c:pt>
                <c:pt idx="140">
                  <c:v>9.3189729406234212E-2</c:v>
                </c:pt>
                <c:pt idx="141">
                  <c:v>9.0760784283344428E-2</c:v>
                </c:pt>
                <c:pt idx="142">
                  <c:v>8.8102071103305951E-2</c:v>
                </c:pt>
                <c:pt idx="145">
                  <c:v>8.5670143093939707E-2</c:v>
                </c:pt>
                <c:pt idx="150">
                  <c:v>8.0903402912087183E-2</c:v>
                </c:pt>
                <c:pt idx="156">
                  <c:v>7.6341498122885681E-2</c:v>
                </c:pt>
                <c:pt idx="162">
                  <c:v>7.2093809564152317E-2</c:v>
                </c:pt>
              </c:numCache>
            </c:numRef>
          </c:val>
          <c:smooth val="0"/>
        </c:ser>
        <c:dLbls>
          <c:showLegendKey val="0"/>
          <c:showVal val="0"/>
          <c:showCatName val="0"/>
          <c:showSerName val="0"/>
          <c:showPercent val="0"/>
          <c:showBubbleSize val="0"/>
        </c:dLbls>
        <c:marker val="1"/>
        <c:smooth val="0"/>
        <c:axId val="241936640"/>
        <c:axId val="241963392"/>
      </c:lineChart>
      <c:dateAx>
        <c:axId val="24193664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1963392"/>
        <c:crossesAt val="1.0000000000000002E-4"/>
        <c:auto val="0"/>
        <c:lblOffset val="100"/>
        <c:baseTimeUnit val="months"/>
        <c:majorUnit val="24"/>
        <c:majorTimeUnit val="months"/>
        <c:minorUnit val="3"/>
        <c:minorTimeUnit val="months"/>
      </c:dateAx>
      <c:valAx>
        <c:axId val="241963392"/>
        <c:scaling>
          <c:logBase val="10"/>
          <c:orientation val="minMax"/>
          <c:max val="1000"/>
          <c:min val="1.0000000000000002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ja-JP" altLang="en-US"/>
                  <a:t>ｍ</a:t>
                </a:r>
                <a:r>
                  <a:rPr lang="en-US" altLang="ja-JP"/>
                  <a:t>)Bq/L</a:t>
                </a:r>
                <a:r>
                  <a:rPr lang="ja-JP" altLang="en-US"/>
                  <a:t> </a:t>
                </a:r>
              </a:p>
            </c:rich>
          </c:tx>
          <c:layout>
            <c:manualLayout>
              <c:xMode val="edge"/>
              <c:yMode val="edge"/>
              <c:x val="3.7437275985663105E-4"/>
              <c:y val="0.3513440972222222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1936640"/>
        <c:crosses val="autoZero"/>
        <c:crossBetween val="between"/>
        <c:minorUnit val="10"/>
      </c:valAx>
      <c:spPr>
        <a:noFill/>
        <a:ln w="12700">
          <a:solidFill>
            <a:srgbClr val="808080"/>
          </a:solidFill>
          <a:prstDash val="solid"/>
        </a:ln>
      </c:spPr>
    </c:plotArea>
    <c:legend>
      <c:legendPos val="r"/>
      <c:layout>
        <c:manualLayout>
          <c:xMode val="edge"/>
          <c:yMode val="edge"/>
          <c:x val="0.12927706093189964"/>
          <c:y val="2.671458333333333E-2"/>
          <c:w val="0.43724426523297494"/>
          <c:h val="0.17068020833333333"/>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a:t>海水</a:t>
            </a:r>
            <a:r>
              <a:rPr lang="en-US" altLang="ja-JP"/>
              <a:t>(</a:t>
            </a:r>
            <a:r>
              <a:rPr lang="ja-JP" altLang="en-US"/>
              <a:t>放水口</a:t>
            </a:r>
            <a:r>
              <a:rPr lang="en-US" altLang="ja-JP"/>
              <a:t>/</a:t>
            </a:r>
            <a:r>
              <a:rPr lang="ja-JP" altLang="en-US"/>
              <a:t>電力</a:t>
            </a:r>
            <a:r>
              <a:rPr lang="en-US" altLang="ja-JP"/>
              <a:t>)</a:t>
            </a:r>
            <a:endParaRPr lang="ja-JP" altLang="en-US"/>
          </a:p>
        </c:rich>
      </c:tx>
      <c:layout>
        <c:manualLayout>
          <c:xMode val="edge"/>
          <c:yMode val="edge"/>
          <c:x val="0.55301863799283157"/>
          <c:y val="1.7828819444444446E-2"/>
        </c:manualLayout>
      </c:layout>
      <c:overlay val="0"/>
      <c:spPr>
        <a:solidFill>
          <a:srgbClr val="FFFFFF"/>
        </a:solidFill>
        <a:ln w="25400">
          <a:noFill/>
        </a:ln>
      </c:spPr>
    </c:title>
    <c:autoTitleDeleted val="0"/>
    <c:plotArea>
      <c:layout>
        <c:manualLayout>
          <c:layoutTarget val="inner"/>
          <c:xMode val="edge"/>
          <c:yMode val="edge"/>
          <c:x val="7.0596525628848911E-2"/>
          <c:y val="3.9920862566245822E-2"/>
          <c:w val="0.89525537634408603"/>
          <c:h val="0.83134031975706313"/>
        </c:manualLayout>
      </c:layout>
      <c:lineChart>
        <c:grouping val="standard"/>
        <c:varyColors val="0"/>
        <c:ser>
          <c:idx val="0"/>
          <c:order val="0"/>
          <c:tx>
            <c:strRef>
              <c:f>海水!$Q$113</c:f>
              <c:strCache>
                <c:ptCount val="1"/>
                <c:pt idx="0">
                  <c:v>K-40</c:v>
                </c:pt>
              </c:strCache>
            </c:strRef>
          </c:tx>
          <c:spPr>
            <a:ln w="0">
              <a:solidFill>
                <a:srgbClr val="00B050"/>
              </a:solidFill>
            </a:ln>
          </c:spPr>
          <c:marker>
            <c:symbol val="square"/>
            <c:size val="5"/>
            <c:spPr>
              <a:solidFill>
                <a:sysClr val="window" lastClr="FFFFFF"/>
              </a:solidFill>
              <a:ln w="0">
                <a:solidFill>
                  <a:srgbClr val="00B05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海水!$Q$114:$Q$298</c:f>
              <c:numCache>
                <c:formatCode>0.0</c:formatCode>
                <c:ptCount val="185"/>
                <c:pt idx="110">
                  <c:v>12</c:v>
                </c:pt>
                <c:pt idx="111" formatCode="General">
                  <c:v>10.9</c:v>
                </c:pt>
                <c:pt idx="112">
                  <c:v>11.2</c:v>
                </c:pt>
                <c:pt idx="113">
                  <c:v>12.2</c:v>
                </c:pt>
                <c:pt idx="115">
                  <c:v>11.9</c:v>
                </c:pt>
                <c:pt idx="116" formatCode="General">
                  <c:v>11.1</c:v>
                </c:pt>
                <c:pt idx="117">
                  <c:v>12.2</c:v>
                </c:pt>
                <c:pt idx="118">
                  <c:v>12.1</c:v>
                </c:pt>
                <c:pt idx="119">
                  <c:v>12.5</c:v>
                </c:pt>
                <c:pt idx="120" formatCode="General">
                  <c:v>11.7</c:v>
                </c:pt>
                <c:pt idx="121" formatCode="General">
                  <c:v>11.5</c:v>
                </c:pt>
                <c:pt idx="124" formatCode="General">
                  <c:v>11.1</c:v>
                </c:pt>
                <c:pt idx="125" formatCode="General">
                  <c:v>11.6</c:v>
                </c:pt>
                <c:pt idx="126" formatCode="General">
                  <c:v>12.7</c:v>
                </c:pt>
                <c:pt idx="127">
                  <c:v>12.3</c:v>
                </c:pt>
                <c:pt idx="130">
                  <c:v>10.1</c:v>
                </c:pt>
                <c:pt idx="131">
                  <c:v>11.4</c:v>
                </c:pt>
                <c:pt idx="133">
                  <c:v>11.5</c:v>
                </c:pt>
                <c:pt idx="135">
                  <c:v>12.3</c:v>
                </c:pt>
                <c:pt idx="136">
                  <c:v>12.2</c:v>
                </c:pt>
                <c:pt idx="138">
                  <c:v>11.7</c:v>
                </c:pt>
                <c:pt idx="139">
                  <c:v>11.3</c:v>
                </c:pt>
                <c:pt idx="140">
                  <c:v>11.3</c:v>
                </c:pt>
                <c:pt idx="141">
                  <c:v>11.9</c:v>
                </c:pt>
                <c:pt idx="142">
                  <c:v>11.6</c:v>
                </c:pt>
                <c:pt idx="143">
                  <c:v>11.9</c:v>
                </c:pt>
                <c:pt idx="144">
                  <c:v>9.1999999999999993</c:v>
                </c:pt>
                <c:pt idx="145">
                  <c:v>11.1</c:v>
                </c:pt>
                <c:pt idx="146">
                  <c:v>12.5</c:v>
                </c:pt>
                <c:pt idx="147">
                  <c:v>11.4</c:v>
                </c:pt>
                <c:pt idx="148">
                  <c:v>10.4</c:v>
                </c:pt>
                <c:pt idx="149">
                  <c:v>11.7</c:v>
                </c:pt>
                <c:pt idx="150">
                  <c:v>12.6</c:v>
                </c:pt>
                <c:pt idx="151">
                  <c:v>12.4</c:v>
                </c:pt>
                <c:pt idx="152">
                  <c:v>12.4</c:v>
                </c:pt>
                <c:pt idx="153">
                  <c:v>11.5</c:v>
                </c:pt>
                <c:pt idx="154">
                  <c:v>11.6</c:v>
                </c:pt>
                <c:pt idx="155">
                  <c:v>12.6</c:v>
                </c:pt>
                <c:pt idx="156">
                  <c:v>12.3</c:v>
                </c:pt>
                <c:pt idx="157">
                  <c:v>12</c:v>
                </c:pt>
                <c:pt idx="158">
                  <c:v>12.2</c:v>
                </c:pt>
                <c:pt idx="159">
                  <c:v>11.5</c:v>
                </c:pt>
                <c:pt idx="160">
                  <c:v>12.7</c:v>
                </c:pt>
                <c:pt idx="161">
                  <c:v>12.1</c:v>
                </c:pt>
                <c:pt idx="162">
                  <c:v>11.4</c:v>
                </c:pt>
                <c:pt idx="163">
                  <c:v>11.9</c:v>
                </c:pt>
                <c:pt idx="164">
                  <c:v>12.8</c:v>
                </c:pt>
                <c:pt idx="165">
                  <c:v>12.5</c:v>
                </c:pt>
                <c:pt idx="166">
                  <c:v>11.7</c:v>
                </c:pt>
                <c:pt idx="167">
                  <c:v>11.1</c:v>
                </c:pt>
                <c:pt idx="168">
                  <c:v>11.4</c:v>
                </c:pt>
                <c:pt idx="169">
                  <c:v>12</c:v>
                </c:pt>
                <c:pt idx="170">
                  <c:v>12.6</c:v>
                </c:pt>
              </c:numCache>
            </c:numRef>
          </c:val>
          <c:smooth val="0"/>
        </c:ser>
        <c:ser>
          <c:idx val="1"/>
          <c:order val="1"/>
          <c:tx>
            <c:strRef>
              <c:f>海水!$D$113</c:f>
              <c:strCache>
                <c:ptCount val="1"/>
                <c:pt idx="0">
                  <c:v>I-131</c:v>
                </c:pt>
              </c:strCache>
            </c:strRef>
          </c:tx>
          <c:spPr>
            <a:ln w="0">
              <a:solidFill>
                <a:srgbClr val="FF6699"/>
              </a:solidFill>
              <a:prstDash val="sysDot"/>
            </a:ln>
          </c:spPr>
          <c:marker>
            <c:symbol val="square"/>
            <c:size val="5"/>
            <c:spPr>
              <a:noFill/>
              <a:ln w="0">
                <a:solidFill>
                  <a:srgbClr val="FF6699"/>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海水!$D$115:$D$298</c:f>
              <c:numCache>
                <c:formatCode>0.0</c:formatCode>
                <c:ptCount val="184"/>
                <c:pt idx="108" formatCode="0.000">
                  <c:v>1.1182879779198718E-300</c:v>
                </c:pt>
                <c:pt idx="110" formatCode="0.000">
                  <c:v>4.977253122620929E-306</c:v>
                </c:pt>
                <c:pt idx="111" formatCode="0.000">
                  <c:v>1.1528946889586219E-307</c:v>
                </c:pt>
                <c:pt idx="112" formatCode="0.000">
                  <c:v>0</c:v>
                </c:pt>
                <c:pt idx="113" formatCode="0.000">
                  <c:v>0</c:v>
                </c:pt>
                <c:pt idx="114" formatCode="0.000">
                  <c:v>0</c:v>
                </c:pt>
                <c:pt idx="115" formatCode="0.000">
                  <c:v>0</c:v>
                </c:pt>
                <c:pt idx="116" formatCode="0.000">
                  <c:v>0</c:v>
                </c:pt>
                <c:pt idx="117" formatCode="0.000">
                  <c:v>0</c:v>
                </c:pt>
                <c:pt idx="121" formatCode="0.000">
                  <c:v>0</c:v>
                </c:pt>
                <c:pt idx="122" formatCode="0.000">
                  <c:v>0</c:v>
                </c:pt>
                <c:pt idx="123" formatCode="0.000">
                  <c:v>0</c:v>
                </c:pt>
                <c:pt idx="124" formatCode="0.000">
                  <c:v>0</c:v>
                </c:pt>
                <c:pt idx="125" formatCode="0.000">
                  <c:v>0</c:v>
                </c:pt>
                <c:pt idx="126" formatCode="0.000">
                  <c:v>0</c:v>
                </c:pt>
                <c:pt idx="133" formatCode="0.000">
                  <c:v>2.7875588506117554E-10</c:v>
                </c:pt>
                <c:pt idx="137" formatCode="0.000">
                  <c:v>1.1569989140514942E-13</c:v>
                </c:pt>
                <c:pt idx="138" formatCode="0.000">
                  <c:v>8.8802215212458609E-15</c:v>
                </c:pt>
                <c:pt idx="139" formatCode="0.000">
                  <c:v>1.3304154567227101E-17</c:v>
                </c:pt>
                <c:pt idx="140" formatCode="0.000">
                  <c:v>8.2729361127777598E-24</c:v>
                </c:pt>
                <c:pt idx="141" formatCode="0.000">
                  <c:v>8.5289516607851308E-31</c:v>
                </c:pt>
                <c:pt idx="144" formatCode="0.000">
                  <c:v>2.2538845042575364E-37</c:v>
                </c:pt>
                <c:pt idx="146" formatCode="0.000">
                  <c:v>2.5312280737377341E-44</c:v>
                </c:pt>
                <c:pt idx="147" formatCode="0.000">
                  <c:v>3.4812172147844776E-47</c:v>
                </c:pt>
                <c:pt idx="148" formatCode="0.000">
                  <c:v>7.4023121472329308E-49</c:v>
                </c:pt>
                <c:pt idx="149" formatCode="0.000">
                  <c:v>7.9376977904538426E-51</c:v>
                </c:pt>
                <c:pt idx="150" formatCode="0.000">
                  <c:v>1.8099142433568504E-54</c:v>
                </c:pt>
                <c:pt idx="151" formatCode="0.000">
                  <c:v>2.3212968197123608E-55</c:v>
                </c:pt>
                <c:pt idx="152" formatCode="0.000">
                  <c:v>6.3305235306328243E-58</c:v>
                </c:pt>
                <c:pt idx="153" formatCode="0.000">
                  <c:v>9.4842525427442435E-61</c:v>
                </c:pt>
                <c:pt idx="154" formatCode="0.000">
                  <c:v>2.606935566767067E-62</c:v>
                </c:pt>
                <c:pt idx="155" formatCode="0.000">
                  <c:v>1.8223813848512486E-64</c:v>
                </c:pt>
                <c:pt idx="156" formatCode="0.000">
                  <c:v>1.633882880983981E-67</c:v>
                </c:pt>
                <c:pt idx="157" formatCode="0.000">
                  <c:v>3.784607391787578E-69</c:v>
                </c:pt>
                <c:pt idx="158" formatCode="0.000">
                  <c:v>1.1243290259495747E-71</c:v>
                </c:pt>
                <c:pt idx="159" formatCode="0.000">
                  <c:v>2.8147429191083932E-74</c:v>
                </c:pt>
                <c:pt idx="160" formatCode="0.000">
                  <c:v>6.5198656413022382E-76</c:v>
                </c:pt>
                <c:pt idx="161" formatCode="0.000">
                  <c:v>6.418036356598106E-78</c:v>
                </c:pt>
                <c:pt idx="162" formatCode="0.000">
                  <c:v>2.9018483845818168E-81</c:v>
                </c:pt>
                <c:pt idx="163" formatCode="0.000">
                  <c:v>1.4519356675246236E-82</c:v>
                </c:pt>
                <c:pt idx="168" formatCode="0.000">
                  <c:v>8.6121253688848146E-95</c:v>
                </c:pt>
                <c:pt idx="169" formatCode="0.000">
                  <c:v>6.067887960131216E-96</c:v>
                </c:pt>
              </c:numCache>
            </c:numRef>
          </c:val>
          <c:smooth val="0"/>
        </c:ser>
        <c:ser>
          <c:idx val="2"/>
          <c:order val="2"/>
          <c:tx>
            <c:strRef>
              <c:f>海水!$S$113</c:f>
              <c:strCache>
                <c:ptCount val="1"/>
                <c:pt idx="0">
                  <c:v>Cs-134</c:v>
                </c:pt>
              </c:strCache>
            </c:strRef>
          </c:tx>
          <c:spPr>
            <a:ln w="0">
              <a:solidFill>
                <a:srgbClr val="FF0000"/>
              </a:solidFill>
              <a:prstDash val="sysDot"/>
            </a:ln>
          </c:spPr>
          <c:marker>
            <c:symbol val="triangle"/>
            <c:size val="5"/>
            <c:spPr>
              <a:solidFill>
                <a:srgbClr val="FFFFFF"/>
              </a:solidFill>
              <a:ln w="0">
                <a:solidFill>
                  <a:srgbClr val="FF000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海水!$S$114:$S$298</c:f>
              <c:numCache>
                <c:formatCode>General</c:formatCode>
                <c:ptCount val="185"/>
                <c:pt idx="0" formatCode="0.000">
                  <c:v>0.5</c:v>
                </c:pt>
                <c:pt idx="3" formatCode="0.000">
                  <c:v>0.42444722358117809</c:v>
                </c:pt>
                <c:pt idx="4" formatCode="0.000">
                  <c:v>0.39250874475630881</c:v>
                </c:pt>
                <c:pt idx="5" formatCode="0.000">
                  <c:v>0.36097471864330954</c:v>
                </c:pt>
                <c:pt idx="6" formatCode="0.000">
                  <c:v>0.32893285358511376</c:v>
                </c:pt>
                <c:pt idx="7" formatCode="0.000">
                  <c:v>0.3016724200620618</c:v>
                </c:pt>
                <c:pt idx="8" formatCode="0.000">
                  <c:v>0.28000129535826485</c:v>
                </c:pt>
                <c:pt idx="9" formatCode="0.000">
                  <c:v>0.25561709994397253</c:v>
                </c:pt>
                <c:pt idx="10" formatCode="0.000">
                  <c:v>0.23508090447763491</c:v>
                </c:pt>
                <c:pt idx="11" formatCode="0.000">
                  <c:v>0.21779223390869809</c:v>
                </c:pt>
                <c:pt idx="12" formatCode="0.000">
                  <c:v>0.19591923604238476</c:v>
                </c:pt>
                <c:pt idx="13" formatCode="0.000">
                  <c:v>0.18167777962763812</c:v>
                </c:pt>
                <c:pt idx="14" formatCode="0.000">
                  <c:v>0.1681617242194442</c:v>
                </c:pt>
                <c:pt idx="15" formatCode="0.000">
                  <c:v>0.15450939891066354</c:v>
                </c:pt>
                <c:pt idx="16" formatCode="0.000">
                  <c:v>0.14001906684427165</c:v>
                </c:pt>
                <c:pt idx="17" formatCode="0.000">
                  <c:v>0.13068020356753363</c:v>
                </c:pt>
                <c:pt idx="18" formatCode="0.000">
                  <c:v>0.11962963019375997</c:v>
                </c:pt>
                <c:pt idx="19" formatCode="0.000">
                  <c:v>0.11103584282113654</c:v>
                </c:pt>
                <c:pt idx="22" formatCode="0.000">
                  <c:v>0.46751120519731082</c:v>
                </c:pt>
                <c:pt idx="23" formatCode="0.000">
                  <c:v>0.42719049944394832</c:v>
                </c:pt>
                <c:pt idx="24" formatCode="0.000">
                  <c:v>0.39323189267754455</c:v>
                </c:pt>
                <c:pt idx="25" formatCode="0.000">
                  <c:v>0.36397710950817719</c:v>
                </c:pt>
                <c:pt idx="26" formatCode="0.000">
                  <c:v>0.32984229817292332</c:v>
                </c:pt>
                <c:pt idx="27" formatCode="0.000">
                  <c:v>0.30586591480159708</c:v>
                </c:pt>
                <c:pt idx="28" formatCode="0.000">
                  <c:v>0.2794863769133164</c:v>
                </c:pt>
                <c:pt idx="29" formatCode="0.000">
                  <c:v>0.25869377715819986</c:v>
                </c:pt>
                <c:pt idx="30" formatCode="0.000">
                  <c:v>0.23725443341923963</c:v>
                </c:pt>
                <c:pt idx="31" formatCode="0.000">
                  <c:v>0.2173917170530078</c:v>
                </c:pt>
                <c:pt idx="32" formatCode="0.000">
                  <c:v>0.19974262089620898</c:v>
                </c:pt>
                <c:pt idx="33" formatCode="0.000">
                  <c:v>0.1835263787569161</c:v>
                </c:pt>
                <c:pt idx="34" formatCode="0.000">
                  <c:v>0.17018576465071644</c:v>
                </c:pt>
                <c:pt idx="35" formatCode="0.000">
                  <c:v>0.15507925157894512</c:v>
                </c:pt>
                <c:pt idx="36" formatCode="0.000">
                  <c:v>0.14340996711304396</c:v>
                </c:pt>
                <c:pt idx="37" formatCode="0.000">
                  <c:v>0.13116217076965572</c:v>
                </c:pt>
                <c:pt idx="38" formatCode="0.000">
                  <c:v>0.12062464422192011</c:v>
                </c:pt>
                <c:pt idx="39" formatCode="0.000">
                  <c:v>0.11103584282113654</c:v>
                </c:pt>
                <c:pt idx="40" formatCode="0.000">
                  <c:v>0.10277524756869613</c:v>
                </c:pt>
                <c:pt idx="41" formatCode="0.000">
                  <c:v>9.3911351966028275E-2</c:v>
                </c:pt>
                <c:pt idx="42" formatCode="0.000">
                  <c:v>8.5417953516707168E-2</c:v>
                </c:pt>
                <c:pt idx="43" formatCode="0.000">
                  <c:v>7.8845226528841503E-2</c:v>
                </c:pt>
                <c:pt idx="44" formatCode="0.000">
                  <c:v>7.3181252553182308E-2</c:v>
                </c:pt>
                <c:pt idx="45" formatCode="0.000">
                  <c:v>6.6869703828667706E-2</c:v>
                </c:pt>
                <c:pt idx="46" formatCode="0.000">
                  <c:v>6.1894881789724771E-2</c:v>
                </c:pt>
                <c:pt idx="47" formatCode="0.000">
                  <c:v>5.6090203260998173E-2</c:v>
                </c:pt>
                <c:pt idx="48" formatCode="0.000">
                  <c:v>5.2349150337102475E-2</c:v>
                </c:pt>
                <c:pt idx="49" formatCode="0.000">
                  <c:v>4.7834275263060125E-2</c:v>
                </c:pt>
                <c:pt idx="50" formatCode="0.000">
                  <c:v>4.3348240513046601E-2</c:v>
                </c:pt>
                <c:pt idx="51" formatCode="0.000">
                  <c:v>4.0643639392766238E-2</c:v>
                </c:pt>
                <c:pt idx="52" formatCode="0.000">
                  <c:v>3.7447207384500948E-2</c:v>
                </c:pt>
                <c:pt idx="53" formatCode="0.000">
                  <c:v>3.4438710806278493E-2</c:v>
                </c:pt>
                <c:pt idx="54" formatCode="0.000">
                  <c:v>3.1584589740772821E-2</c:v>
                </c:pt>
                <c:pt idx="55" formatCode="0.000">
                  <c:v>2.8887136903136174E-2</c:v>
                </c:pt>
                <c:pt idx="56" formatCode="0.000">
                  <c:v>2.6787318072361285E-2</c:v>
                </c:pt>
                <c:pt idx="57" formatCode="0.000">
                  <c:v>2.4387091193521216E-2</c:v>
                </c:pt>
                <c:pt idx="58" formatCode="0.000">
                  <c:v>2.2366001870713362E-2</c:v>
                </c:pt>
                <c:pt idx="59" formatCode="0.000">
                  <c:v>2.0683022132696204E-2</c:v>
                </c:pt>
                <c:pt idx="60" formatCode="0.000">
                  <c:v>1.8795131462755583E-2</c:v>
                </c:pt>
                <c:pt idx="61" formatCode="0.000">
                  <c:v>1.7396853485253012E-2</c:v>
                </c:pt>
                <c:pt idx="62" formatCode="0.000">
                  <c:v>1.5999195880379541E-2</c:v>
                </c:pt>
                <c:pt idx="63" formatCode="0.000">
                  <c:v>1.490463627515959E-2</c:v>
                </c:pt>
                <c:pt idx="64" formatCode="0.000">
                  <c:v>1.3619179484112268E-2</c:v>
                </c:pt>
                <c:pt idx="65" formatCode="0.000">
                  <c:v>1.2525018991570231E-2</c:v>
                </c:pt>
                <c:pt idx="66" formatCode="0.000">
                  <c:v>1.1434265071066428E-2</c:v>
                </c:pt>
                <c:pt idx="67" formatCode="0.000">
                  <c:v>1.0593349291663447E-2</c:v>
                </c:pt>
                <c:pt idx="68" formatCode="0.000">
                  <c:v>9.7422830220575702E-3</c:v>
                </c:pt>
                <c:pt idx="69" formatCode="0.000">
                  <c:v>8.9020556163153328E-3</c:v>
                </c:pt>
                <c:pt idx="70" formatCode="0.000">
                  <c:v>8.1793361047563413E-3</c:v>
                </c:pt>
                <c:pt idx="71" formatCode="0.000">
                  <c:v>7.5777991670711474E-3</c:v>
                </c:pt>
                <c:pt idx="72" formatCode="0.000">
                  <c:v>6.9242486059790352E-3</c:v>
                </c:pt>
                <c:pt idx="73" formatCode="0.000">
                  <c:v>6.4091139097584076E-3</c:v>
                </c:pt>
                <c:pt idx="74" formatCode="0.000">
                  <c:v>5.8187495280767956E-3</c:v>
                </c:pt>
                <c:pt idx="75" formatCode="0.000">
                  <c:v>5.3858592693501583E-3</c:v>
                </c:pt>
                <c:pt idx="76" formatCode="0.000">
                  <c:v>4.9760065425696245E-3</c:v>
                </c:pt>
                <c:pt idx="77" formatCode="0.000">
                  <c:v>4.5510352803649545E-3</c:v>
                </c:pt>
                <c:pt idx="78" formatCode="0.000">
                  <c:v>4.1892603399879824E-3</c:v>
                </c:pt>
                <c:pt idx="79" formatCode="0.000">
                  <c:v>3.8526965137798568E-3</c:v>
                </c:pt>
                <c:pt idx="80" formatCode="0.000">
                  <c:v>3.5431721169503689E-3</c:v>
                </c:pt>
                <c:pt idx="81" formatCode="0.000">
                  <c:v>3.2375897078597031E-3</c:v>
                </c:pt>
                <c:pt idx="82" formatCode="0.000">
                  <c:v>3.0160951440707236E-3</c:v>
                </c:pt>
                <c:pt idx="83" formatCode="0.000">
                  <c:v>2.7559707160863828E-3</c:v>
                </c:pt>
                <c:pt idx="84" formatCode="0.000">
                  <c:v>2.5322253368561796E-3</c:v>
                </c:pt>
                <c:pt idx="85" formatCode="0.000">
                  <c:v>2.3309314303433873E-3</c:v>
                </c:pt>
                <c:pt idx="86" formatCode="0.000">
                  <c:v>2.1298992426881749E-3</c:v>
                </c:pt>
                <c:pt idx="87" formatCode="0.000">
                  <c:v>1.969630219633318E-3</c:v>
                </c:pt>
                <c:pt idx="88" formatCode="0.000">
                  <c:v>1.8014157622460126E-3</c:v>
                </c:pt>
                <c:pt idx="89" formatCode="0.000">
                  <c:v>1.667398078269391E-3</c:v>
                </c:pt>
                <c:pt idx="90" formatCode="0.000">
                  <c:v>1.5138086040683116E-3</c:v>
                </c:pt>
                <c:pt idx="91" formatCode="0.000">
                  <c:v>1.4089464839530282E-3</c:v>
                </c:pt>
                <c:pt idx="92" formatCode="0.000">
                  <c:v>1.2803416357623143E-3</c:v>
                </c:pt>
                <c:pt idx="93" formatCode="0.000">
                  <c:v>1.2004580376868148E-3</c:v>
                </c:pt>
                <c:pt idx="94" formatCode="0.000">
                  <c:v>1.1040136256483559E-3</c:v>
                </c:pt>
                <c:pt idx="95" formatCode="0.000">
                  <c:v>1.0078694847671299E-3</c:v>
                </c:pt>
                <c:pt idx="96" formatCode="0.000">
                  <c:v>9.158738670763377E-4</c:v>
                </c:pt>
                <c:pt idx="97" formatCode="0.000">
                  <c:v>8.5873029082934697E-4</c:v>
                </c:pt>
                <c:pt idx="98" formatCode="0.000">
                  <c:v>7.8466872611579941E-4</c:v>
                </c:pt>
                <c:pt idx="99" formatCode="0.000">
                  <c:v>7.1699463302913604E-4</c:v>
                </c:pt>
                <c:pt idx="100" formatCode="0.000">
                  <c:v>6.5878493031468373E-4</c:v>
                </c:pt>
                <c:pt idx="101" formatCode="0.000">
                  <c:v>6.0585836123074814E-4</c:v>
                </c:pt>
                <c:pt idx="102" formatCode="0.000">
                  <c:v>5.6440952257372624E-4</c:v>
                </c:pt>
                <c:pt idx="103" formatCode="0.000">
                  <c:v>5.1811049003017465E-4</c:v>
                </c:pt>
                <c:pt idx="104" formatCode="0.000">
                  <c:v>4.7386174014892984E-4</c:v>
                </c:pt>
                <c:pt idx="105" formatCode="0.000">
                  <c:v>4.3901229315168377E-4</c:v>
                </c:pt>
                <c:pt idx="106" formatCode="0.000">
                  <c:v>4.0337077800618433E-4</c:v>
                </c:pt>
                <c:pt idx="107" formatCode="0.000">
                  <c:v>3.6688968526610234E-4</c:v>
                </c:pt>
                <c:pt idx="108" formatCode="0.000">
                  <c:v>3.3865831660604188E-4</c:v>
                </c:pt>
                <c:pt idx="109" formatCode="0.000">
                  <c:v>3.1231172565592528E-4</c:v>
                </c:pt>
                <c:pt idx="110" formatCode="0.000">
                  <c:v>2.8854545068211605E-4</c:v>
                </c:pt>
                <c:pt idx="111" formatCode="0.000">
                  <c:v>2.6220779747545853E-4</c:v>
                </c:pt>
                <c:pt idx="112" formatCode="0.000">
                  <c:v>2.5041519888689581E-4</c:v>
                </c:pt>
                <c:pt idx="113" formatCode="0.000">
                  <c:v>2.4247738643229657E-4</c:v>
                </c:pt>
                <c:pt idx="114" formatCode="0.000">
                  <c:v>2.2881803193508567E-4</c:v>
                </c:pt>
                <c:pt idx="115" formatCode="0.000">
                  <c:v>2.2320215857419157E-4</c:v>
                </c:pt>
                <c:pt idx="116" formatCode="0.000">
                  <c:v>2.0927603836760431E-4</c:v>
                </c:pt>
                <c:pt idx="117" formatCode="0.000">
                  <c:v>2.0395199203414682E-4</c:v>
                </c:pt>
                <c:pt idx="118" formatCode="0.000">
                  <c:v>1.8877882979826432E-4</c:v>
                </c:pt>
                <c:pt idx="119" formatCode="0.000">
                  <c:v>1.7814444860617294E-4</c:v>
                </c:pt>
                <c:pt idx="120" formatCode="0.000">
                  <c:v>1.720219061749867E-4</c:v>
                </c:pt>
                <c:pt idx="121" formatCode="0.000">
                  <c:v>1.5937081453014043E-4</c:v>
                </c:pt>
                <c:pt idx="124" formatCode="0.000">
                  <c:v>1.4656701462967292E-4</c:v>
                </c:pt>
                <c:pt idx="125" formatCode="0.000">
                  <c:v>1.347918678886598E-4</c:v>
                </c:pt>
                <c:pt idx="126" formatCode="0.000">
                  <c:v>1.2743305418320882E-4</c:v>
                </c:pt>
                <c:pt idx="127" formatCode="0.000">
                  <c:v>1.2396273264363524E-4</c:v>
                </c:pt>
                <c:pt idx="129" formatCode="0">
                  <c:v>67</c:v>
                </c:pt>
                <c:pt idx="130" formatCode="0">
                  <c:v>190</c:v>
                </c:pt>
                <c:pt idx="131" formatCode="0">
                  <c:v>440</c:v>
                </c:pt>
                <c:pt idx="132" formatCode="0">
                  <c:v>64</c:v>
                </c:pt>
                <c:pt idx="133" formatCode="0">
                  <c:v>110</c:v>
                </c:pt>
                <c:pt idx="134" formatCode="0">
                  <c:v>27</c:v>
                </c:pt>
                <c:pt idx="135" formatCode="0.000">
                  <c:v>0.4102370286816906</c:v>
                </c:pt>
                <c:pt idx="136" formatCode="0.000">
                  <c:v>0.38998818363236576</c:v>
                </c:pt>
                <c:pt idx="137" formatCode="0.0">
                  <c:v>16.3</c:v>
                </c:pt>
                <c:pt idx="138" formatCode="&quot;(&quot;0&quot;)&quot;">
                  <c:v>54</c:v>
                </c:pt>
                <c:pt idx="139" formatCode="0.0">
                  <c:v>10.8</c:v>
                </c:pt>
                <c:pt idx="140" formatCode="0.0">
                  <c:v>3.3</c:v>
                </c:pt>
                <c:pt idx="141" formatCode="0.0">
                  <c:v>2.5</c:v>
                </c:pt>
                <c:pt idx="142" formatCode="0.0">
                  <c:v>2.9</c:v>
                </c:pt>
                <c:pt idx="143" formatCode="&quot;(&quot;0.0&quot;)&quot;">
                  <c:v>1.9</c:v>
                </c:pt>
                <c:pt idx="144" formatCode="&quot;(&quot;0.0&quot;)&quot;">
                  <c:v>1.8</c:v>
                </c:pt>
                <c:pt idx="145" formatCode="0.000">
                  <c:v>0.20609169361752017</c:v>
                </c:pt>
                <c:pt idx="146" formatCode="0.000">
                  <c:v>0.19181564057303135</c:v>
                </c:pt>
                <c:pt idx="147" formatCode="0.000">
                  <c:v>0.17754537135542528</c:v>
                </c:pt>
                <c:pt idx="148" formatCode="0.000">
                  <c:v>0.16570361304439407</c:v>
                </c:pt>
                <c:pt idx="149" formatCode="0.000">
                  <c:v>0.16343177693583522</c:v>
                </c:pt>
                <c:pt idx="150" formatCode="0.000">
                  <c:v>0.14742471160316972</c:v>
                </c:pt>
                <c:pt idx="151" formatCode="0.000">
                  <c:v>0.13989026105148095</c:v>
                </c:pt>
                <c:pt idx="152" formatCode="0.000">
                  <c:v>0.13721254358236018</c:v>
                </c:pt>
                <c:pt idx="153" formatCode="0.000">
                  <c:v>0.12549403249567728</c:v>
                </c:pt>
                <c:pt idx="154" formatCode="0.000">
                  <c:v>0.11908039551386763</c:v>
                </c:pt>
                <c:pt idx="155" formatCode="0.000">
                  <c:v>0.11615780932030761</c:v>
                </c:pt>
                <c:pt idx="156" formatCode="0.000">
                  <c:v>0.1067274576314375</c:v>
                </c:pt>
                <c:pt idx="157" formatCode="0.000">
                  <c:v>0.10145950861417753</c:v>
                </c:pt>
                <c:pt idx="158" formatCode="0.000">
                  <c:v>9.8153008065955089E-2</c:v>
                </c:pt>
                <c:pt idx="159" formatCode="0.000">
                  <c:v>9.0267427016435059E-2</c:v>
                </c:pt>
                <c:pt idx="160" formatCode="0.000">
                  <c:v>8.4713354033292429E-2</c:v>
                </c:pt>
                <c:pt idx="161" formatCode="0.000">
                  <c:v>8.3015371008213434E-2</c:v>
                </c:pt>
                <c:pt idx="162" formatCode="0.000">
                  <c:v>7.6345942843552769E-2</c:v>
                </c:pt>
                <c:pt idx="163" formatCode="0.000">
                  <c:v>7.2444122552222212E-2</c:v>
                </c:pt>
                <c:pt idx="164" formatCode="0.000">
                  <c:v>6.937729037790008E-2</c:v>
                </c:pt>
                <c:pt idx="165" formatCode="0.000">
                  <c:v>6.4452751985225085E-2</c:v>
                </c:pt>
                <c:pt idx="166" formatCode="0.000">
                  <c:v>6.1215071003893069E-2</c:v>
                </c:pt>
                <c:pt idx="167" formatCode="0.000">
                  <c:v>5.9383844708603958E-2</c:v>
                </c:pt>
                <c:pt idx="168" formatCode="0.000">
                  <c:v>5.4262259381064173E-2</c:v>
                </c:pt>
                <c:pt idx="169" formatCode="0.000">
                  <c:v>5.1821855054609095E-2</c:v>
                </c:pt>
                <c:pt idx="170" formatCode="0.000">
                  <c:v>4.9902846942151059E-2</c:v>
                </c:pt>
              </c:numCache>
            </c:numRef>
          </c:val>
          <c:smooth val="0"/>
        </c:ser>
        <c:ser>
          <c:idx val="3"/>
          <c:order val="3"/>
          <c:tx>
            <c:strRef>
              <c:f>海水!$T$113</c:f>
              <c:strCache>
                <c:ptCount val="1"/>
                <c:pt idx="0">
                  <c:v>Cs-137</c:v>
                </c:pt>
              </c:strCache>
            </c:strRef>
          </c:tx>
          <c:spPr>
            <a:ln w="0">
              <a:solidFill>
                <a:srgbClr val="FF0000"/>
              </a:solidFill>
              <a:prstDash val="sysDash"/>
            </a:ln>
          </c:spPr>
          <c:marker>
            <c:symbol val="triangle"/>
            <c:size val="5"/>
            <c:spPr>
              <a:solidFill>
                <a:srgbClr val="FF0000"/>
              </a:solidFill>
              <a:ln w="0">
                <a:solidFill>
                  <a:srgbClr val="FF000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海水!$T$114:$T$298</c:f>
              <c:numCache>
                <c:formatCode>0.0</c:formatCode>
                <c:ptCount val="185"/>
                <c:pt idx="0">
                  <c:v>7.0370370370370372</c:v>
                </c:pt>
                <c:pt idx="3">
                  <c:v>7.7777777777777777</c:v>
                </c:pt>
                <c:pt idx="4">
                  <c:v>4.0740740740740735</c:v>
                </c:pt>
                <c:pt idx="5">
                  <c:v>5.185185185185186</c:v>
                </c:pt>
                <c:pt idx="6">
                  <c:v>4.0740740740740735</c:v>
                </c:pt>
                <c:pt idx="7">
                  <c:v>4.0740740740740735</c:v>
                </c:pt>
                <c:pt idx="8">
                  <c:v>4.4444444444444446</c:v>
                </c:pt>
                <c:pt idx="9">
                  <c:v>5.185185185185186</c:v>
                </c:pt>
                <c:pt idx="10">
                  <c:v>4.8148148148148149</c:v>
                </c:pt>
                <c:pt idx="11" formatCode="&quot;(&quot;0.0&quot;)&quot;">
                  <c:v>4.0740740740740735</c:v>
                </c:pt>
                <c:pt idx="12">
                  <c:v>3.333333333333333</c:v>
                </c:pt>
                <c:pt idx="13">
                  <c:v>6.6666666666666661</c:v>
                </c:pt>
                <c:pt idx="14">
                  <c:v>4.0740740740740735</c:v>
                </c:pt>
                <c:pt idx="15">
                  <c:v>4.8148148148148149</c:v>
                </c:pt>
                <c:pt idx="16">
                  <c:v>2.9629629629629628</c:v>
                </c:pt>
                <c:pt idx="17">
                  <c:v>3.7037037037037037</c:v>
                </c:pt>
                <c:pt idx="18">
                  <c:v>3.333333333333333</c:v>
                </c:pt>
                <c:pt idx="19">
                  <c:v>3.7037037037037037</c:v>
                </c:pt>
                <c:pt idx="22">
                  <c:v>3.7037037037037037</c:v>
                </c:pt>
                <c:pt idx="23">
                  <c:v>4.0740740740740735</c:v>
                </c:pt>
                <c:pt idx="24">
                  <c:v>2.592592592592593</c:v>
                </c:pt>
                <c:pt idx="25">
                  <c:v>4.8148148148148149</c:v>
                </c:pt>
                <c:pt idx="26" formatCode="&quot;(&quot;0.0&quot;)&quot;">
                  <c:v>4.4444444444444446</c:v>
                </c:pt>
                <c:pt idx="27">
                  <c:v>4.8148148148148149</c:v>
                </c:pt>
                <c:pt idx="28">
                  <c:v>4.4444444444444446</c:v>
                </c:pt>
                <c:pt idx="29">
                  <c:v>4.0999999999999996</c:v>
                </c:pt>
                <c:pt idx="30">
                  <c:v>4.2</c:v>
                </c:pt>
                <c:pt idx="31">
                  <c:v>3.4</c:v>
                </c:pt>
                <c:pt idx="32">
                  <c:v>3.8</c:v>
                </c:pt>
                <c:pt idx="33">
                  <c:v>3.9</c:v>
                </c:pt>
                <c:pt idx="34">
                  <c:v>3.6</c:v>
                </c:pt>
                <c:pt idx="35">
                  <c:v>4.5999999999999996</c:v>
                </c:pt>
                <c:pt idx="36">
                  <c:v>3.6</c:v>
                </c:pt>
                <c:pt idx="37">
                  <c:v>3.6</c:v>
                </c:pt>
                <c:pt idx="38">
                  <c:v>3.3</c:v>
                </c:pt>
                <c:pt idx="39">
                  <c:v>4.0999999999999996</c:v>
                </c:pt>
                <c:pt idx="40">
                  <c:v>4</c:v>
                </c:pt>
                <c:pt idx="41">
                  <c:v>3.4</c:v>
                </c:pt>
                <c:pt idx="42">
                  <c:v>3.2</c:v>
                </c:pt>
                <c:pt idx="43">
                  <c:v>3.3</c:v>
                </c:pt>
                <c:pt idx="44">
                  <c:v>3.8</c:v>
                </c:pt>
                <c:pt idx="45">
                  <c:v>4.0999999999999996</c:v>
                </c:pt>
                <c:pt idx="46">
                  <c:v>3.3</c:v>
                </c:pt>
                <c:pt idx="47">
                  <c:v>3.7</c:v>
                </c:pt>
                <c:pt idx="48">
                  <c:v>3.4</c:v>
                </c:pt>
                <c:pt idx="49">
                  <c:v>3.6</c:v>
                </c:pt>
                <c:pt idx="50">
                  <c:v>2.7</c:v>
                </c:pt>
                <c:pt idx="51">
                  <c:v>2.9</c:v>
                </c:pt>
                <c:pt idx="52">
                  <c:v>3</c:v>
                </c:pt>
                <c:pt idx="53">
                  <c:v>2.9</c:v>
                </c:pt>
                <c:pt idx="54">
                  <c:v>2.2999999999999998</c:v>
                </c:pt>
                <c:pt idx="55">
                  <c:v>2.8</c:v>
                </c:pt>
                <c:pt idx="56">
                  <c:v>3.1</c:v>
                </c:pt>
                <c:pt idx="57">
                  <c:v>3.3</c:v>
                </c:pt>
                <c:pt idx="58">
                  <c:v>2.7</c:v>
                </c:pt>
                <c:pt idx="59">
                  <c:v>2.5</c:v>
                </c:pt>
                <c:pt idx="60">
                  <c:v>2.8</c:v>
                </c:pt>
                <c:pt idx="61">
                  <c:v>2.8</c:v>
                </c:pt>
                <c:pt idx="62">
                  <c:v>2.9</c:v>
                </c:pt>
                <c:pt idx="63">
                  <c:v>2.6</c:v>
                </c:pt>
                <c:pt idx="64">
                  <c:v>3</c:v>
                </c:pt>
                <c:pt idx="65">
                  <c:v>2.5</c:v>
                </c:pt>
                <c:pt idx="66">
                  <c:v>2.6</c:v>
                </c:pt>
                <c:pt idx="67">
                  <c:v>2.6</c:v>
                </c:pt>
                <c:pt idx="68">
                  <c:v>2.4</c:v>
                </c:pt>
                <c:pt idx="69">
                  <c:v>2.2000000000000002</c:v>
                </c:pt>
                <c:pt idx="70">
                  <c:v>2.1</c:v>
                </c:pt>
                <c:pt idx="71">
                  <c:v>2.5</c:v>
                </c:pt>
                <c:pt idx="72">
                  <c:v>2.2999999999999998</c:v>
                </c:pt>
                <c:pt idx="73">
                  <c:v>2</c:v>
                </c:pt>
                <c:pt idx="74">
                  <c:v>2</c:v>
                </c:pt>
                <c:pt idx="75">
                  <c:v>2.6</c:v>
                </c:pt>
                <c:pt idx="76">
                  <c:v>2.1</c:v>
                </c:pt>
                <c:pt idx="77">
                  <c:v>2.2000000000000002</c:v>
                </c:pt>
                <c:pt idx="78">
                  <c:v>1.9</c:v>
                </c:pt>
                <c:pt idx="79">
                  <c:v>1.9</c:v>
                </c:pt>
                <c:pt idx="80" formatCode="&quot;(&quot;0.0&quot;)&quot;">
                  <c:v>1.7</c:v>
                </c:pt>
                <c:pt idx="81">
                  <c:v>1.4</c:v>
                </c:pt>
                <c:pt idx="82" formatCode="&quot;(&quot;0.0&quot;)&quot;">
                  <c:v>1.6</c:v>
                </c:pt>
                <c:pt idx="83">
                  <c:v>2.1</c:v>
                </c:pt>
                <c:pt idx="84">
                  <c:v>2.8</c:v>
                </c:pt>
                <c:pt idx="85">
                  <c:v>2.1</c:v>
                </c:pt>
                <c:pt idx="86">
                  <c:v>1.8</c:v>
                </c:pt>
                <c:pt idx="87">
                  <c:v>1.9</c:v>
                </c:pt>
                <c:pt idx="88">
                  <c:v>2.1</c:v>
                </c:pt>
                <c:pt idx="89">
                  <c:v>2.2000000000000002</c:v>
                </c:pt>
                <c:pt idx="90" formatCode="&quot;(&quot;0.0&quot;)&quot;">
                  <c:v>1.7</c:v>
                </c:pt>
                <c:pt idx="91" formatCode="&quot;(&quot;0.0&quot;)&quot;">
                  <c:v>1.7</c:v>
                </c:pt>
                <c:pt idx="92">
                  <c:v>2.1</c:v>
                </c:pt>
                <c:pt idx="93">
                  <c:v>2.1</c:v>
                </c:pt>
                <c:pt idx="94" formatCode="&quot;(&quot;0.0&quot;)&quot;">
                  <c:v>1.8</c:v>
                </c:pt>
                <c:pt idx="95" formatCode="&quot;(&quot;0.0&quot;)&quot;">
                  <c:v>1.8</c:v>
                </c:pt>
                <c:pt idx="96" formatCode="&quot;(&quot;0.0&quot;)&quot;">
                  <c:v>1.8</c:v>
                </c:pt>
                <c:pt idx="97">
                  <c:v>2.5</c:v>
                </c:pt>
                <c:pt idx="98" formatCode="&quot;(&quot;0.0&quot;)&quot;">
                  <c:v>1.5</c:v>
                </c:pt>
                <c:pt idx="99" formatCode="&quot;(&quot;0.0&quot;)&quot;">
                  <c:v>2</c:v>
                </c:pt>
                <c:pt idx="100" formatCode="&quot;(&quot;0.0&quot;)&quot;">
                  <c:v>1.9</c:v>
                </c:pt>
                <c:pt idx="101" formatCode="0.00">
                  <c:v>0.31523613639055365</c:v>
                </c:pt>
                <c:pt idx="102" formatCode="&quot;(&quot;0.0&quot;)&quot;">
                  <c:v>1.7</c:v>
                </c:pt>
                <c:pt idx="103" formatCode="0.00">
                  <c:v>0.31186652812387466</c:v>
                </c:pt>
                <c:pt idx="104" formatCode="&quot;(&quot;0.0&quot;)&quot;">
                  <c:v>1.6</c:v>
                </c:pt>
                <c:pt idx="105">
                  <c:v>2</c:v>
                </c:pt>
                <c:pt idx="106">
                  <c:v>2</c:v>
                </c:pt>
                <c:pt idx="107">
                  <c:v>1.9</c:v>
                </c:pt>
                <c:pt idx="108">
                  <c:v>1.8</c:v>
                </c:pt>
                <c:pt idx="109" formatCode="0.00">
                  <c:v>0.30120966418375938</c:v>
                </c:pt>
                <c:pt idx="110" formatCode="&quot;(&quot;0.0&quot;)&quot;">
                  <c:v>1.6</c:v>
                </c:pt>
                <c:pt idx="111" formatCode="0.00">
                  <c:v>0.29761347129356608</c:v>
                </c:pt>
                <c:pt idx="113" formatCode="0.00">
                  <c:v>0.29601857940649651</c:v>
                </c:pt>
                <c:pt idx="115">
                  <c:v>2.2999999999999998</c:v>
                </c:pt>
                <c:pt idx="117" formatCode="&quot;(&quot;0.0&quot;)&quot;">
                  <c:v>1.7</c:v>
                </c:pt>
                <c:pt idx="118" formatCode="0.00">
                  <c:v>0.29097213535482702</c:v>
                </c:pt>
                <c:pt idx="120" formatCode="&quot;(&quot;0.0&quot;)&quot;">
                  <c:v>1.7</c:v>
                </c:pt>
                <c:pt idx="121" formatCode="0.00">
                  <c:v>0.28760723738536348</c:v>
                </c:pt>
                <c:pt idx="124" formatCode="&quot;(&quot;0.0&quot;)&quot;">
                  <c:v>2.2000000000000002</c:v>
                </c:pt>
                <c:pt idx="125" formatCode="&quot;(&quot;0.0&quot;)&quot;">
                  <c:v>1.4</c:v>
                </c:pt>
                <c:pt idx="126" formatCode="0.00">
                  <c:v>0.28322293318115654</c:v>
                </c:pt>
                <c:pt idx="127" formatCode="&quot;(&quot;0.0&quot;)&quot;">
                  <c:v>1.3</c:v>
                </c:pt>
                <c:pt idx="129" formatCode="0">
                  <c:v>75</c:v>
                </c:pt>
                <c:pt idx="130" formatCode="0">
                  <c:v>370</c:v>
                </c:pt>
                <c:pt idx="131" formatCode="0">
                  <c:v>480</c:v>
                </c:pt>
                <c:pt idx="132" formatCode="0">
                  <c:v>70</c:v>
                </c:pt>
                <c:pt idx="133" formatCode="0">
                  <c:v>160</c:v>
                </c:pt>
                <c:pt idx="134" formatCode="0">
                  <c:v>34</c:v>
                </c:pt>
                <c:pt idx="135" formatCode="0">
                  <c:v>83</c:v>
                </c:pt>
                <c:pt idx="136" formatCode="0.00">
                  <c:v>0.49153827838979347</c:v>
                </c:pt>
                <c:pt idx="137">
                  <c:v>21</c:v>
                </c:pt>
                <c:pt idx="138" formatCode="0">
                  <c:v>60</c:v>
                </c:pt>
                <c:pt idx="139" formatCode="0">
                  <c:v>15.8</c:v>
                </c:pt>
                <c:pt idx="140">
                  <c:v>4.4000000000000004</c:v>
                </c:pt>
                <c:pt idx="141">
                  <c:v>4</c:v>
                </c:pt>
                <c:pt idx="142">
                  <c:v>5.8</c:v>
                </c:pt>
                <c:pt idx="143">
                  <c:v>4.2</c:v>
                </c:pt>
                <c:pt idx="144">
                  <c:v>3.4</c:v>
                </c:pt>
                <c:pt idx="145">
                  <c:v>2.8</c:v>
                </c:pt>
                <c:pt idx="146">
                  <c:v>3.5</c:v>
                </c:pt>
                <c:pt idx="147" formatCode="0.00">
                  <c:v>0.46567606850339616</c:v>
                </c:pt>
                <c:pt idx="148" formatCode="0.00">
                  <c:v>0.46347343583250894</c:v>
                </c:pt>
                <c:pt idx="149" formatCode="0.00">
                  <c:v>0.46303416108432666</c:v>
                </c:pt>
                <c:pt idx="150" formatCode="0.00">
                  <c:v>0.4597673761426776</c:v>
                </c:pt>
                <c:pt idx="151" formatCode="0.00">
                  <c:v>0.45811367579489815</c:v>
                </c:pt>
                <c:pt idx="152" formatCode="0.00">
                  <c:v>0.45750591828202314</c:v>
                </c:pt>
                <c:pt idx="153" formatCode="0.00">
                  <c:v>0.45470910405191423</c:v>
                </c:pt>
                <c:pt idx="154" formatCode="0.00">
                  <c:v>0.45307359739674913</c:v>
                </c:pt>
                <c:pt idx="155" formatCode="0.00">
                  <c:v>0.4523009382299007</c:v>
                </c:pt>
                <c:pt idx="156" formatCode="0.00">
                  <c:v>0.44967805441447944</c:v>
                </c:pt>
                <c:pt idx="157" formatCode="0.00">
                  <c:v>0.44811729619316959</c:v>
                </c:pt>
                <c:pt idx="158" formatCode="0.00">
                  <c:v>0.44709864347834311</c:v>
                </c:pt>
                <c:pt idx="159" formatCode="0.00">
                  <c:v>0.44453402837382927</c:v>
                </c:pt>
                <c:pt idx="160" formatCode="0.00">
                  <c:v>0.44259924077167284</c:v>
                </c:pt>
                <c:pt idx="161" formatCode="0.00">
                  <c:v>0.44198412423015204</c:v>
                </c:pt>
                <c:pt idx="162" formatCode="0.00">
                  <c:v>0.43944884666335515</c:v>
                </c:pt>
                <c:pt idx="163" formatCode="0.00">
                  <c:v>0.43786822840232187</c:v>
                </c:pt>
                <c:pt idx="164" formatCode="0.00">
                  <c:v>0.4365691890765071</c:v>
                </c:pt>
                <c:pt idx="165" formatCode="0.00">
                  <c:v>0.43436691491749435</c:v>
                </c:pt>
                <c:pt idx="166" formatCode="0.00">
                  <c:v>0.43283193642511308</c:v>
                </c:pt>
                <c:pt idx="167" formatCode="0.00">
                  <c:v>0.43192993682859898</c:v>
                </c:pt>
                <c:pt idx="168" formatCode="0.00">
                  <c:v>0.42926233603244895</c:v>
                </c:pt>
                <c:pt idx="169" formatCode="0.00">
                  <c:v>0.42790766877088465</c:v>
                </c:pt>
                <c:pt idx="170" formatCode="0.00">
                  <c:v>0.42680003227276186</c:v>
                </c:pt>
              </c:numCache>
            </c:numRef>
          </c:val>
          <c:smooth val="0"/>
        </c:ser>
        <c:ser>
          <c:idx val="4"/>
          <c:order val="4"/>
          <c:tx>
            <c:strRef>
              <c:f>海水!$U$113</c:f>
              <c:strCache>
                <c:ptCount val="1"/>
                <c:pt idx="0">
                  <c:v>Sr-90</c:v>
                </c:pt>
              </c:strCache>
            </c:strRef>
          </c:tx>
          <c:spPr>
            <a:ln w="0">
              <a:solidFill>
                <a:srgbClr val="CC00FF"/>
              </a:solidFill>
            </a:ln>
          </c:spPr>
          <c:marker>
            <c:symbol val="circle"/>
            <c:size val="5"/>
            <c:spPr>
              <a:solidFill>
                <a:srgbClr val="CC00FF"/>
              </a:solidFill>
              <a:ln w="0">
                <a:solidFill>
                  <a:srgbClr val="CC00FF"/>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海水!$U$114:$U$298</c:f>
              <c:numCache>
                <c:formatCode>0.0</c:formatCode>
                <c:ptCount val="185"/>
                <c:pt idx="6">
                  <c:v>4.4444444444444446</c:v>
                </c:pt>
                <c:pt idx="10">
                  <c:v>3.7037037037037037</c:v>
                </c:pt>
                <c:pt idx="14">
                  <c:v>3.7037037037037037</c:v>
                </c:pt>
                <c:pt idx="18">
                  <c:v>4.0740740740740735</c:v>
                </c:pt>
                <c:pt idx="24">
                  <c:v>4.4444444444444446</c:v>
                </c:pt>
                <c:pt idx="28">
                  <c:v>2.9629629629629628</c:v>
                </c:pt>
                <c:pt idx="32">
                  <c:v>3.7</c:v>
                </c:pt>
                <c:pt idx="36">
                  <c:v>2.6</c:v>
                </c:pt>
                <c:pt idx="40">
                  <c:v>2.9</c:v>
                </c:pt>
                <c:pt idx="44" formatCode="General">
                  <c:v>1</c:v>
                </c:pt>
                <c:pt idx="48" formatCode="General">
                  <c:v>1</c:v>
                </c:pt>
                <c:pt idx="52">
                  <c:v>2.8</c:v>
                </c:pt>
                <c:pt idx="56">
                  <c:v>2.2999999999999998</c:v>
                </c:pt>
                <c:pt idx="60">
                  <c:v>1.7</c:v>
                </c:pt>
                <c:pt idx="64">
                  <c:v>1.4</c:v>
                </c:pt>
                <c:pt idx="68" formatCode="General">
                  <c:v>1</c:v>
                </c:pt>
                <c:pt idx="72" formatCode="General">
                  <c:v>2.1</c:v>
                </c:pt>
                <c:pt idx="76">
                  <c:v>2.1</c:v>
                </c:pt>
                <c:pt idx="80" formatCode="General">
                  <c:v>1</c:v>
                </c:pt>
                <c:pt idx="84" formatCode="General">
                  <c:v>1</c:v>
                </c:pt>
                <c:pt idx="88">
                  <c:v>2.1</c:v>
                </c:pt>
                <c:pt idx="92">
                  <c:v>2.2000000000000002</c:v>
                </c:pt>
                <c:pt idx="96">
                  <c:v>1.9</c:v>
                </c:pt>
                <c:pt idx="100">
                  <c:v>2.2999999999999998</c:v>
                </c:pt>
                <c:pt idx="104">
                  <c:v>1.3</c:v>
                </c:pt>
                <c:pt idx="108" formatCode="General">
                  <c:v>1.7</c:v>
                </c:pt>
                <c:pt idx="113" formatCode="General">
                  <c:v>1</c:v>
                </c:pt>
                <c:pt idx="120" formatCode="General">
                  <c:v>1.9</c:v>
                </c:pt>
                <c:pt idx="127">
                  <c:v>1.9</c:v>
                </c:pt>
                <c:pt idx="137">
                  <c:v>3.6</c:v>
                </c:pt>
                <c:pt idx="142">
                  <c:v>1.7</c:v>
                </c:pt>
                <c:pt idx="146">
                  <c:v>2.4</c:v>
                </c:pt>
                <c:pt idx="152">
                  <c:v>2.8</c:v>
                </c:pt>
                <c:pt idx="158">
                  <c:v>2.7</c:v>
                </c:pt>
                <c:pt idx="164">
                  <c:v>2.7</c:v>
                </c:pt>
                <c:pt idx="170">
                  <c:v>0</c:v>
                </c:pt>
              </c:numCache>
            </c:numRef>
          </c:val>
          <c:smooth val="0"/>
        </c:ser>
        <c:ser>
          <c:idx val="5"/>
          <c:order val="5"/>
          <c:tx>
            <c:strRef>
              <c:f>海水!$V$113</c:f>
              <c:strCache>
                <c:ptCount val="1"/>
                <c:pt idx="0">
                  <c:v>H-3</c:v>
                </c:pt>
              </c:strCache>
            </c:strRef>
          </c:tx>
          <c:spPr>
            <a:ln w="0">
              <a:solidFill>
                <a:srgbClr val="00B0F0"/>
              </a:solidFill>
              <a:prstDash val="sysDot"/>
            </a:ln>
          </c:spPr>
          <c:marker>
            <c:symbol val="circle"/>
            <c:size val="5"/>
            <c:spPr>
              <a:solidFill>
                <a:srgbClr val="00B0F0"/>
              </a:solidFill>
              <a:ln w="0">
                <a:solidFill>
                  <a:srgbClr val="00B0F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海水!$V$114:$V$298</c:f>
              <c:numCache>
                <c:formatCode>0.0</c:formatCode>
                <c:ptCount val="185"/>
                <c:pt idx="12" formatCode="0.000">
                  <c:v>8.5497518673044448E-2</c:v>
                </c:pt>
                <c:pt idx="14" formatCode="0.00">
                  <c:v>0.77777777777777779</c:v>
                </c:pt>
                <c:pt idx="16" formatCode="0.000">
                  <c:v>8.0826859113282745E-2</c:v>
                </c:pt>
                <c:pt idx="18" formatCode="0.000">
                  <c:v>7.8727325273289697E-2</c:v>
                </c:pt>
                <c:pt idx="22" formatCode="0.000">
                  <c:v>9.8882727786744534E-2</c:v>
                </c:pt>
                <c:pt idx="24" formatCode="0.000">
                  <c:v>9.6062502504881964E-2</c:v>
                </c:pt>
                <c:pt idx="26" formatCode="0.000">
                  <c:v>9.3279631988007899E-2</c:v>
                </c:pt>
                <c:pt idx="28" formatCode="0.000">
                  <c:v>9.073086018309795E-2</c:v>
                </c:pt>
                <c:pt idx="30" formatCode="0.000">
                  <c:v>8.827890125006474E-2</c:v>
                </c:pt>
                <c:pt idx="32" formatCode="0.000">
                  <c:v>8.5774307454355464E-2</c:v>
                </c:pt>
                <c:pt idx="34" formatCode="0.000">
                  <c:v>8.3507692691565244E-2</c:v>
                </c:pt>
                <c:pt idx="36" formatCode="0.000">
                  <c:v>8.1150953819803043E-2</c:v>
                </c:pt>
                <c:pt idx="38" formatCode="0.000">
                  <c:v>7.883645484983684E-2</c:v>
                </c:pt>
                <c:pt idx="40" formatCode="0.000">
                  <c:v>7.6753175162574128E-2</c:v>
                </c:pt>
                <c:pt idx="42" formatCode="0.000">
                  <c:v>7.4415061562218374E-2</c:v>
                </c:pt>
                <c:pt idx="44" formatCode="0.000">
                  <c:v>7.2515554021503503E-2</c:v>
                </c:pt>
                <c:pt idx="46" formatCode="General">
                  <c:v>0.46</c:v>
                </c:pt>
                <c:pt idx="48" formatCode="General">
                  <c:v>0.51</c:v>
                </c:pt>
                <c:pt idx="50" formatCode="0.000">
                  <c:v>6.6435059167625349E-2</c:v>
                </c:pt>
                <c:pt idx="52" formatCode="0.000">
                  <c:v>6.4828987656116721E-2</c:v>
                </c:pt>
                <c:pt idx="54" formatCode="0.000">
                  <c:v>6.3009092925938634E-2</c:v>
                </c:pt>
                <c:pt idx="56" formatCode="0.000">
                  <c:v>6.1296866673818867E-2</c:v>
                </c:pt>
                <c:pt idx="58" formatCode="0.000">
                  <c:v>5.9475347261546289E-2</c:v>
                </c:pt>
                <c:pt idx="60" formatCode="0.000">
                  <c:v>5.7770164064579611E-2</c:v>
                </c:pt>
                <c:pt idx="62" formatCode="0.000">
                  <c:v>5.623491224031333E-2</c:v>
                </c:pt>
                <c:pt idx="64" formatCode="0.000">
                  <c:v>5.4740459991434745E-2</c:v>
                </c:pt>
                <c:pt idx="66" formatCode="0.000">
                  <c:v>5.3162844950828472E-2</c:v>
                </c:pt>
                <c:pt idx="68" formatCode="0.000">
                  <c:v>5.1757998992012666E-2</c:v>
                </c:pt>
                <c:pt idx="70" formatCode="0.000">
                  <c:v>5.0266338204100758E-2</c:v>
                </c:pt>
                <c:pt idx="72" formatCode="0.000">
                  <c:v>4.888533660324506E-2</c:v>
                </c:pt>
                <c:pt idx="74" formatCode="0.000">
                  <c:v>4.748377346167415E-2</c:v>
                </c:pt>
                <c:pt idx="76" formatCode="General">
                  <c:v>0.56000000000000005</c:v>
                </c:pt>
                <c:pt idx="78" formatCode="0.000">
                  <c:v>4.4945080518663638E-2</c:v>
                </c:pt>
                <c:pt idx="80" formatCode="0.000">
                  <c:v>4.370354644573364E-2</c:v>
                </c:pt>
                <c:pt idx="82" formatCode="0.000">
                  <c:v>4.2542117350037906E-2</c:v>
                </c:pt>
                <c:pt idx="84" formatCode="0.000">
                  <c:v>4.1316057426515923E-2</c:v>
                </c:pt>
                <c:pt idx="86" formatCode="General">
                  <c:v>0.57999999999999996</c:v>
                </c:pt>
                <c:pt idx="88" formatCode="0.000">
                  <c:v>3.9028948223846414E-2</c:v>
                </c:pt>
                <c:pt idx="90" formatCode="0.000">
                  <c:v>3.7909971878674002E-2</c:v>
                </c:pt>
                <c:pt idx="92" formatCode="0.000">
                  <c:v>3.6862771133941832E-2</c:v>
                </c:pt>
                <c:pt idx="94" formatCode="0.000">
                  <c:v>3.596054019602405E-2</c:v>
                </c:pt>
                <c:pt idx="96" formatCode="0.000">
                  <c:v>3.485435218286239E-2</c:v>
                </c:pt>
                <c:pt idx="98" formatCode="General">
                  <c:v>0.44</c:v>
                </c:pt>
                <c:pt idx="100" formatCode="0.000">
                  <c:v>3.2985806750196613E-2</c:v>
                </c:pt>
                <c:pt idx="102" formatCode="0.000">
                  <c:v>3.2143816065203716E-2</c:v>
                </c:pt>
                <c:pt idx="104" formatCode="0.000">
                  <c:v>3.1217434231823396E-2</c:v>
                </c:pt>
                <c:pt idx="106" formatCode="0.000">
                  <c:v>3.0387825667794674E-2</c:v>
                </c:pt>
                <c:pt idx="108" formatCode="0.000">
                  <c:v>2.9512051316750932E-2</c:v>
                </c:pt>
                <c:pt idx="110" formatCode="0.000">
                  <c:v>2.8732185490024594E-2</c:v>
                </c:pt>
                <c:pt idx="113" formatCode="0.000">
                  <c:v>2.7908421659033122E-2</c:v>
                </c:pt>
                <c:pt idx="117" formatCode="0.000">
                  <c:v>2.7112448104284193E-2</c:v>
                </c:pt>
                <c:pt idx="120" formatCode="0.000">
                  <c:v>2.635134102531906E-2</c:v>
                </c:pt>
                <c:pt idx="121" formatCode="0.000">
                  <c:v>2.6016850821000161E-2</c:v>
                </c:pt>
                <c:pt idx="124" formatCode="0.000">
                  <c:v>2.5654998025183586E-2</c:v>
                </c:pt>
                <c:pt idx="127" formatCode="0.000">
                  <c:v>2.4946320816873979E-2</c:v>
                </c:pt>
                <c:pt idx="137" formatCode="0.000">
                  <c:v>9.520068061383298E-2</c:v>
                </c:pt>
                <c:pt idx="140" formatCode="0.000">
                  <c:v>9.2587447020289149E-2</c:v>
                </c:pt>
                <c:pt idx="142" formatCode="0.000">
                  <c:v>8.9832594412324149E-2</c:v>
                </c:pt>
                <c:pt idx="144" formatCode="0.000">
                  <c:v>8.7297657631641865E-2</c:v>
                </c:pt>
                <c:pt idx="146" formatCode="0.000">
                  <c:v>8.4820837791494352E-2</c:v>
                </c:pt>
                <c:pt idx="152" formatCode="0.000">
                  <c:v>8.0076022235432393E-2</c:v>
                </c:pt>
                <c:pt idx="158" formatCode="0.000">
                  <c:v>7.5596628187188916E-2</c:v>
                </c:pt>
                <c:pt idx="164" formatCode="0.000">
                  <c:v>7.122123487648821E-2</c:v>
                </c:pt>
              </c:numCache>
            </c:numRef>
          </c:val>
          <c:smooth val="0"/>
        </c:ser>
        <c:dLbls>
          <c:showLegendKey val="0"/>
          <c:showVal val="0"/>
          <c:showCatName val="0"/>
          <c:showSerName val="0"/>
          <c:showPercent val="0"/>
          <c:showBubbleSize val="0"/>
        </c:dLbls>
        <c:marker val="1"/>
        <c:smooth val="0"/>
        <c:axId val="242229632"/>
        <c:axId val="242231552"/>
      </c:lineChart>
      <c:dateAx>
        <c:axId val="24222963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231552"/>
        <c:crossesAt val="1.0000000000000003E-4"/>
        <c:auto val="0"/>
        <c:lblOffset val="100"/>
        <c:baseTimeUnit val="months"/>
        <c:majorUnit val="24"/>
        <c:majorTimeUnit val="months"/>
        <c:minorUnit val="3"/>
        <c:minorTimeUnit val="months"/>
      </c:dateAx>
      <c:valAx>
        <c:axId val="242231552"/>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ja-JP" altLang="en-US"/>
                  <a:t>ｍ</a:t>
                </a:r>
                <a:r>
                  <a:rPr lang="en-US" altLang="ja-JP"/>
                  <a:t>)Bq/L</a:t>
                </a:r>
                <a:endParaRPr lang="ja-JP" altLang="en-US"/>
              </a:p>
            </c:rich>
          </c:tx>
          <c:layout>
            <c:manualLayout>
              <c:xMode val="edge"/>
              <c:yMode val="edge"/>
              <c:x val="4.9262674402541784E-3"/>
              <c:y val="0.3998511478346815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229632"/>
        <c:crosses val="autoZero"/>
        <c:crossBetween val="between"/>
        <c:minorUnit val="10"/>
      </c:valAx>
      <c:spPr>
        <a:noFill/>
        <a:ln w="12700">
          <a:solidFill>
            <a:srgbClr val="808080"/>
          </a:solidFill>
          <a:prstDash val="solid"/>
        </a:ln>
      </c:spPr>
    </c:plotArea>
    <c:legend>
      <c:legendPos val="r"/>
      <c:layout>
        <c:manualLayout>
          <c:xMode val="edge"/>
          <c:yMode val="edge"/>
          <c:x val="0.11106917562724014"/>
          <c:y val="1.3485416666666665E-2"/>
          <c:w val="0.41903637992831533"/>
          <c:h val="0.17068020833333333"/>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a:t>海水</a:t>
            </a:r>
            <a:r>
              <a:rPr lang="en-US" altLang="ja-JP"/>
              <a:t>(</a:t>
            </a:r>
            <a:r>
              <a:rPr lang="ja-JP" altLang="en-US"/>
              <a:t>鮫浦湾</a:t>
            </a:r>
            <a:r>
              <a:rPr lang="en-US" altLang="ja-JP"/>
              <a:t>/</a:t>
            </a:r>
            <a:r>
              <a:rPr lang="ja-JP" altLang="en-US"/>
              <a:t>県</a:t>
            </a:r>
            <a:r>
              <a:rPr lang="en-US" altLang="ja-JP"/>
              <a:t>)</a:t>
            </a:r>
            <a:endParaRPr lang="ja-JP" altLang="en-US"/>
          </a:p>
        </c:rich>
      </c:tx>
      <c:layout>
        <c:manualLayout>
          <c:xMode val="edge"/>
          <c:yMode val="edge"/>
          <c:x val="0.67629175627240146"/>
          <c:y val="1.6178472222222223E-2"/>
        </c:manualLayout>
      </c:layout>
      <c:overlay val="0"/>
      <c:spPr>
        <a:solidFill>
          <a:srgbClr val="FFFFFF"/>
        </a:solidFill>
        <a:ln w="25400">
          <a:noFill/>
        </a:ln>
      </c:spPr>
    </c:title>
    <c:autoTitleDeleted val="0"/>
    <c:plotArea>
      <c:layout>
        <c:manualLayout>
          <c:layoutTarget val="inner"/>
          <c:xMode val="edge"/>
          <c:yMode val="edge"/>
          <c:x val="7.0596525628848911E-2"/>
          <c:y val="3.9920862566245822E-2"/>
          <c:w val="0.89525537634408603"/>
          <c:h val="0.83271197323510526"/>
        </c:manualLayout>
      </c:layout>
      <c:lineChart>
        <c:grouping val="standard"/>
        <c:varyColors val="0"/>
        <c:ser>
          <c:idx val="1"/>
          <c:order val="0"/>
          <c:tx>
            <c:strRef>
              <c:f>海水!$J$113</c:f>
              <c:strCache>
                <c:ptCount val="1"/>
                <c:pt idx="0">
                  <c:v>Cs-134</c:v>
                </c:pt>
              </c:strCache>
            </c:strRef>
          </c:tx>
          <c:spPr>
            <a:ln w="0">
              <a:solidFill>
                <a:srgbClr val="FF6699"/>
              </a:solidFill>
              <a:prstDash val="sysDot"/>
            </a:ln>
          </c:spPr>
          <c:marker>
            <c:symbol val="triangle"/>
            <c:size val="5"/>
            <c:spPr>
              <a:solidFill>
                <a:sysClr val="window" lastClr="FFFFFF"/>
              </a:solidFill>
              <a:ln w="0">
                <a:solidFill>
                  <a:srgbClr val="FF6699"/>
                </a:solidFill>
              </a:ln>
            </c:spPr>
          </c:marker>
          <c:cat>
            <c:numRef>
              <c:f>海水!$I$114:$I$298</c:f>
              <c:numCache>
                <c:formatCode>[$-411]m\.d\.ge</c:formatCode>
                <c:ptCount val="185"/>
                <c:pt idx="1">
                  <c:v>29900</c:v>
                </c:pt>
                <c:pt idx="3">
                  <c:v>30049</c:v>
                </c:pt>
                <c:pt idx="5">
                  <c:v>30273</c:v>
                </c:pt>
                <c:pt idx="7">
                  <c:v>30420</c:v>
                </c:pt>
                <c:pt idx="9">
                  <c:v>30628</c:v>
                </c:pt>
                <c:pt idx="11">
                  <c:v>30811</c:v>
                </c:pt>
                <c:pt idx="13">
                  <c:v>30995</c:v>
                </c:pt>
                <c:pt idx="15">
                  <c:v>31189</c:v>
                </c:pt>
                <c:pt idx="17">
                  <c:v>31370</c:v>
                </c:pt>
                <c:pt idx="20">
                  <c:v>31528</c:v>
                </c:pt>
                <c:pt idx="21">
                  <c:v>31553</c:v>
                </c:pt>
                <c:pt idx="22">
                  <c:v>31590</c:v>
                </c:pt>
                <c:pt idx="23">
                  <c:v>31727</c:v>
                </c:pt>
                <c:pt idx="25">
                  <c:v>31924</c:v>
                </c:pt>
                <c:pt idx="27">
                  <c:v>32093</c:v>
                </c:pt>
                <c:pt idx="29">
                  <c:v>32272</c:v>
                </c:pt>
                <c:pt idx="31">
                  <c:v>32454</c:v>
                </c:pt>
                <c:pt idx="33">
                  <c:v>32637</c:v>
                </c:pt>
                <c:pt idx="35">
                  <c:v>32821</c:v>
                </c:pt>
                <c:pt idx="37">
                  <c:v>33001</c:v>
                </c:pt>
                <c:pt idx="39">
                  <c:v>33185</c:v>
                </c:pt>
                <c:pt idx="41">
                  <c:v>33372</c:v>
                </c:pt>
                <c:pt idx="43">
                  <c:v>33567</c:v>
                </c:pt>
                <c:pt idx="45">
                  <c:v>33757</c:v>
                </c:pt>
                <c:pt idx="47">
                  <c:v>33926</c:v>
                </c:pt>
                <c:pt idx="49">
                  <c:v>34109</c:v>
                </c:pt>
                <c:pt idx="51">
                  <c:v>34310</c:v>
                </c:pt>
                <c:pt idx="53">
                  <c:v>34465</c:v>
                </c:pt>
                <c:pt idx="55">
                  <c:v>34660</c:v>
                </c:pt>
                <c:pt idx="57">
                  <c:v>34829</c:v>
                </c:pt>
                <c:pt idx="59">
                  <c:v>35038</c:v>
                </c:pt>
                <c:pt idx="61">
                  <c:v>35193</c:v>
                </c:pt>
                <c:pt idx="63">
                  <c:v>35387</c:v>
                </c:pt>
                <c:pt idx="65">
                  <c:v>35556</c:v>
                </c:pt>
                <c:pt idx="67">
                  <c:v>35759</c:v>
                </c:pt>
                <c:pt idx="69">
                  <c:v>35921</c:v>
                </c:pt>
                <c:pt idx="71">
                  <c:v>36105</c:v>
                </c:pt>
                <c:pt idx="73">
                  <c:v>36291</c:v>
                </c:pt>
                <c:pt idx="75">
                  <c:v>36472</c:v>
                </c:pt>
                <c:pt idx="77">
                  <c:v>36662</c:v>
                </c:pt>
                <c:pt idx="79">
                  <c:v>36843</c:v>
                </c:pt>
                <c:pt idx="81">
                  <c:v>37019</c:v>
                </c:pt>
                <c:pt idx="83">
                  <c:v>37208</c:v>
                </c:pt>
                <c:pt idx="85">
                  <c:v>37384</c:v>
                </c:pt>
                <c:pt idx="87">
                  <c:v>37579</c:v>
                </c:pt>
                <c:pt idx="89">
                  <c:v>37761</c:v>
                </c:pt>
                <c:pt idx="91">
                  <c:v>37946</c:v>
                </c:pt>
                <c:pt idx="93">
                  <c:v>38131</c:v>
                </c:pt>
                <c:pt idx="95">
                  <c:v>38295</c:v>
                </c:pt>
                <c:pt idx="97">
                  <c:v>38489</c:v>
                </c:pt>
                <c:pt idx="99">
                  <c:v>38672</c:v>
                </c:pt>
                <c:pt idx="101">
                  <c:v>38853</c:v>
                </c:pt>
                <c:pt idx="103">
                  <c:v>39037</c:v>
                </c:pt>
                <c:pt idx="105">
                  <c:v>39216</c:v>
                </c:pt>
                <c:pt idx="107">
                  <c:v>39414</c:v>
                </c:pt>
                <c:pt idx="109">
                  <c:v>39591</c:v>
                </c:pt>
                <c:pt idx="112">
                  <c:v>39779</c:v>
                </c:pt>
                <c:pt idx="115">
                  <c:v>39961</c:v>
                </c:pt>
                <c:pt idx="118">
                  <c:v>40126</c:v>
                </c:pt>
                <c:pt idx="121">
                  <c:v>40312</c:v>
                </c:pt>
                <c:pt idx="124">
                  <c:v>40493</c:v>
                </c:pt>
                <c:pt idx="128">
                  <c:v>40613</c:v>
                </c:pt>
                <c:pt idx="134">
                  <c:v>40862</c:v>
                </c:pt>
                <c:pt idx="138">
                  <c:v>41059</c:v>
                </c:pt>
                <c:pt idx="141">
                  <c:v>41226</c:v>
                </c:pt>
                <c:pt idx="142">
                  <c:v>41414</c:v>
                </c:pt>
                <c:pt idx="145">
                  <c:v>41596</c:v>
                </c:pt>
                <c:pt idx="147">
                  <c:v>41778</c:v>
                </c:pt>
                <c:pt idx="150">
                  <c:v>41961</c:v>
                </c:pt>
                <c:pt idx="153">
                  <c:v>42136</c:v>
                </c:pt>
                <c:pt idx="156">
                  <c:v>42326</c:v>
                </c:pt>
                <c:pt idx="159">
                  <c:v>42513</c:v>
                </c:pt>
                <c:pt idx="162">
                  <c:v>42682</c:v>
                </c:pt>
                <c:pt idx="165">
                  <c:v>42872</c:v>
                </c:pt>
                <c:pt idx="168">
                  <c:v>43047</c:v>
                </c:pt>
              </c:numCache>
            </c:numRef>
          </c:cat>
          <c:val>
            <c:numRef>
              <c:f>海水!$J$114:$J$298</c:f>
              <c:numCache>
                <c:formatCode>0.000</c:formatCode>
                <c:ptCount val="185"/>
                <c:pt idx="1">
                  <c:v>0.48683159071641113</c:v>
                </c:pt>
                <c:pt idx="3">
                  <c:v>0.42444722358117809</c:v>
                </c:pt>
                <c:pt idx="5">
                  <c:v>0.34537529232492414</c:v>
                </c:pt>
                <c:pt idx="7">
                  <c:v>0.3016724200620618</c:v>
                </c:pt>
                <c:pt idx="9">
                  <c:v>0.24911412285045914</c:v>
                </c:pt>
                <c:pt idx="11">
                  <c:v>0.2105007029020276</c:v>
                </c:pt>
                <c:pt idx="13">
                  <c:v>0.17770884858494695</c:v>
                </c:pt>
                <c:pt idx="15">
                  <c:v>0.14865090996142782</c:v>
                </c:pt>
                <c:pt idx="17">
                  <c:v>0.12584100260648157</c:v>
                </c:pt>
                <c:pt idx="22">
                  <c:v>0.47226820304606704</c:v>
                </c:pt>
                <c:pt idx="23">
                  <c:v>0.4163226426649636</c:v>
                </c:pt>
                <c:pt idx="25">
                  <c:v>0.34728774286685177</c:v>
                </c:pt>
                <c:pt idx="27">
                  <c:v>0.29726271059695614</c:v>
                </c:pt>
                <c:pt idx="29">
                  <c:v>0.25211252845667342</c:v>
                </c:pt>
                <c:pt idx="31">
                  <c:v>0.21323050101109356</c:v>
                </c:pt>
                <c:pt idx="33">
                  <c:v>0.18017914773114183</c:v>
                </c:pt>
                <c:pt idx="35">
                  <c:v>0.15211079317498016</c:v>
                </c:pt>
                <c:pt idx="37">
                  <c:v>0.12888854676727424</c:v>
                </c:pt>
                <c:pt idx="39">
                  <c:v>0.10881025538646204</c:v>
                </c:pt>
                <c:pt idx="41">
                  <c:v>9.160648877263633E-2</c:v>
                </c:pt>
                <c:pt idx="43">
                  <c:v>7.6557026667389561E-2</c:v>
                </c:pt>
                <c:pt idx="45">
                  <c:v>6.4275042192432935E-2</c:v>
                </c:pt>
                <c:pt idx="47">
                  <c:v>5.5016549412691761E-2</c:v>
                </c:pt>
                <c:pt idx="49">
                  <c:v>4.6488822833893391E-2</c:v>
                </c:pt>
                <c:pt idx="51">
                  <c:v>3.8637514399736131E-2</c:v>
                </c:pt>
                <c:pt idx="53">
                  <c:v>3.350085837331114E-2</c:v>
                </c:pt>
                <c:pt idx="55">
                  <c:v>2.7997210047331585E-2</c:v>
                </c:pt>
                <c:pt idx="57">
                  <c:v>2.396435439707683E-2</c:v>
                </c:pt>
                <c:pt idx="59">
                  <c:v>1.9771006426777038E-2</c:v>
                </c:pt>
                <c:pt idx="61">
                  <c:v>1.7142554237541879E-2</c:v>
                </c:pt>
                <c:pt idx="63">
                  <c:v>1.4339501419118319E-2</c:v>
                </c:pt>
                <c:pt idx="65">
                  <c:v>1.2273969202795247E-2</c:v>
                </c:pt>
                <c:pt idx="67">
                  <c:v>1.0182308784040766E-2</c:v>
                </c:pt>
                <c:pt idx="69">
                  <c:v>8.7719294387148521E-3</c:v>
                </c:pt>
                <c:pt idx="71">
                  <c:v>7.4054359863489211E-3</c:v>
                </c:pt>
                <c:pt idx="73">
                  <c:v>6.2403182395407257E-3</c:v>
                </c:pt>
                <c:pt idx="75">
                  <c:v>5.2827655347087088E-3</c:v>
                </c:pt>
                <c:pt idx="77">
                  <c:v>4.4352555528487953E-3</c:v>
                </c:pt>
                <c:pt idx="79">
                  <c:v>3.7546827377732397E-3</c:v>
                </c:pt>
                <c:pt idx="81">
                  <c:v>3.1932015797562826E-3</c:v>
                </c:pt>
                <c:pt idx="83">
                  <c:v>2.6833872153603608E-3</c:v>
                </c:pt>
                <c:pt idx="85">
                  <c:v>2.2821092735702689E-3</c:v>
                </c:pt>
                <c:pt idx="87">
                  <c:v>1.9071956894695873E-3</c:v>
                </c:pt>
                <c:pt idx="89">
                  <c:v>1.6130586404462883E-3</c:v>
                </c:pt>
                <c:pt idx="91">
                  <c:v>1.3605232257557244E-3</c:v>
                </c:pt>
                <c:pt idx="93">
                  <c:v>1.147523965594105E-3</c:v>
                </c:pt>
                <c:pt idx="95">
                  <c:v>9.8675931337744924E-4</c:v>
                </c:pt>
                <c:pt idx="97">
                  <c:v>8.2541005140976691E-4</c:v>
                </c:pt>
                <c:pt idx="99">
                  <c:v>6.974690716690311E-4</c:v>
                </c:pt>
                <c:pt idx="101">
                  <c:v>5.9044513947891463E-4</c:v>
                </c:pt>
                <c:pt idx="103">
                  <c:v>4.9846544188601597E-4</c:v>
                </c:pt>
                <c:pt idx="105">
                  <c:v>4.2275528824247847E-4</c:v>
                </c:pt>
                <c:pt idx="107">
                  <c:v>3.5232931100630699E-4</c:v>
                </c:pt>
                <c:pt idx="109">
                  <c:v>2.9936578709076133E-4</c:v>
                </c:pt>
                <c:pt idx="112">
                  <c:v>2.5180182582130767E-4</c:v>
                </c:pt>
                <c:pt idx="115">
                  <c:v>2.1296771645607751E-4</c:v>
                </c:pt>
                <c:pt idx="118">
                  <c:v>1.829631149696133E-4</c:v>
                </c:pt>
                <c:pt idx="121">
                  <c:v>1.5417702153023097E-4</c:v>
                </c:pt>
                <c:pt idx="124">
                  <c:v>1.3051915372250185E-4</c:v>
                </c:pt>
                <c:pt idx="134">
                  <c:v>0.39759884476289309</c:v>
                </c:pt>
                <c:pt idx="138" formatCode="0.0">
                  <c:v>3</c:v>
                </c:pt>
                <c:pt idx="141">
                  <c:v>0.2844165817362177</c:v>
                </c:pt>
                <c:pt idx="142">
                  <c:v>0.23922778641809919</c:v>
                </c:pt>
                <c:pt idx="145">
                  <c:v>0.20233290692046099</c:v>
                </c:pt>
                <c:pt idx="147">
                  <c:v>0.17112813622467496</c:v>
                </c:pt>
                <c:pt idx="150">
                  <c:v>0.14460277301593227</c:v>
                </c:pt>
                <c:pt idx="153">
                  <c:v>0.12309188126257307</c:v>
                </c:pt>
                <c:pt idx="156">
                  <c:v>0.10334434611823737</c:v>
                </c:pt>
                <c:pt idx="159">
                  <c:v>8.7004783223527102E-2</c:v>
                </c:pt>
                <c:pt idx="162">
                  <c:v>7.4472186903072154E-2</c:v>
                </c:pt>
                <c:pt idx="165">
                  <c:v>6.2524671656255346E-2</c:v>
                </c:pt>
                <c:pt idx="168">
                  <c:v>5.322359522555753E-2</c:v>
                </c:pt>
              </c:numCache>
            </c:numRef>
          </c:val>
          <c:smooth val="0"/>
        </c:ser>
        <c:ser>
          <c:idx val="2"/>
          <c:order val="1"/>
          <c:tx>
            <c:strRef>
              <c:f>海水!$N$113</c:f>
              <c:strCache>
                <c:ptCount val="1"/>
                <c:pt idx="0">
                  <c:v>Cs-137</c:v>
                </c:pt>
              </c:strCache>
            </c:strRef>
          </c:tx>
          <c:spPr>
            <a:ln w="0">
              <a:solidFill>
                <a:srgbClr val="FF0000"/>
              </a:solidFill>
              <a:prstDash val="sysDash"/>
            </a:ln>
          </c:spPr>
          <c:marker>
            <c:symbol val="triangle"/>
            <c:size val="5"/>
            <c:spPr>
              <a:solidFill>
                <a:srgbClr val="FF0000"/>
              </a:solidFill>
              <a:ln w="0">
                <a:solidFill>
                  <a:srgbClr val="FF0000"/>
                </a:solidFill>
              </a:ln>
            </c:spPr>
          </c:marker>
          <c:cat>
            <c:numRef>
              <c:f>海水!$I$114:$I$298</c:f>
              <c:numCache>
                <c:formatCode>[$-411]m\.d\.ge</c:formatCode>
                <c:ptCount val="185"/>
                <c:pt idx="1">
                  <c:v>29900</c:v>
                </c:pt>
                <c:pt idx="3">
                  <c:v>30049</c:v>
                </c:pt>
                <c:pt idx="5">
                  <c:v>30273</c:v>
                </c:pt>
                <c:pt idx="7">
                  <c:v>30420</c:v>
                </c:pt>
                <c:pt idx="9">
                  <c:v>30628</c:v>
                </c:pt>
                <c:pt idx="11">
                  <c:v>30811</c:v>
                </c:pt>
                <c:pt idx="13">
                  <c:v>30995</c:v>
                </c:pt>
                <c:pt idx="15">
                  <c:v>31189</c:v>
                </c:pt>
                <c:pt idx="17">
                  <c:v>31370</c:v>
                </c:pt>
                <c:pt idx="20">
                  <c:v>31528</c:v>
                </c:pt>
                <c:pt idx="21">
                  <c:v>31553</c:v>
                </c:pt>
                <c:pt idx="22">
                  <c:v>31590</c:v>
                </c:pt>
                <c:pt idx="23">
                  <c:v>31727</c:v>
                </c:pt>
                <c:pt idx="25">
                  <c:v>31924</c:v>
                </c:pt>
                <c:pt idx="27">
                  <c:v>32093</c:v>
                </c:pt>
                <c:pt idx="29">
                  <c:v>32272</c:v>
                </c:pt>
                <c:pt idx="31">
                  <c:v>32454</c:v>
                </c:pt>
                <c:pt idx="33">
                  <c:v>32637</c:v>
                </c:pt>
                <c:pt idx="35">
                  <c:v>32821</c:v>
                </c:pt>
                <c:pt idx="37">
                  <c:v>33001</c:v>
                </c:pt>
                <c:pt idx="39">
                  <c:v>33185</c:v>
                </c:pt>
                <c:pt idx="41">
                  <c:v>33372</c:v>
                </c:pt>
                <c:pt idx="43">
                  <c:v>33567</c:v>
                </c:pt>
                <c:pt idx="45">
                  <c:v>33757</c:v>
                </c:pt>
                <c:pt idx="47">
                  <c:v>33926</c:v>
                </c:pt>
                <c:pt idx="49">
                  <c:v>34109</c:v>
                </c:pt>
                <c:pt idx="51">
                  <c:v>34310</c:v>
                </c:pt>
                <c:pt idx="53">
                  <c:v>34465</c:v>
                </c:pt>
                <c:pt idx="55">
                  <c:v>34660</c:v>
                </c:pt>
                <c:pt idx="57">
                  <c:v>34829</c:v>
                </c:pt>
                <c:pt idx="59">
                  <c:v>35038</c:v>
                </c:pt>
                <c:pt idx="61">
                  <c:v>35193</c:v>
                </c:pt>
                <c:pt idx="63">
                  <c:v>35387</c:v>
                </c:pt>
                <c:pt idx="65">
                  <c:v>35556</c:v>
                </c:pt>
                <c:pt idx="67">
                  <c:v>35759</c:v>
                </c:pt>
                <c:pt idx="69">
                  <c:v>35921</c:v>
                </c:pt>
                <c:pt idx="71">
                  <c:v>36105</c:v>
                </c:pt>
                <c:pt idx="73">
                  <c:v>36291</c:v>
                </c:pt>
                <c:pt idx="75">
                  <c:v>36472</c:v>
                </c:pt>
                <c:pt idx="77">
                  <c:v>36662</c:v>
                </c:pt>
                <c:pt idx="79">
                  <c:v>36843</c:v>
                </c:pt>
                <c:pt idx="81">
                  <c:v>37019</c:v>
                </c:pt>
                <c:pt idx="83">
                  <c:v>37208</c:v>
                </c:pt>
                <c:pt idx="85">
                  <c:v>37384</c:v>
                </c:pt>
                <c:pt idx="87">
                  <c:v>37579</c:v>
                </c:pt>
                <c:pt idx="89">
                  <c:v>37761</c:v>
                </c:pt>
                <c:pt idx="91">
                  <c:v>37946</c:v>
                </c:pt>
                <c:pt idx="93">
                  <c:v>38131</c:v>
                </c:pt>
                <c:pt idx="95">
                  <c:v>38295</c:v>
                </c:pt>
                <c:pt idx="97">
                  <c:v>38489</c:v>
                </c:pt>
                <c:pt idx="99">
                  <c:v>38672</c:v>
                </c:pt>
                <c:pt idx="101">
                  <c:v>38853</c:v>
                </c:pt>
                <c:pt idx="103">
                  <c:v>39037</c:v>
                </c:pt>
                <c:pt idx="105">
                  <c:v>39216</c:v>
                </c:pt>
                <c:pt idx="107">
                  <c:v>39414</c:v>
                </c:pt>
                <c:pt idx="109">
                  <c:v>39591</c:v>
                </c:pt>
                <c:pt idx="112">
                  <c:v>39779</c:v>
                </c:pt>
                <c:pt idx="115">
                  <c:v>39961</c:v>
                </c:pt>
                <c:pt idx="118">
                  <c:v>40126</c:v>
                </c:pt>
                <c:pt idx="121">
                  <c:v>40312</c:v>
                </c:pt>
                <c:pt idx="124">
                  <c:v>40493</c:v>
                </c:pt>
                <c:pt idx="128">
                  <c:v>40613</c:v>
                </c:pt>
                <c:pt idx="134">
                  <c:v>40862</c:v>
                </c:pt>
                <c:pt idx="138">
                  <c:v>41059</c:v>
                </c:pt>
                <c:pt idx="141">
                  <c:v>41226</c:v>
                </c:pt>
                <c:pt idx="142">
                  <c:v>41414</c:v>
                </c:pt>
                <c:pt idx="145">
                  <c:v>41596</c:v>
                </c:pt>
                <c:pt idx="147">
                  <c:v>41778</c:v>
                </c:pt>
                <c:pt idx="150">
                  <c:v>41961</c:v>
                </c:pt>
                <c:pt idx="153">
                  <c:v>42136</c:v>
                </c:pt>
                <c:pt idx="156">
                  <c:v>42326</c:v>
                </c:pt>
                <c:pt idx="159">
                  <c:v>42513</c:v>
                </c:pt>
                <c:pt idx="162">
                  <c:v>42682</c:v>
                </c:pt>
                <c:pt idx="165">
                  <c:v>42872</c:v>
                </c:pt>
                <c:pt idx="168">
                  <c:v>43047</c:v>
                </c:pt>
              </c:numCache>
            </c:numRef>
          </c:cat>
          <c:val>
            <c:numRef>
              <c:f>海水!$N$114:$N$298</c:f>
              <c:numCache>
                <c:formatCode>0.0</c:formatCode>
                <c:ptCount val="185"/>
                <c:pt idx="9">
                  <c:v>5.5555555555555554</c:v>
                </c:pt>
                <c:pt idx="13">
                  <c:v>4.4444444444444446</c:v>
                </c:pt>
                <c:pt idx="17">
                  <c:v>5.5555555555555554</c:v>
                </c:pt>
                <c:pt idx="23">
                  <c:v>6.2962962962962967</c:v>
                </c:pt>
                <c:pt idx="25">
                  <c:v>6.2962962962962967</c:v>
                </c:pt>
                <c:pt idx="31">
                  <c:v>5.9</c:v>
                </c:pt>
                <c:pt idx="35">
                  <c:v>2.8</c:v>
                </c:pt>
                <c:pt idx="39">
                  <c:v>3.2</c:v>
                </c:pt>
                <c:pt idx="43">
                  <c:v>3.7</c:v>
                </c:pt>
                <c:pt idx="47">
                  <c:v>2.7</c:v>
                </c:pt>
                <c:pt idx="51">
                  <c:v>2.5</c:v>
                </c:pt>
                <c:pt idx="55">
                  <c:v>2.2000000000000002</c:v>
                </c:pt>
                <c:pt idx="59">
                  <c:v>2.2000000000000002</c:v>
                </c:pt>
                <c:pt idx="63">
                  <c:v>1.8</c:v>
                </c:pt>
                <c:pt idx="67">
                  <c:v>2.1</c:v>
                </c:pt>
                <c:pt idx="71">
                  <c:v>2</c:v>
                </c:pt>
                <c:pt idx="75">
                  <c:v>2.4</c:v>
                </c:pt>
                <c:pt idx="79">
                  <c:v>2.2999999999999998</c:v>
                </c:pt>
                <c:pt idx="83">
                  <c:v>2.2000000000000002</c:v>
                </c:pt>
                <c:pt idx="87">
                  <c:v>2.1</c:v>
                </c:pt>
                <c:pt idx="91">
                  <c:v>2.2999999999999998</c:v>
                </c:pt>
                <c:pt idx="95">
                  <c:v>2.1</c:v>
                </c:pt>
                <c:pt idx="99">
                  <c:v>2</c:v>
                </c:pt>
                <c:pt idx="103">
                  <c:v>2.5</c:v>
                </c:pt>
                <c:pt idx="107" formatCode="&quot;(&quot;0.0&quot;)&quot;">
                  <c:v>1.9</c:v>
                </c:pt>
                <c:pt idx="112">
                  <c:v>1.4</c:v>
                </c:pt>
                <c:pt idx="118" formatCode="&quot;(&quot;0.0&quot;)&quot;">
                  <c:v>1.4</c:v>
                </c:pt>
                <c:pt idx="124" formatCode="&quot;(&quot;0.0&quot;)&quot;">
                  <c:v>1.6</c:v>
                </c:pt>
                <c:pt idx="134">
                  <c:v>4.8</c:v>
                </c:pt>
                <c:pt idx="141">
                  <c:v>4.8</c:v>
                </c:pt>
                <c:pt idx="145">
                  <c:v>4.0999999999999996</c:v>
                </c:pt>
                <c:pt idx="150">
                  <c:v>3.2</c:v>
                </c:pt>
                <c:pt idx="156">
                  <c:v>2.7</c:v>
                </c:pt>
                <c:pt idx="162">
                  <c:v>2.6</c:v>
                </c:pt>
                <c:pt idx="168" formatCode="0.00">
                  <c:v>3.6689993281783986</c:v>
                </c:pt>
              </c:numCache>
            </c:numRef>
          </c:val>
          <c:smooth val="0"/>
        </c:ser>
        <c:dLbls>
          <c:showLegendKey val="0"/>
          <c:showVal val="0"/>
          <c:showCatName val="0"/>
          <c:showSerName val="0"/>
          <c:showPercent val="0"/>
          <c:showBubbleSize val="0"/>
        </c:dLbls>
        <c:marker val="1"/>
        <c:smooth val="0"/>
        <c:axId val="242293760"/>
        <c:axId val="242295936"/>
      </c:lineChart>
      <c:dateAx>
        <c:axId val="2422937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295936"/>
        <c:crossesAt val="1.0000000000000003E-4"/>
        <c:auto val="0"/>
        <c:lblOffset val="100"/>
        <c:baseTimeUnit val="months"/>
        <c:majorUnit val="24"/>
        <c:majorTimeUnit val="months"/>
        <c:minorUnit val="3"/>
        <c:minorTimeUnit val="months"/>
      </c:dateAx>
      <c:valAx>
        <c:axId val="242295936"/>
        <c:scaling>
          <c:logBase val="10"/>
          <c:orientation val="minMax"/>
          <c:max val="1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ja-JP" altLang="en-US"/>
                  <a:t>ｍ</a:t>
                </a:r>
                <a:r>
                  <a:rPr lang="en-US" altLang="ja-JP"/>
                  <a:t>)Bq/L</a:t>
                </a:r>
                <a:r>
                  <a:rPr lang="ja-JP" altLang="en-US"/>
                  <a:t> </a:t>
                </a:r>
              </a:p>
            </c:rich>
          </c:tx>
          <c:layout>
            <c:manualLayout>
              <c:xMode val="edge"/>
              <c:yMode val="edge"/>
              <c:x val="9.4783154121863798E-3"/>
              <c:y val="0.2675593749999999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293760"/>
        <c:crosses val="autoZero"/>
        <c:crossBetween val="between"/>
        <c:minorUnit val="10"/>
      </c:valAx>
      <c:spPr>
        <a:noFill/>
        <a:ln w="12700">
          <a:solidFill>
            <a:srgbClr val="808080"/>
          </a:solidFill>
          <a:prstDash val="solid"/>
        </a:ln>
      </c:spPr>
    </c:plotArea>
    <c:legend>
      <c:legendPos val="r"/>
      <c:layout>
        <c:manualLayout>
          <c:xMode val="edge"/>
          <c:yMode val="edge"/>
          <c:x val="0.14355860215053765"/>
          <c:y val="1.9545486111111125E-2"/>
          <c:w val="0.18546344086021505"/>
          <c:h val="0.14945659722222224"/>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a:t>海水</a:t>
            </a:r>
            <a:r>
              <a:rPr lang="en-US" altLang="ja-JP"/>
              <a:t>(</a:t>
            </a:r>
            <a:r>
              <a:rPr lang="ja-JP" altLang="en-US"/>
              <a:t>気仙沼湾</a:t>
            </a:r>
            <a:r>
              <a:rPr lang="en-US" altLang="ja-JP"/>
              <a:t>P2/</a:t>
            </a:r>
            <a:r>
              <a:rPr lang="ja-JP" altLang="en-US"/>
              <a:t>県</a:t>
            </a:r>
            <a:r>
              <a:rPr lang="en-US" altLang="ja-JP"/>
              <a:t>)</a:t>
            </a:r>
            <a:endParaRPr lang="ja-JP" altLang="en-US"/>
          </a:p>
        </c:rich>
      </c:tx>
      <c:layout>
        <c:manualLayout>
          <c:xMode val="edge"/>
          <c:yMode val="edge"/>
          <c:x val="0.6115082437275986"/>
          <c:y val="6.4159722222222222E-3"/>
        </c:manualLayout>
      </c:layout>
      <c:overlay val="0"/>
      <c:spPr>
        <a:solidFill>
          <a:srgbClr val="FFFFFF"/>
        </a:solidFill>
        <a:ln w="25400">
          <a:noFill/>
        </a:ln>
      </c:spPr>
    </c:title>
    <c:autoTitleDeleted val="0"/>
    <c:plotArea>
      <c:layout>
        <c:manualLayout>
          <c:layoutTarget val="inner"/>
          <c:xMode val="edge"/>
          <c:yMode val="edge"/>
          <c:x val="7.0596525628848911E-2"/>
          <c:y val="3.9920862566245822E-2"/>
          <c:w val="0.89297939068100363"/>
          <c:h val="0.83194884757614962"/>
        </c:manualLayout>
      </c:layout>
      <c:lineChart>
        <c:grouping val="standard"/>
        <c:varyColors val="0"/>
        <c:ser>
          <c:idx val="1"/>
          <c:order val="0"/>
          <c:tx>
            <c:strRef>
              <c:f>海水!$M$113</c:f>
              <c:strCache>
                <c:ptCount val="1"/>
                <c:pt idx="0">
                  <c:v>Cs-134</c:v>
                </c:pt>
              </c:strCache>
            </c:strRef>
          </c:tx>
          <c:spPr>
            <a:ln w="0">
              <a:solidFill>
                <a:srgbClr val="FF6699"/>
              </a:solidFill>
              <a:prstDash val="sysDot"/>
            </a:ln>
          </c:spPr>
          <c:marker>
            <c:symbol val="triangle"/>
            <c:size val="5"/>
            <c:spPr>
              <a:solidFill>
                <a:sysClr val="window" lastClr="FFFFFF"/>
              </a:solidFill>
              <a:ln w="0">
                <a:solidFill>
                  <a:srgbClr val="FF6699"/>
                </a:solidFill>
              </a:ln>
            </c:spPr>
          </c:marker>
          <c:cat>
            <c:numRef>
              <c:f>海水!$L$114:$L$298</c:f>
              <c:numCache>
                <c:formatCode>[$-411]m\.d\.ge</c:formatCode>
                <c:ptCount val="185"/>
                <c:pt idx="9">
                  <c:v>30614</c:v>
                </c:pt>
                <c:pt idx="13">
                  <c:v>30979</c:v>
                </c:pt>
                <c:pt idx="17">
                  <c:v>31342</c:v>
                </c:pt>
                <c:pt idx="20">
                  <c:v>31528</c:v>
                </c:pt>
                <c:pt idx="21">
                  <c:v>31553</c:v>
                </c:pt>
                <c:pt idx="23">
                  <c:v>31714</c:v>
                </c:pt>
                <c:pt idx="25">
                  <c:v>31974</c:v>
                </c:pt>
                <c:pt idx="31">
                  <c:v>32436</c:v>
                </c:pt>
                <c:pt idx="35">
                  <c:v>32812</c:v>
                </c:pt>
                <c:pt idx="39">
                  <c:v>33176</c:v>
                </c:pt>
                <c:pt idx="43">
                  <c:v>33539</c:v>
                </c:pt>
                <c:pt idx="47">
                  <c:v>33889</c:v>
                </c:pt>
                <c:pt idx="51">
                  <c:v>34246</c:v>
                </c:pt>
                <c:pt idx="55">
                  <c:v>34618</c:v>
                </c:pt>
                <c:pt idx="59">
                  <c:v>34983</c:v>
                </c:pt>
                <c:pt idx="63">
                  <c:v>35354</c:v>
                </c:pt>
                <c:pt idx="67">
                  <c:v>35717</c:v>
                </c:pt>
                <c:pt idx="71">
                  <c:v>36088</c:v>
                </c:pt>
                <c:pt idx="75">
                  <c:v>36460</c:v>
                </c:pt>
                <c:pt idx="79">
                  <c:v>36816</c:v>
                </c:pt>
                <c:pt idx="83">
                  <c:v>37175</c:v>
                </c:pt>
                <c:pt idx="87">
                  <c:v>37554</c:v>
                </c:pt>
                <c:pt idx="91">
                  <c:v>37908</c:v>
                </c:pt>
                <c:pt idx="95">
                  <c:v>38286</c:v>
                </c:pt>
                <c:pt idx="99">
                  <c:v>38631</c:v>
                </c:pt>
                <c:pt idx="103">
                  <c:v>38994</c:v>
                </c:pt>
                <c:pt idx="107">
                  <c:v>39366</c:v>
                </c:pt>
                <c:pt idx="112">
                  <c:v>39749</c:v>
                </c:pt>
                <c:pt idx="118">
                  <c:v>40116</c:v>
                </c:pt>
                <c:pt idx="124">
                  <c:v>40463</c:v>
                </c:pt>
                <c:pt idx="128">
                  <c:v>40613</c:v>
                </c:pt>
                <c:pt idx="134">
                  <c:v>40868</c:v>
                </c:pt>
                <c:pt idx="141">
                  <c:v>41208</c:v>
                </c:pt>
                <c:pt idx="145">
                  <c:v>41562</c:v>
                </c:pt>
                <c:pt idx="150">
                  <c:v>41921</c:v>
                </c:pt>
                <c:pt idx="156">
                  <c:v>42296</c:v>
                </c:pt>
                <c:pt idx="162">
                  <c:v>42661</c:v>
                </c:pt>
                <c:pt idx="168">
                  <c:v>43020</c:v>
                </c:pt>
              </c:numCache>
            </c:numRef>
          </c:cat>
          <c:val>
            <c:numRef>
              <c:f>海水!$M$114:$M$298</c:f>
              <c:numCache>
                <c:formatCode>0.0</c:formatCode>
                <c:ptCount val="185"/>
                <c:pt idx="9" formatCode="0.000">
                  <c:v>0.25234466437418657</c:v>
                </c:pt>
                <c:pt idx="13" formatCode="0.000">
                  <c:v>0.18034505004480841</c:v>
                </c:pt>
                <c:pt idx="17" formatCode="0.000">
                  <c:v>0.12912600767970234</c:v>
                </c:pt>
                <c:pt idx="23" formatCode="0.00">
                  <c:v>0.42133361567394839</c:v>
                </c:pt>
                <c:pt idx="25" formatCode="0.00">
                  <c:v>0.33166873768932625</c:v>
                </c:pt>
                <c:pt idx="31" formatCode="0.00">
                  <c:v>0.21679232236771842</c:v>
                </c:pt>
                <c:pt idx="35" formatCode="0.00">
                  <c:v>0.15337596780436363</c:v>
                </c:pt>
                <c:pt idx="39" formatCode="0.00">
                  <c:v>0.10971527975493876</c:v>
                </c:pt>
                <c:pt idx="43" formatCode="0.00">
                  <c:v>7.8555502647269557E-2</c:v>
                </c:pt>
                <c:pt idx="47" formatCode="0.00">
                  <c:v>5.6922266925233153E-2</c:v>
                </c:pt>
                <c:pt idx="51" formatCode="0.00">
                  <c:v>4.0981691021662735E-2</c:v>
                </c:pt>
                <c:pt idx="55" formatCode="0.00">
                  <c:v>2.9100609587329608E-2</c:v>
                </c:pt>
                <c:pt idx="59" formatCode="0.00">
                  <c:v>2.0797550466845716E-2</c:v>
                </c:pt>
                <c:pt idx="63" formatCode="0.00">
                  <c:v>1.4781690236445285E-2</c:v>
                </c:pt>
                <c:pt idx="67" formatCode="0.00">
                  <c:v>1.0583604299180821E-2</c:v>
                </c:pt>
                <c:pt idx="71" formatCode="0.00">
                  <c:v>7.522210876948948E-3</c:v>
                </c:pt>
                <c:pt idx="75" formatCode="0.00">
                  <c:v>5.3414321494919632E-3</c:v>
                </c:pt>
                <c:pt idx="79" formatCode="0.00">
                  <c:v>3.8491523562588573E-3</c:v>
                </c:pt>
                <c:pt idx="83" formatCode="0.00">
                  <c:v>2.7661351285903483E-3</c:v>
                </c:pt>
                <c:pt idx="87" formatCode="0.00">
                  <c:v>1.9515860961792919E-3</c:v>
                </c:pt>
                <c:pt idx="91" formatCode="0.00">
                  <c:v>1.4089464839530282E-3</c:v>
                </c:pt>
                <c:pt idx="95" formatCode="0.00">
                  <c:v>9.9496663925179897E-4</c:v>
                </c:pt>
                <c:pt idx="99" formatCode="0.00">
                  <c:v>7.2429016282387064E-4</c:v>
                </c:pt>
                <c:pt idx="103" formatCode="0.00">
                  <c:v>5.1858754705987726E-4</c:v>
                </c:pt>
                <c:pt idx="107" formatCode="0.00">
                  <c:v>3.6824282667748511E-4</c:v>
                </c:pt>
                <c:pt idx="112" formatCode="0.00">
                  <c:v>2.588509871395225E-4</c:v>
                </c:pt>
                <c:pt idx="118" formatCode="0.00">
                  <c:v>1.8465476928120568E-4</c:v>
                </c:pt>
                <c:pt idx="124" formatCode="0.00">
                  <c:v>1.3417302146832044E-4</c:v>
                </c:pt>
                <c:pt idx="134">
                  <c:v>3.5</c:v>
                </c:pt>
                <c:pt idx="141" formatCode="0.000">
                  <c:v>0.28916750175095618</c:v>
                </c:pt>
                <c:pt idx="145" formatCode="0.000">
                  <c:v>0.20876431517068025</c:v>
                </c:pt>
                <c:pt idx="150" formatCode="0.000">
                  <c:v>0.1500253178730997</c:v>
                </c:pt>
                <c:pt idx="156" formatCode="0.000">
                  <c:v>0.10623745844868503</c:v>
                </c:pt>
                <c:pt idx="162" formatCode="0.000">
                  <c:v>7.5925519598667043E-2</c:v>
                </c:pt>
                <c:pt idx="168" formatCode="0.000">
                  <c:v>5.4562726408282497E-2</c:v>
                </c:pt>
              </c:numCache>
            </c:numRef>
          </c:val>
          <c:smooth val="0"/>
        </c:ser>
        <c:ser>
          <c:idx val="2"/>
          <c:order val="1"/>
          <c:tx>
            <c:strRef>
              <c:f>海水!$K$113</c:f>
              <c:strCache>
                <c:ptCount val="1"/>
                <c:pt idx="0">
                  <c:v>Cs-137</c:v>
                </c:pt>
              </c:strCache>
            </c:strRef>
          </c:tx>
          <c:spPr>
            <a:ln w="0">
              <a:solidFill>
                <a:srgbClr val="FF0000"/>
              </a:solidFill>
              <a:prstDash val="sysDash"/>
            </a:ln>
          </c:spPr>
          <c:marker>
            <c:symbol val="triangle"/>
            <c:size val="5"/>
            <c:spPr>
              <a:solidFill>
                <a:srgbClr val="FF0000"/>
              </a:solidFill>
              <a:ln w="0">
                <a:solidFill>
                  <a:srgbClr val="FF0000"/>
                </a:solidFill>
              </a:ln>
            </c:spPr>
          </c:marker>
          <c:cat>
            <c:numRef>
              <c:f>海水!$L$114:$L$298</c:f>
              <c:numCache>
                <c:formatCode>[$-411]m\.d\.ge</c:formatCode>
                <c:ptCount val="185"/>
                <c:pt idx="9">
                  <c:v>30614</c:v>
                </c:pt>
                <c:pt idx="13">
                  <c:v>30979</c:v>
                </c:pt>
                <c:pt idx="17">
                  <c:v>31342</c:v>
                </c:pt>
                <c:pt idx="20">
                  <c:v>31528</c:v>
                </c:pt>
                <c:pt idx="21">
                  <c:v>31553</c:v>
                </c:pt>
                <c:pt idx="23">
                  <c:v>31714</c:v>
                </c:pt>
                <c:pt idx="25">
                  <c:v>31974</c:v>
                </c:pt>
                <c:pt idx="31">
                  <c:v>32436</c:v>
                </c:pt>
                <c:pt idx="35">
                  <c:v>32812</c:v>
                </c:pt>
                <c:pt idx="39">
                  <c:v>33176</c:v>
                </c:pt>
                <c:pt idx="43">
                  <c:v>33539</c:v>
                </c:pt>
                <c:pt idx="47">
                  <c:v>33889</c:v>
                </c:pt>
                <c:pt idx="51">
                  <c:v>34246</c:v>
                </c:pt>
                <c:pt idx="55">
                  <c:v>34618</c:v>
                </c:pt>
                <c:pt idx="59">
                  <c:v>34983</c:v>
                </c:pt>
                <c:pt idx="63">
                  <c:v>35354</c:v>
                </c:pt>
                <c:pt idx="67">
                  <c:v>35717</c:v>
                </c:pt>
                <c:pt idx="71">
                  <c:v>36088</c:v>
                </c:pt>
                <c:pt idx="75">
                  <c:v>36460</c:v>
                </c:pt>
                <c:pt idx="79">
                  <c:v>36816</c:v>
                </c:pt>
                <c:pt idx="83">
                  <c:v>37175</c:v>
                </c:pt>
                <c:pt idx="87">
                  <c:v>37554</c:v>
                </c:pt>
                <c:pt idx="91">
                  <c:v>37908</c:v>
                </c:pt>
                <c:pt idx="95">
                  <c:v>38286</c:v>
                </c:pt>
                <c:pt idx="99">
                  <c:v>38631</c:v>
                </c:pt>
                <c:pt idx="103">
                  <c:v>38994</c:v>
                </c:pt>
                <c:pt idx="107">
                  <c:v>39366</c:v>
                </c:pt>
                <c:pt idx="112">
                  <c:v>39749</c:v>
                </c:pt>
                <c:pt idx="118">
                  <c:v>40116</c:v>
                </c:pt>
                <c:pt idx="124">
                  <c:v>40463</c:v>
                </c:pt>
                <c:pt idx="128">
                  <c:v>40613</c:v>
                </c:pt>
                <c:pt idx="134">
                  <c:v>40868</c:v>
                </c:pt>
                <c:pt idx="141">
                  <c:v>41208</c:v>
                </c:pt>
                <c:pt idx="145">
                  <c:v>41562</c:v>
                </c:pt>
                <c:pt idx="150">
                  <c:v>41921</c:v>
                </c:pt>
                <c:pt idx="156">
                  <c:v>42296</c:v>
                </c:pt>
                <c:pt idx="162">
                  <c:v>42661</c:v>
                </c:pt>
                <c:pt idx="168">
                  <c:v>43020</c:v>
                </c:pt>
              </c:numCache>
            </c:numRef>
          </c:cat>
          <c:val>
            <c:numRef>
              <c:f>海水!$K$114:$K$298</c:f>
              <c:numCache>
                <c:formatCode>0.0</c:formatCode>
                <c:ptCount val="185"/>
                <c:pt idx="1">
                  <c:v>6.2962962962962967</c:v>
                </c:pt>
                <c:pt idx="3">
                  <c:v>7.0370370370370372</c:v>
                </c:pt>
                <c:pt idx="5">
                  <c:v>5.9259259259259256</c:v>
                </c:pt>
                <c:pt idx="7">
                  <c:v>5.9259259259259256</c:v>
                </c:pt>
                <c:pt idx="9">
                  <c:v>7.7777777777777777</c:v>
                </c:pt>
                <c:pt idx="11">
                  <c:v>4.4444444444444446</c:v>
                </c:pt>
                <c:pt idx="13">
                  <c:v>5.5555555555555554</c:v>
                </c:pt>
                <c:pt idx="15">
                  <c:v>4.8148148148148149</c:v>
                </c:pt>
                <c:pt idx="17">
                  <c:v>5.9259259259259256</c:v>
                </c:pt>
                <c:pt idx="22">
                  <c:v>0</c:v>
                </c:pt>
                <c:pt idx="23">
                  <c:v>6.6666666666666661</c:v>
                </c:pt>
                <c:pt idx="25">
                  <c:v>6.2962962962962967</c:v>
                </c:pt>
                <c:pt idx="27">
                  <c:v>6.2962962962962967</c:v>
                </c:pt>
                <c:pt idx="29">
                  <c:v>5.0999999999999996</c:v>
                </c:pt>
                <c:pt idx="31">
                  <c:v>5.2</c:v>
                </c:pt>
                <c:pt idx="33">
                  <c:v>2.9</c:v>
                </c:pt>
                <c:pt idx="35">
                  <c:v>2.9</c:v>
                </c:pt>
                <c:pt idx="37">
                  <c:v>3.2</c:v>
                </c:pt>
                <c:pt idx="39">
                  <c:v>3.2</c:v>
                </c:pt>
                <c:pt idx="41">
                  <c:v>3</c:v>
                </c:pt>
                <c:pt idx="43">
                  <c:v>2.2000000000000002</c:v>
                </c:pt>
                <c:pt idx="45">
                  <c:v>2.2000000000000002</c:v>
                </c:pt>
                <c:pt idx="47">
                  <c:v>1.9</c:v>
                </c:pt>
                <c:pt idx="49">
                  <c:v>2.9</c:v>
                </c:pt>
                <c:pt idx="51">
                  <c:v>3.5</c:v>
                </c:pt>
                <c:pt idx="53">
                  <c:v>2.2000000000000002</c:v>
                </c:pt>
                <c:pt idx="55">
                  <c:v>2.2000000000000002</c:v>
                </c:pt>
                <c:pt idx="57">
                  <c:v>1.9</c:v>
                </c:pt>
                <c:pt idx="59">
                  <c:v>2.6</c:v>
                </c:pt>
                <c:pt idx="61">
                  <c:v>2.2000000000000002</c:v>
                </c:pt>
                <c:pt idx="63">
                  <c:v>2.4</c:v>
                </c:pt>
                <c:pt idx="65">
                  <c:v>2.2000000000000002</c:v>
                </c:pt>
                <c:pt idx="67">
                  <c:v>2.2000000000000002</c:v>
                </c:pt>
                <c:pt idx="69">
                  <c:v>2.1</c:v>
                </c:pt>
                <c:pt idx="71">
                  <c:v>1.8</c:v>
                </c:pt>
                <c:pt idx="73" formatCode="&quot;(&quot;0.0&quot;)&quot;">
                  <c:v>1.4</c:v>
                </c:pt>
                <c:pt idx="75">
                  <c:v>2.7</c:v>
                </c:pt>
                <c:pt idx="77">
                  <c:v>1.9</c:v>
                </c:pt>
                <c:pt idx="79">
                  <c:v>2.2999999999999998</c:v>
                </c:pt>
                <c:pt idx="81">
                  <c:v>1.6</c:v>
                </c:pt>
                <c:pt idx="83" formatCode="&quot;(&quot;0.0&quot;)&quot;">
                  <c:v>1.3</c:v>
                </c:pt>
                <c:pt idx="85">
                  <c:v>1.7</c:v>
                </c:pt>
                <c:pt idx="87">
                  <c:v>1.9</c:v>
                </c:pt>
                <c:pt idx="89">
                  <c:v>1.6</c:v>
                </c:pt>
                <c:pt idx="91">
                  <c:v>2.2000000000000002</c:v>
                </c:pt>
                <c:pt idx="93">
                  <c:v>1.5</c:v>
                </c:pt>
                <c:pt idx="95">
                  <c:v>1.9</c:v>
                </c:pt>
                <c:pt idx="97" formatCode="&quot;(&quot;0.0&quot;)&quot;">
                  <c:v>1.7</c:v>
                </c:pt>
                <c:pt idx="99">
                  <c:v>1.9</c:v>
                </c:pt>
                <c:pt idx="101">
                  <c:v>2.4</c:v>
                </c:pt>
                <c:pt idx="103">
                  <c:v>2.2999999999999998</c:v>
                </c:pt>
                <c:pt idx="105" formatCode="0.00">
                  <c:v>3.6690116728230602</c:v>
                </c:pt>
                <c:pt idx="107" formatCode="&quot;(&quot;0.0&quot;)&quot;">
                  <c:v>2</c:v>
                </c:pt>
                <c:pt idx="109" formatCode="&quot;(&quot;0.0&quot;)&quot;">
                  <c:v>1.7</c:v>
                </c:pt>
                <c:pt idx="112" formatCode="0.00">
                  <c:v>3.6690116728230602</c:v>
                </c:pt>
                <c:pt idx="115" formatCode="0.00">
                  <c:v>3.6690116728230602</c:v>
                </c:pt>
                <c:pt idx="118" formatCode="0.00">
                  <c:v>3.6690116728230602</c:v>
                </c:pt>
                <c:pt idx="121" formatCode="0.00">
                  <c:v>3.6690116728230602</c:v>
                </c:pt>
                <c:pt idx="124" formatCode="0.00">
                  <c:v>3.6690116728230602</c:v>
                </c:pt>
                <c:pt idx="134" formatCode="0.00">
                  <c:v>3.6690116728230602</c:v>
                </c:pt>
                <c:pt idx="138" formatCode="General">
                  <c:v>5.3</c:v>
                </c:pt>
                <c:pt idx="141" formatCode="0.00">
                  <c:v>3.6690116728230602</c:v>
                </c:pt>
                <c:pt idx="142" formatCode="General">
                  <c:v>3.9</c:v>
                </c:pt>
                <c:pt idx="145" formatCode="General">
                  <c:v>2.6</c:v>
                </c:pt>
                <c:pt idx="147" formatCode="General">
                  <c:v>2.5</c:v>
                </c:pt>
                <c:pt idx="150">
                  <c:v>3.2</c:v>
                </c:pt>
                <c:pt idx="153">
                  <c:v>2.4</c:v>
                </c:pt>
                <c:pt idx="156">
                  <c:v>3.1</c:v>
                </c:pt>
                <c:pt idx="159" formatCode="0.00">
                  <c:v>3.6690116728230602</c:v>
                </c:pt>
                <c:pt idx="162">
                  <c:v>2.7</c:v>
                </c:pt>
                <c:pt idx="165">
                  <c:v>2.1</c:v>
                </c:pt>
                <c:pt idx="168">
                  <c:v>2.6</c:v>
                </c:pt>
              </c:numCache>
            </c:numRef>
          </c:val>
          <c:smooth val="0"/>
        </c:ser>
        <c:ser>
          <c:idx val="0"/>
          <c:order val="2"/>
          <c:tx>
            <c:strRef>
              <c:f>海水!$O$113</c:f>
              <c:strCache>
                <c:ptCount val="1"/>
                <c:pt idx="0">
                  <c:v>H-3</c:v>
                </c:pt>
              </c:strCache>
            </c:strRef>
          </c:tx>
          <c:spPr>
            <a:ln w="0">
              <a:solidFill>
                <a:srgbClr val="00B0F0"/>
              </a:solidFill>
              <a:prstDash val="sysDot"/>
            </a:ln>
          </c:spPr>
          <c:marker>
            <c:symbol val="circle"/>
            <c:size val="5"/>
            <c:spPr>
              <a:solidFill>
                <a:srgbClr val="00B0F0"/>
              </a:solidFill>
              <a:ln w="0">
                <a:solidFill>
                  <a:srgbClr val="00B0F0"/>
                </a:solidFill>
              </a:ln>
            </c:spPr>
          </c:marker>
          <c:cat>
            <c:numRef>
              <c:f>海水!$L$114:$L$298</c:f>
              <c:numCache>
                <c:formatCode>[$-411]m\.d\.ge</c:formatCode>
                <c:ptCount val="185"/>
                <c:pt idx="9">
                  <c:v>30614</c:v>
                </c:pt>
                <c:pt idx="13">
                  <c:v>30979</c:v>
                </c:pt>
                <c:pt idx="17">
                  <c:v>31342</c:v>
                </c:pt>
                <c:pt idx="20">
                  <c:v>31528</c:v>
                </c:pt>
                <c:pt idx="21">
                  <c:v>31553</c:v>
                </c:pt>
                <c:pt idx="23">
                  <c:v>31714</c:v>
                </c:pt>
                <c:pt idx="25">
                  <c:v>31974</c:v>
                </c:pt>
                <c:pt idx="31">
                  <c:v>32436</c:v>
                </c:pt>
                <c:pt idx="35">
                  <c:v>32812</c:v>
                </c:pt>
                <c:pt idx="39">
                  <c:v>33176</c:v>
                </c:pt>
                <c:pt idx="43">
                  <c:v>33539</c:v>
                </c:pt>
                <c:pt idx="47">
                  <c:v>33889</c:v>
                </c:pt>
                <c:pt idx="51">
                  <c:v>34246</c:v>
                </c:pt>
                <c:pt idx="55">
                  <c:v>34618</c:v>
                </c:pt>
                <c:pt idx="59">
                  <c:v>34983</c:v>
                </c:pt>
                <c:pt idx="63">
                  <c:v>35354</c:v>
                </c:pt>
                <c:pt idx="67">
                  <c:v>35717</c:v>
                </c:pt>
                <c:pt idx="71">
                  <c:v>36088</c:v>
                </c:pt>
                <c:pt idx="75">
                  <c:v>36460</c:v>
                </c:pt>
                <c:pt idx="79">
                  <c:v>36816</c:v>
                </c:pt>
                <c:pt idx="83">
                  <c:v>37175</c:v>
                </c:pt>
                <c:pt idx="87">
                  <c:v>37554</c:v>
                </c:pt>
                <c:pt idx="91">
                  <c:v>37908</c:v>
                </c:pt>
                <c:pt idx="95">
                  <c:v>38286</c:v>
                </c:pt>
                <c:pt idx="99">
                  <c:v>38631</c:v>
                </c:pt>
                <c:pt idx="103">
                  <c:v>38994</c:v>
                </c:pt>
                <c:pt idx="107">
                  <c:v>39366</c:v>
                </c:pt>
                <c:pt idx="112">
                  <c:v>39749</c:v>
                </c:pt>
                <c:pt idx="118">
                  <c:v>40116</c:v>
                </c:pt>
                <c:pt idx="124">
                  <c:v>40463</c:v>
                </c:pt>
                <c:pt idx="128">
                  <c:v>40613</c:v>
                </c:pt>
                <c:pt idx="134">
                  <c:v>40868</c:v>
                </c:pt>
                <c:pt idx="141">
                  <c:v>41208</c:v>
                </c:pt>
                <c:pt idx="145">
                  <c:v>41562</c:v>
                </c:pt>
                <c:pt idx="150">
                  <c:v>41921</c:v>
                </c:pt>
                <c:pt idx="156">
                  <c:v>42296</c:v>
                </c:pt>
                <c:pt idx="162">
                  <c:v>42661</c:v>
                </c:pt>
                <c:pt idx="168">
                  <c:v>43020</c:v>
                </c:pt>
              </c:numCache>
            </c:numRef>
          </c:cat>
          <c:val>
            <c:numRef>
              <c:f>海水!$O$114:$O$298</c:f>
              <c:numCache>
                <c:formatCode>0.0</c:formatCode>
                <c:ptCount val="185"/>
                <c:pt idx="9" formatCode="0.000">
                  <c:v>8.9193954844349499E-2</c:v>
                </c:pt>
                <c:pt idx="13" formatCode="0.000">
                  <c:v>8.4321361998002275E-2</c:v>
                </c:pt>
                <c:pt idx="17" formatCode="0.000">
                  <c:v>7.9739496934545781E-2</c:v>
                </c:pt>
                <c:pt idx="23" formatCode="0.000">
                  <c:v>9.6901919816167637E-2</c:v>
                </c:pt>
                <c:pt idx="25" formatCode="0.000">
                  <c:v>9.3929524912141085E-2</c:v>
                </c:pt>
                <c:pt idx="31" formatCode="0.000">
                  <c:v>8.6377559688858296E-2</c:v>
                </c:pt>
                <c:pt idx="35" formatCode="0.000">
                  <c:v>8.1506983309613451E-2</c:v>
                </c:pt>
                <c:pt idx="39" formatCode="0.000">
                  <c:v>7.6947542346700454E-2</c:v>
                </c:pt>
                <c:pt idx="43" formatCode="0.000">
                  <c:v>7.2436660488232635E-2</c:v>
                </c:pt>
                <c:pt idx="47" formatCode="0.000">
                  <c:v>6.843870154451713E-2</c:v>
                </c:pt>
                <c:pt idx="51" formatCode="0.000">
                  <c:v>6.4406257644396142E-2</c:v>
                </c:pt>
                <c:pt idx="55" formatCode="0.000">
                  <c:v>6.0938188483241312E-2</c:v>
                </c:pt>
                <c:pt idx="59" formatCode="0.000">
                  <c:v>5.7402120031405185E-2</c:v>
                </c:pt>
                <c:pt idx="63" formatCode="0.000">
                  <c:v>5.4319790805257617E-2</c:v>
                </c:pt>
                <c:pt idx="67" formatCode="0.000">
                  <c:v>5.1216343607580532E-2</c:v>
                </c:pt>
                <c:pt idx="71" formatCode="0.000">
                  <c:v>4.8489172339756588E-2</c:v>
                </c:pt>
                <c:pt idx="75" formatCode="0.000">
                  <c:v>4.5755010616528209E-2</c:v>
                </c:pt>
                <c:pt idx="79" formatCode="0.000">
                  <c:v>4.3147717208493586E-2</c:v>
                </c:pt>
                <c:pt idx="83" formatCode="0.000">
                  <c:v>4.0727624123305772E-2</c:v>
                </c:pt>
                <c:pt idx="87" formatCode="0.000">
                  <c:v>3.8406810195590314E-2</c:v>
                </c:pt>
                <c:pt idx="91" formatCode="0.000">
                  <c:v>3.6241163200993506E-2</c:v>
                </c:pt>
                <c:pt idx="95" formatCode="0.000">
                  <c:v>3.4295116670605946E-2</c:v>
                </c:pt>
                <c:pt idx="99" formatCode="0.000">
                  <c:v>3.2310178616243114E-2</c:v>
                </c:pt>
                <c:pt idx="103" formatCode="0.000">
                  <c:v>3.0497947404276221E-2</c:v>
                </c:pt>
                <c:pt idx="107" formatCode="0.000">
                  <c:v>2.8732782498609357E-2</c:v>
                </c:pt>
                <c:pt idx="112" formatCode="0.000">
                  <c:v>2.7121202263504784E-2</c:v>
                </c:pt>
                <c:pt idx="118" formatCode="0.000">
                  <c:v>2.5672990307030241E-2</c:v>
                </c:pt>
                <c:pt idx="124" formatCode="0.000">
                  <c:v>2.4225365939955973E-2</c:v>
                </c:pt>
                <c:pt idx="134" formatCode="0.000">
                  <c:v>9.6138713520162164E-2</c:v>
                </c:pt>
                <c:pt idx="141" formatCode="0.000">
                  <c:v>9.0760784283344428E-2</c:v>
                </c:pt>
                <c:pt idx="145" formatCode="0.000">
                  <c:v>8.5602428345564197E-2</c:v>
                </c:pt>
                <c:pt idx="150" formatCode="0.000">
                  <c:v>8.0801111883946036E-2</c:v>
                </c:pt>
                <c:pt idx="156" formatCode="0.000">
                  <c:v>7.6269094322022002E-2</c:v>
                </c:pt>
                <c:pt idx="162" formatCode="0.000">
                  <c:v>7.2093809564152317E-2</c:v>
                </c:pt>
              </c:numCache>
            </c:numRef>
          </c:val>
          <c:smooth val="0"/>
        </c:ser>
        <c:dLbls>
          <c:showLegendKey val="0"/>
          <c:showVal val="0"/>
          <c:showCatName val="0"/>
          <c:showSerName val="0"/>
          <c:showPercent val="0"/>
          <c:showBubbleSize val="0"/>
        </c:dLbls>
        <c:marker val="1"/>
        <c:smooth val="0"/>
        <c:axId val="242346624"/>
        <c:axId val="242365184"/>
      </c:lineChart>
      <c:dateAx>
        <c:axId val="24234662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365184"/>
        <c:crossesAt val="1.0000000000000003E-4"/>
        <c:auto val="0"/>
        <c:lblOffset val="100"/>
        <c:baseTimeUnit val="months"/>
        <c:majorUnit val="24"/>
        <c:majorTimeUnit val="months"/>
        <c:minorUnit val="3"/>
        <c:minorTimeUnit val="months"/>
      </c:dateAx>
      <c:valAx>
        <c:axId val="242365184"/>
        <c:scaling>
          <c:logBase val="10"/>
          <c:orientation val="minMax"/>
          <c:max val="1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ja-JP" altLang="en-US"/>
                  <a:t>ｍ</a:t>
                </a:r>
                <a:r>
                  <a:rPr lang="en-US" altLang="ja-JP"/>
                  <a:t>)Bq/L</a:t>
                </a:r>
                <a:endParaRPr lang="ja-JP" altLang="en-US"/>
              </a:p>
            </c:rich>
          </c:tx>
          <c:layout>
            <c:manualLayout>
              <c:xMode val="edge"/>
              <c:yMode val="edge"/>
              <c:x val="4.9262674402541784E-3"/>
              <c:y val="0.3998511478346815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346624"/>
        <c:crosses val="autoZero"/>
        <c:crossBetween val="between"/>
        <c:minorUnit val="10"/>
      </c:valAx>
      <c:spPr>
        <a:noFill/>
        <a:ln w="12700">
          <a:solidFill>
            <a:srgbClr val="808080"/>
          </a:solidFill>
          <a:prstDash val="solid"/>
        </a:ln>
      </c:spPr>
    </c:plotArea>
    <c:legend>
      <c:legendPos val="r"/>
      <c:layout>
        <c:manualLayout>
          <c:xMode val="edge"/>
          <c:yMode val="edge"/>
          <c:x val="0.14793405017921149"/>
          <c:y val="1.5489236111111112E-2"/>
          <c:w val="0.20090448028673835"/>
          <c:h val="0.19025756828544485"/>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a:t>海水</a:t>
            </a:r>
            <a:r>
              <a:rPr lang="en-US" altLang="ja-JP"/>
              <a:t>(</a:t>
            </a:r>
            <a:r>
              <a:rPr lang="ja-JP" altLang="en-US"/>
              <a:t>取水口</a:t>
            </a:r>
            <a:r>
              <a:rPr lang="en-US" altLang="ja-JP"/>
              <a:t>/</a:t>
            </a:r>
            <a:r>
              <a:rPr lang="ja-JP" altLang="en-US"/>
              <a:t>電力</a:t>
            </a:r>
            <a:r>
              <a:rPr lang="en-US" altLang="ja-JP"/>
              <a:t>)</a:t>
            </a:r>
            <a:endParaRPr lang="ja-JP" altLang="en-US"/>
          </a:p>
        </c:rich>
      </c:tx>
      <c:layout>
        <c:manualLayout>
          <c:xMode val="edge"/>
          <c:yMode val="edge"/>
          <c:x val="0.55233261648745524"/>
          <c:y val="5.4922916666666668E-2"/>
        </c:manualLayout>
      </c:layout>
      <c:overlay val="0"/>
      <c:spPr>
        <a:solidFill>
          <a:srgbClr val="FFFFFF"/>
        </a:solidFill>
        <a:ln w="25400">
          <a:noFill/>
        </a:ln>
      </c:spPr>
    </c:title>
    <c:autoTitleDeleted val="0"/>
    <c:plotArea>
      <c:layout>
        <c:manualLayout>
          <c:layoutTarget val="inner"/>
          <c:xMode val="edge"/>
          <c:yMode val="edge"/>
          <c:x val="7.0596525628848911E-2"/>
          <c:y val="3.9920862566245822E-2"/>
          <c:w val="0.89297939068100363"/>
          <c:h val="0.83700381872866747"/>
        </c:manualLayout>
      </c:layout>
      <c:lineChart>
        <c:grouping val="standard"/>
        <c:varyColors val="0"/>
        <c:ser>
          <c:idx val="1"/>
          <c:order val="0"/>
          <c:tx>
            <c:strRef>
              <c:f>海水!$W$113</c:f>
              <c:strCache>
                <c:ptCount val="1"/>
                <c:pt idx="0">
                  <c:v>Cs-134</c:v>
                </c:pt>
              </c:strCache>
            </c:strRef>
          </c:tx>
          <c:spPr>
            <a:ln w="0">
              <a:solidFill>
                <a:srgbClr val="FF6699"/>
              </a:solidFill>
              <a:prstDash val="sysDot"/>
            </a:ln>
          </c:spPr>
          <c:marker>
            <c:symbol val="triangle"/>
            <c:size val="5"/>
            <c:spPr>
              <a:solidFill>
                <a:sysClr val="window" lastClr="FFFFFF"/>
              </a:solidFill>
              <a:ln w="0">
                <a:solidFill>
                  <a:srgbClr val="FF6699"/>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海水!$W$114:$W$298</c:f>
              <c:numCache>
                <c:formatCode>General</c:formatCode>
                <c:ptCount val="185"/>
                <c:pt idx="0" formatCode="0.000">
                  <c:v>0.5</c:v>
                </c:pt>
                <c:pt idx="2" formatCode="0.000">
                  <c:v>0.45983016106739566</c:v>
                </c:pt>
                <c:pt idx="3" formatCode="0.000">
                  <c:v>0.42444722358117809</c:v>
                </c:pt>
                <c:pt idx="4" formatCode="0.000">
                  <c:v>0.39250874475630881</c:v>
                </c:pt>
                <c:pt idx="5" formatCode="0.000">
                  <c:v>0.36097471864330954</c:v>
                </c:pt>
                <c:pt idx="6" formatCode="0.000">
                  <c:v>0.32893285358511376</c:v>
                </c:pt>
                <c:pt idx="7" formatCode="0.000">
                  <c:v>0.3016724200620618</c:v>
                </c:pt>
                <c:pt idx="8" formatCode="0.000">
                  <c:v>0.28000129535826485</c:v>
                </c:pt>
                <c:pt idx="9" formatCode="0.000">
                  <c:v>0.25561709994397253</c:v>
                </c:pt>
                <c:pt idx="10" formatCode="0.000">
                  <c:v>0.23508090447763491</c:v>
                </c:pt>
                <c:pt idx="11" formatCode="0.000">
                  <c:v>0.21779223390869809</c:v>
                </c:pt>
                <c:pt idx="12" formatCode="0.000">
                  <c:v>0.19591923604238476</c:v>
                </c:pt>
                <c:pt idx="13" formatCode="0.000">
                  <c:v>0.18167777962763812</c:v>
                </c:pt>
                <c:pt idx="14" formatCode="0.000">
                  <c:v>0.1681617242194442</c:v>
                </c:pt>
                <c:pt idx="15" formatCode="0.000">
                  <c:v>0.15450939891066354</c:v>
                </c:pt>
                <c:pt idx="16" formatCode="0.000">
                  <c:v>0.14001906684427165</c:v>
                </c:pt>
                <c:pt idx="17" formatCode="0.000">
                  <c:v>0.13068020356753363</c:v>
                </c:pt>
                <c:pt idx="18" formatCode="0.000">
                  <c:v>0.11962963019375997</c:v>
                </c:pt>
                <c:pt idx="19" formatCode="0.000">
                  <c:v>0.11103584282113654</c:v>
                </c:pt>
                <c:pt idx="22" formatCode="0.000">
                  <c:v>0.46751120519731082</c:v>
                </c:pt>
                <c:pt idx="23" formatCode="0.000">
                  <c:v>0.42719049944394832</c:v>
                </c:pt>
                <c:pt idx="24" formatCode="0.000">
                  <c:v>0.39323189267754455</c:v>
                </c:pt>
                <c:pt idx="25" formatCode="0.000">
                  <c:v>0.36397710950817719</c:v>
                </c:pt>
                <c:pt idx="26" formatCode="0.000">
                  <c:v>0.32984229817292332</c:v>
                </c:pt>
                <c:pt idx="27" formatCode="0.000">
                  <c:v>0.30586591480159708</c:v>
                </c:pt>
                <c:pt idx="28" formatCode="0.000">
                  <c:v>0.2794863769133164</c:v>
                </c:pt>
                <c:pt idx="29" formatCode="0.000">
                  <c:v>0.25869377715819986</c:v>
                </c:pt>
                <c:pt idx="30" formatCode="0.000">
                  <c:v>0.23725443341923963</c:v>
                </c:pt>
                <c:pt idx="31" formatCode="0.000">
                  <c:v>0.2173917170530078</c:v>
                </c:pt>
                <c:pt idx="32" formatCode="0.000">
                  <c:v>0.19974262089620898</c:v>
                </c:pt>
                <c:pt idx="33" formatCode="0.000">
                  <c:v>0.1835263787569161</c:v>
                </c:pt>
                <c:pt idx="34" formatCode="0.000">
                  <c:v>0.17018576465071644</c:v>
                </c:pt>
                <c:pt idx="35" formatCode="0.000">
                  <c:v>0.15507925157894512</c:v>
                </c:pt>
                <c:pt idx="36" formatCode="0.000">
                  <c:v>0.14340996711304396</c:v>
                </c:pt>
                <c:pt idx="37" formatCode="0.000">
                  <c:v>0.13116217076965572</c:v>
                </c:pt>
                <c:pt idx="38" formatCode="0.000">
                  <c:v>0.12062464422192011</c:v>
                </c:pt>
                <c:pt idx="39" formatCode="0.000">
                  <c:v>0.11103584282113654</c:v>
                </c:pt>
                <c:pt idx="40" formatCode="0.000">
                  <c:v>0.10277524756869613</c:v>
                </c:pt>
                <c:pt idx="41" formatCode="0.000">
                  <c:v>9.3911351966028275E-2</c:v>
                </c:pt>
                <c:pt idx="42" formatCode="0.000">
                  <c:v>8.5417953516707168E-2</c:v>
                </c:pt>
                <c:pt idx="43" formatCode="0.000">
                  <c:v>7.8845226528841503E-2</c:v>
                </c:pt>
                <c:pt idx="44" formatCode="0.000">
                  <c:v>7.3181252553182308E-2</c:v>
                </c:pt>
                <c:pt idx="45" formatCode="0.000">
                  <c:v>6.6869703828667706E-2</c:v>
                </c:pt>
                <c:pt idx="46" formatCode="0.000">
                  <c:v>6.1894881789724771E-2</c:v>
                </c:pt>
                <c:pt idx="47" formatCode="0.000">
                  <c:v>5.6090203260998173E-2</c:v>
                </c:pt>
                <c:pt idx="48" formatCode="0.000">
                  <c:v>5.2349150337102475E-2</c:v>
                </c:pt>
                <c:pt idx="49" formatCode="0.000">
                  <c:v>4.7834275263060125E-2</c:v>
                </c:pt>
                <c:pt idx="50" formatCode="0.000">
                  <c:v>4.3348240513046601E-2</c:v>
                </c:pt>
                <c:pt idx="51" formatCode="0.000">
                  <c:v>4.0643639392766238E-2</c:v>
                </c:pt>
                <c:pt idx="52" formatCode="0.000">
                  <c:v>3.7447207384500948E-2</c:v>
                </c:pt>
                <c:pt idx="53" formatCode="0.000">
                  <c:v>3.4438710806278493E-2</c:v>
                </c:pt>
                <c:pt idx="54" formatCode="0.000">
                  <c:v>3.1584589740772821E-2</c:v>
                </c:pt>
                <c:pt idx="55" formatCode="0.000">
                  <c:v>2.8887136903136174E-2</c:v>
                </c:pt>
                <c:pt idx="56" formatCode="0.000">
                  <c:v>2.6787318072361285E-2</c:v>
                </c:pt>
                <c:pt idx="57" formatCode="0.000">
                  <c:v>2.4387091193521216E-2</c:v>
                </c:pt>
                <c:pt idx="58" formatCode="0.000">
                  <c:v>2.2366001870713362E-2</c:v>
                </c:pt>
                <c:pt idx="59" formatCode="0.000">
                  <c:v>2.0683022132696204E-2</c:v>
                </c:pt>
                <c:pt idx="60" formatCode="0.000">
                  <c:v>1.8795131462755583E-2</c:v>
                </c:pt>
                <c:pt idx="61" formatCode="0.000">
                  <c:v>1.7396853485253012E-2</c:v>
                </c:pt>
                <c:pt idx="62" formatCode="0.000">
                  <c:v>1.5999195880379541E-2</c:v>
                </c:pt>
                <c:pt idx="63" formatCode="0.000">
                  <c:v>1.490463627515959E-2</c:v>
                </c:pt>
                <c:pt idx="64" formatCode="0.000">
                  <c:v>1.3619179484112268E-2</c:v>
                </c:pt>
                <c:pt idx="65" formatCode="0.000">
                  <c:v>1.2525018991570231E-2</c:v>
                </c:pt>
                <c:pt idx="66" formatCode="0.000">
                  <c:v>1.1434265071066428E-2</c:v>
                </c:pt>
                <c:pt idx="67" formatCode="0.000">
                  <c:v>1.0593349291663447E-2</c:v>
                </c:pt>
                <c:pt idx="68" formatCode="0.000">
                  <c:v>9.7422830220575702E-3</c:v>
                </c:pt>
                <c:pt idx="69" formatCode="0.000">
                  <c:v>8.9020556163153328E-3</c:v>
                </c:pt>
                <c:pt idx="70" formatCode="0.000">
                  <c:v>8.1793361047563413E-3</c:v>
                </c:pt>
                <c:pt idx="71" formatCode="0.000">
                  <c:v>7.5777991670711474E-3</c:v>
                </c:pt>
                <c:pt idx="72" formatCode="0.000">
                  <c:v>6.9242486059790352E-3</c:v>
                </c:pt>
                <c:pt idx="73" formatCode="0.000">
                  <c:v>6.4091139097584076E-3</c:v>
                </c:pt>
                <c:pt idx="74" formatCode="0.000">
                  <c:v>5.8187495280767956E-3</c:v>
                </c:pt>
                <c:pt idx="75" formatCode="0.000">
                  <c:v>5.3858592693501583E-3</c:v>
                </c:pt>
                <c:pt idx="76" formatCode="0.000">
                  <c:v>4.9760065425696245E-3</c:v>
                </c:pt>
                <c:pt idx="77" formatCode="0.000">
                  <c:v>4.5510352803649545E-3</c:v>
                </c:pt>
                <c:pt idx="78" formatCode="0.000">
                  <c:v>4.1892603399879824E-3</c:v>
                </c:pt>
                <c:pt idx="79" formatCode="0.000">
                  <c:v>3.8526965137798568E-3</c:v>
                </c:pt>
                <c:pt idx="80" formatCode="0.000">
                  <c:v>3.5431721169503689E-3</c:v>
                </c:pt>
                <c:pt idx="81" formatCode="0.000">
                  <c:v>3.2375897078597031E-3</c:v>
                </c:pt>
                <c:pt idx="82" formatCode="0.000">
                  <c:v>3.0160951440707236E-3</c:v>
                </c:pt>
                <c:pt idx="83" formatCode="0.000">
                  <c:v>2.7559707160863828E-3</c:v>
                </c:pt>
                <c:pt idx="84" formatCode="0.000">
                  <c:v>2.5322253368561796E-3</c:v>
                </c:pt>
                <c:pt idx="85" formatCode="0.000">
                  <c:v>2.3309314303433873E-3</c:v>
                </c:pt>
                <c:pt idx="86" formatCode="0.000">
                  <c:v>2.1298992426881749E-3</c:v>
                </c:pt>
                <c:pt idx="87" formatCode="0.000">
                  <c:v>1.969630219633318E-3</c:v>
                </c:pt>
                <c:pt idx="88" formatCode="0.000">
                  <c:v>1.8014157622460126E-3</c:v>
                </c:pt>
                <c:pt idx="89" formatCode="0.000">
                  <c:v>1.667398078269391E-3</c:v>
                </c:pt>
                <c:pt idx="90" formatCode="0.000">
                  <c:v>1.5138086040683116E-3</c:v>
                </c:pt>
                <c:pt idx="91" formatCode="0.000">
                  <c:v>1.4089464839530282E-3</c:v>
                </c:pt>
                <c:pt idx="92" formatCode="0.000">
                  <c:v>1.2803416357623143E-3</c:v>
                </c:pt>
                <c:pt idx="93" formatCode="0.000">
                  <c:v>1.2004580376868148E-3</c:v>
                </c:pt>
                <c:pt idx="94" formatCode="0.000">
                  <c:v>1.1040136256483559E-3</c:v>
                </c:pt>
                <c:pt idx="95" formatCode="0.000">
                  <c:v>1.0078694847671299E-3</c:v>
                </c:pt>
                <c:pt idx="96" formatCode="0.000">
                  <c:v>9.158738670763377E-4</c:v>
                </c:pt>
                <c:pt idx="97" formatCode="0.000">
                  <c:v>8.5873029082934697E-4</c:v>
                </c:pt>
                <c:pt idx="98" formatCode="0.000">
                  <c:v>7.8466872611579941E-4</c:v>
                </c:pt>
                <c:pt idx="99" formatCode="0.000">
                  <c:v>7.1699463302913604E-4</c:v>
                </c:pt>
                <c:pt idx="100" formatCode="0.000">
                  <c:v>6.5878493031468373E-4</c:v>
                </c:pt>
                <c:pt idx="101" formatCode="0.000">
                  <c:v>6.0585836123074814E-4</c:v>
                </c:pt>
                <c:pt idx="102" formatCode="0.000">
                  <c:v>5.6440952257372624E-4</c:v>
                </c:pt>
                <c:pt idx="103" formatCode="0.000">
                  <c:v>5.1811049003017465E-4</c:v>
                </c:pt>
                <c:pt idx="104" formatCode="0.000">
                  <c:v>4.7386174014892984E-4</c:v>
                </c:pt>
                <c:pt idx="105" formatCode="0.000">
                  <c:v>4.3901229315168377E-4</c:v>
                </c:pt>
                <c:pt idx="106" formatCode="0.000">
                  <c:v>4.0337077800618433E-4</c:v>
                </c:pt>
                <c:pt idx="107" formatCode="0.000">
                  <c:v>3.6688968526610234E-4</c:v>
                </c:pt>
                <c:pt idx="108" formatCode="0.000">
                  <c:v>3.3865831660604188E-4</c:v>
                </c:pt>
                <c:pt idx="109" formatCode="0.000">
                  <c:v>3.1231172565592528E-4</c:v>
                </c:pt>
                <c:pt idx="110" formatCode="0.000">
                  <c:v>2.8854545068211605E-4</c:v>
                </c:pt>
                <c:pt idx="111" formatCode="0.000">
                  <c:v>2.6220779747545853E-4</c:v>
                </c:pt>
                <c:pt idx="113" formatCode="0.000">
                  <c:v>2.4247738643229657E-4</c:v>
                </c:pt>
                <c:pt idx="115" formatCode="0.000">
                  <c:v>2.2320215857419157E-4</c:v>
                </c:pt>
                <c:pt idx="117" formatCode="0.000">
                  <c:v>2.0395199203414682E-4</c:v>
                </c:pt>
                <c:pt idx="118" formatCode="0.000">
                  <c:v>1.8877882979826432E-4</c:v>
                </c:pt>
                <c:pt idx="120" formatCode="0.000">
                  <c:v>1.720219061749867E-4</c:v>
                </c:pt>
                <c:pt idx="121" formatCode="0.000">
                  <c:v>1.5937081453014043E-4</c:v>
                </c:pt>
                <c:pt idx="124" formatCode="0.000">
                  <c:v>1.4656701462967292E-4</c:v>
                </c:pt>
                <c:pt idx="125" formatCode="0.000">
                  <c:v>1.347918678886598E-4</c:v>
                </c:pt>
                <c:pt idx="127" formatCode="0.000">
                  <c:v>1.2396273264363524E-4</c:v>
                </c:pt>
                <c:pt idx="129" formatCode="0.0">
                  <c:v>88</c:v>
                </c:pt>
                <c:pt idx="132" formatCode="0.0">
                  <c:v>68</c:v>
                </c:pt>
                <c:pt idx="134" formatCode="0.0">
                  <c:v>17.8</c:v>
                </c:pt>
                <c:pt idx="137" formatCode="0.0">
                  <c:v>12.3</c:v>
                </c:pt>
                <c:pt idx="139" formatCode="0.0">
                  <c:v>5.4</c:v>
                </c:pt>
                <c:pt idx="140" formatCode="&quot;(&quot;0.0&quot;)&quot;">
                  <c:v>1.9</c:v>
                </c:pt>
                <c:pt idx="141" formatCode="0.0">
                  <c:v>2.1</c:v>
                </c:pt>
                <c:pt idx="142" formatCode="0.000">
                  <c:v>0.26790111395938471</c:v>
                </c:pt>
                <c:pt idx="143" formatCode="0.0">
                  <c:v>1.9</c:v>
                </c:pt>
                <c:pt idx="144" formatCode="&quot;(&quot;0.0&quot;)&quot;">
                  <c:v>1.9</c:v>
                </c:pt>
                <c:pt idx="145" formatCode="0.000">
                  <c:v>0.20609169361752017</c:v>
                </c:pt>
                <c:pt idx="146" formatCode="0.000">
                  <c:v>0.19181564057303135</c:v>
                </c:pt>
                <c:pt idx="147" formatCode="0.000">
                  <c:v>0.17754537135542528</c:v>
                </c:pt>
                <c:pt idx="149" formatCode="0.000">
                  <c:v>0.16343177693583522</c:v>
                </c:pt>
                <c:pt idx="150" formatCode="0.000">
                  <c:v>0.14742471160316972</c:v>
                </c:pt>
                <c:pt idx="152" formatCode="0.000">
                  <c:v>0.13721254358236018</c:v>
                </c:pt>
                <c:pt idx="153" formatCode="0.000">
                  <c:v>0.12549403249567728</c:v>
                </c:pt>
                <c:pt idx="155" formatCode="0.000">
                  <c:v>0.11615780932030761</c:v>
                </c:pt>
                <c:pt idx="156" formatCode="0.000">
                  <c:v>0.1067274576314375</c:v>
                </c:pt>
                <c:pt idx="158" formatCode="0.000">
                  <c:v>9.8153008065955089E-2</c:v>
                </c:pt>
                <c:pt idx="159" formatCode="0.000">
                  <c:v>9.0267427016435059E-2</c:v>
                </c:pt>
                <c:pt idx="161" formatCode="0.000">
                  <c:v>8.3015371008213434E-2</c:v>
                </c:pt>
                <c:pt idx="162" formatCode="0.000">
                  <c:v>7.6345942843552769E-2</c:v>
                </c:pt>
                <c:pt idx="164" formatCode="0.000">
                  <c:v>6.937729037790008E-2</c:v>
                </c:pt>
                <c:pt idx="165" formatCode="0.000">
                  <c:v>6.4452751985225085E-2</c:v>
                </c:pt>
                <c:pt idx="167" formatCode="0.000">
                  <c:v>5.9383844708603958E-2</c:v>
                </c:pt>
                <c:pt idx="168" formatCode="0.000">
                  <c:v>5.4262259381064173E-2</c:v>
                </c:pt>
                <c:pt idx="170" formatCode="0.000">
                  <c:v>4.9902846942151059E-2</c:v>
                </c:pt>
              </c:numCache>
            </c:numRef>
          </c:val>
          <c:smooth val="0"/>
        </c:ser>
        <c:ser>
          <c:idx val="2"/>
          <c:order val="1"/>
          <c:tx>
            <c:strRef>
              <c:f>海水!$X$113</c:f>
              <c:strCache>
                <c:ptCount val="1"/>
                <c:pt idx="0">
                  <c:v>Cs-137</c:v>
                </c:pt>
              </c:strCache>
            </c:strRef>
          </c:tx>
          <c:spPr>
            <a:ln w="0">
              <a:solidFill>
                <a:srgbClr val="FF0000"/>
              </a:solidFill>
              <a:prstDash val="sysDash"/>
            </a:ln>
          </c:spPr>
          <c:marker>
            <c:symbol val="triangle"/>
            <c:size val="5"/>
            <c:spPr>
              <a:solidFill>
                <a:srgbClr val="FF0000"/>
              </a:solidFill>
              <a:ln w="0">
                <a:solidFill>
                  <a:srgbClr val="FF000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海水!$X$114:$X$298</c:f>
              <c:numCache>
                <c:formatCode>0.0</c:formatCode>
                <c:ptCount val="185"/>
                <c:pt idx="0">
                  <c:v>0</c:v>
                </c:pt>
                <c:pt idx="2">
                  <c:v>4.4444444444444446</c:v>
                </c:pt>
                <c:pt idx="3">
                  <c:v>8.518518518518519</c:v>
                </c:pt>
                <c:pt idx="4">
                  <c:v>3.7037037037037037</c:v>
                </c:pt>
                <c:pt idx="5" formatCode="General">
                  <c:v>0.5</c:v>
                </c:pt>
                <c:pt idx="6" formatCode="General">
                  <c:v>0.5</c:v>
                </c:pt>
                <c:pt idx="7" formatCode="&quot;(&quot;0.0&quot;)&quot;">
                  <c:v>3.333333333333333</c:v>
                </c:pt>
                <c:pt idx="8" formatCode="&quot;(&quot;0.0&quot;)&quot;">
                  <c:v>3.333333333333333</c:v>
                </c:pt>
                <c:pt idx="9">
                  <c:v>4.4444444444444446</c:v>
                </c:pt>
                <c:pt idx="10">
                  <c:v>3.7037037037037037</c:v>
                </c:pt>
                <c:pt idx="11">
                  <c:v>4.0740740740740735</c:v>
                </c:pt>
                <c:pt idx="12">
                  <c:v>2.9629629629629628</c:v>
                </c:pt>
                <c:pt idx="13">
                  <c:v>4.0740740740740735</c:v>
                </c:pt>
                <c:pt idx="14">
                  <c:v>5.9259259259259256</c:v>
                </c:pt>
                <c:pt idx="15">
                  <c:v>3.333333333333333</c:v>
                </c:pt>
                <c:pt idx="16">
                  <c:v>3.7037037037037037</c:v>
                </c:pt>
                <c:pt idx="17">
                  <c:v>3.7037037037037037</c:v>
                </c:pt>
                <c:pt idx="18">
                  <c:v>3.333333333333333</c:v>
                </c:pt>
                <c:pt idx="19">
                  <c:v>3.7037037037037037</c:v>
                </c:pt>
                <c:pt idx="22">
                  <c:v>4.0740740740740735</c:v>
                </c:pt>
                <c:pt idx="23">
                  <c:v>4.4444444444444446</c:v>
                </c:pt>
                <c:pt idx="24">
                  <c:v>4.4444444444444446</c:v>
                </c:pt>
                <c:pt idx="25">
                  <c:v>4.4444444444444446</c:v>
                </c:pt>
                <c:pt idx="26">
                  <c:v>2.9629629629629628</c:v>
                </c:pt>
                <c:pt idx="27">
                  <c:v>0</c:v>
                </c:pt>
                <c:pt idx="28">
                  <c:v>0</c:v>
                </c:pt>
                <c:pt idx="29">
                  <c:v>3.2</c:v>
                </c:pt>
                <c:pt idx="30">
                  <c:v>3.9</c:v>
                </c:pt>
                <c:pt idx="31">
                  <c:v>3.8</c:v>
                </c:pt>
                <c:pt idx="32">
                  <c:v>4.4000000000000004</c:v>
                </c:pt>
                <c:pt idx="33">
                  <c:v>3.6</c:v>
                </c:pt>
                <c:pt idx="34">
                  <c:v>2.9</c:v>
                </c:pt>
                <c:pt idx="35">
                  <c:v>3.9</c:v>
                </c:pt>
                <c:pt idx="36">
                  <c:v>3.9</c:v>
                </c:pt>
                <c:pt idx="37">
                  <c:v>3.7</c:v>
                </c:pt>
                <c:pt idx="38">
                  <c:v>2.9</c:v>
                </c:pt>
                <c:pt idx="39">
                  <c:v>3</c:v>
                </c:pt>
                <c:pt idx="40">
                  <c:v>3.3</c:v>
                </c:pt>
                <c:pt idx="41">
                  <c:v>3.4</c:v>
                </c:pt>
                <c:pt idx="42">
                  <c:v>3.6</c:v>
                </c:pt>
                <c:pt idx="43">
                  <c:v>3.3</c:v>
                </c:pt>
                <c:pt idx="44">
                  <c:v>3.8</c:v>
                </c:pt>
                <c:pt idx="45">
                  <c:v>3.8</c:v>
                </c:pt>
                <c:pt idx="46">
                  <c:v>3.3</c:v>
                </c:pt>
                <c:pt idx="47">
                  <c:v>3.8</c:v>
                </c:pt>
                <c:pt idx="48">
                  <c:v>3.6</c:v>
                </c:pt>
                <c:pt idx="49">
                  <c:v>3.2</c:v>
                </c:pt>
                <c:pt idx="50">
                  <c:v>2.6</c:v>
                </c:pt>
                <c:pt idx="51">
                  <c:v>2.6</c:v>
                </c:pt>
                <c:pt idx="52">
                  <c:v>3</c:v>
                </c:pt>
                <c:pt idx="53">
                  <c:v>2.7</c:v>
                </c:pt>
                <c:pt idx="54">
                  <c:v>2.2999999999999998</c:v>
                </c:pt>
                <c:pt idx="55">
                  <c:v>3</c:v>
                </c:pt>
                <c:pt idx="56">
                  <c:v>2.9</c:v>
                </c:pt>
                <c:pt idx="57">
                  <c:v>2.8</c:v>
                </c:pt>
                <c:pt idx="58">
                  <c:v>2.6</c:v>
                </c:pt>
                <c:pt idx="59">
                  <c:v>2.7</c:v>
                </c:pt>
                <c:pt idx="60">
                  <c:v>3.1</c:v>
                </c:pt>
                <c:pt idx="61">
                  <c:v>3</c:v>
                </c:pt>
                <c:pt idx="62">
                  <c:v>2.2999999999999998</c:v>
                </c:pt>
                <c:pt idx="63">
                  <c:v>2.7</c:v>
                </c:pt>
                <c:pt idx="64">
                  <c:v>2.8</c:v>
                </c:pt>
                <c:pt idx="65">
                  <c:v>2.5</c:v>
                </c:pt>
                <c:pt idx="66">
                  <c:v>2.5</c:v>
                </c:pt>
                <c:pt idx="67">
                  <c:v>2.7</c:v>
                </c:pt>
                <c:pt idx="68">
                  <c:v>2.2000000000000002</c:v>
                </c:pt>
                <c:pt idx="69">
                  <c:v>2.4</c:v>
                </c:pt>
                <c:pt idx="70">
                  <c:v>2.2999999999999998</c:v>
                </c:pt>
                <c:pt idx="71">
                  <c:v>2.4</c:v>
                </c:pt>
                <c:pt idx="72">
                  <c:v>3</c:v>
                </c:pt>
                <c:pt idx="73">
                  <c:v>2.2000000000000002</c:v>
                </c:pt>
                <c:pt idx="74">
                  <c:v>2.4</c:v>
                </c:pt>
                <c:pt idx="75">
                  <c:v>2.1</c:v>
                </c:pt>
                <c:pt idx="76">
                  <c:v>1.9</c:v>
                </c:pt>
                <c:pt idx="77">
                  <c:v>2</c:v>
                </c:pt>
                <c:pt idx="78">
                  <c:v>2</c:v>
                </c:pt>
                <c:pt idx="79">
                  <c:v>1.9</c:v>
                </c:pt>
                <c:pt idx="80">
                  <c:v>2</c:v>
                </c:pt>
                <c:pt idx="81" formatCode="&quot;(&quot;0.0&quot;)&quot;">
                  <c:v>1.5</c:v>
                </c:pt>
                <c:pt idx="82">
                  <c:v>2.1</c:v>
                </c:pt>
                <c:pt idx="83">
                  <c:v>2.5</c:v>
                </c:pt>
                <c:pt idx="84" formatCode="&quot;(&quot;0.0&quot;)&quot;">
                  <c:v>1.7</c:v>
                </c:pt>
                <c:pt idx="85">
                  <c:v>2.4</c:v>
                </c:pt>
                <c:pt idx="86" formatCode="&quot;(&quot;0.0&quot;)&quot;">
                  <c:v>1.3</c:v>
                </c:pt>
                <c:pt idx="87" formatCode="&quot;(&quot;0.0&quot;)&quot;">
                  <c:v>1.8</c:v>
                </c:pt>
                <c:pt idx="88">
                  <c:v>2</c:v>
                </c:pt>
                <c:pt idx="89">
                  <c:v>1.8</c:v>
                </c:pt>
                <c:pt idx="90" formatCode="&quot;(&quot;0.0&quot;)&quot;">
                  <c:v>1.3</c:v>
                </c:pt>
                <c:pt idx="91" formatCode="&quot;(&quot;0.0&quot;)&quot;">
                  <c:v>1.9</c:v>
                </c:pt>
                <c:pt idx="92" formatCode="&quot;(&quot;0.0&quot;)&quot;">
                  <c:v>1.4</c:v>
                </c:pt>
                <c:pt idx="93">
                  <c:v>2.5</c:v>
                </c:pt>
                <c:pt idx="94">
                  <c:v>2.2000000000000002</c:v>
                </c:pt>
                <c:pt idx="95" formatCode="&quot;(&quot;0.0&quot;)&quot;">
                  <c:v>1.5</c:v>
                </c:pt>
                <c:pt idx="96" formatCode="&quot;(&quot;0.0&quot;)&quot;">
                  <c:v>1.8</c:v>
                </c:pt>
                <c:pt idx="97">
                  <c:v>2.5</c:v>
                </c:pt>
                <c:pt idx="98" formatCode="General">
                  <c:v>0.5</c:v>
                </c:pt>
                <c:pt idx="99">
                  <c:v>1.9</c:v>
                </c:pt>
                <c:pt idx="100">
                  <c:v>2.2000000000000002</c:v>
                </c:pt>
                <c:pt idx="101" formatCode="&quot;(&quot;0.0&quot;)&quot;">
                  <c:v>1.6</c:v>
                </c:pt>
                <c:pt idx="102">
                  <c:v>1.8</c:v>
                </c:pt>
                <c:pt idx="103">
                  <c:v>1.9</c:v>
                </c:pt>
                <c:pt idx="104" formatCode="General">
                  <c:v>0.5</c:v>
                </c:pt>
                <c:pt idx="105" formatCode="General">
                  <c:v>0.5</c:v>
                </c:pt>
                <c:pt idx="106">
                  <c:v>1.9</c:v>
                </c:pt>
                <c:pt idx="107" formatCode="General">
                  <c:v>0.5</c:v>
                </c:pt>
                <c:pt idx="108" formatCode="&quot;(&quot;0.0&quot;)&quot;">
                  <c:v>1.5</c:v>
                </c:pt>
                <c:pt idx="109" formatCode="&quot;(&quot;0.0&quot;)&quot;">
                  <c:v>1.6</c:v>
                </c:pt>
                <c:pt idx="110">
                  <c:v>2</c:v>
                </c:pt>
                <c:pt idx="111" formatCode="&quot;(&quot;0.0&quot;)&quot;">
                  <c:v>1.7</c:v>
                </c:pt>
                <c:pt idx="113">
                  <c:v>2.9</c:v>
                </c:pt>
                <c:pt idx="115" formatCode="General">
                  <c:v>0.5</c:v>
                </c:pt>
                <c:pt idx="117" formatCode="General">
                  <c:v>0.5</c:v>
                </c:pt>
                <c:pt idx="118" formatCode="&quot;(&quot;0.0&quot;)&quot;">
                  <c:v>1.8</c:v>
                </c:pt>
                <c:pt idx="120" formatCode="&quot;(&quot;0.0&quot;)&quot;">
                  <c:v>2</c:v>
                </c:pt>
                <c:pt idx="121" formatCode="&quot;(&quot;0.0&quot;)&quot;">
                  <c:v>1.8</c:v>
                </c:pt>
                <c:pt idx="124" formatCode="&quot;(&quot;0.0&quot;)&quot;">
                  <c:v>1.4</c:v>
                </c:pt>
                <c:pt idx="125">
                  <c:v>1.6</c:v>
                </c:pt>
                <c:pt idx="127" formatCode="&quot;(&quot;0.0&quot;)&quot;">
                  <c:v>1.4</c:v>
                </c:pt>
                <c:pt idx="129" formatCode="0">
                  <c:v>98</c:v>
                </c:pt>
                <c:pt idx="132" formatCode="0">
                  <c:v>78</c:v>
                </c:pt>
                <c:pt idx="134" formatCode="0">
                  <c:v>23.2</c:v>
                </c:pt>
                <c:pt idx="137" formatCode="0">
                  <c:v>18.7</c:v>
                </c:pt>
                <c:pt idx="139">
                  <c:v>8.1</c:v>
                </c:pt>
                <c:pt idx="140">
                  <c:v>4.0999999999999996</c:v>
                </c:pt>
                <c:pt idx="141">
                  <c:v>4.4000000000000004</c:v>
                </c:pt>
                <c:pt idx="142">
                  <c:v>3.4</c:v>
                </c:pt>
                <c:pt idx="143">
                  <c:v>4</c:v>
                </c:pt>
                <c:pt idx="144">
                  <c:v>2.2999999999999998</c:v>
                </c:pt>
                <c:pt idx="145">
                  <c:v>2.9</c:v>
                </c:pt>
                <c:pt idx="146">
                  <c:v>2.8</c:v>
                </c:pt>
                <c:pt idx="147">
                  <c:v>2.4</c:v>
                </c:pt>
                <c:pt idx="149">
                  <c:v>2.1</c:v>
                </c:pt>
                <c:pt idx="150">
                  <c:v>2.6</c:v>
                </c:pt>
                <c:pt idx="152">
                  <c:v>2.6</c:v>
                </c:pt>
                <c:pt idx="153" formatCode="&quot;(&quot;0.0&quot;)&quot;">
                  <c:v>2.1</c:v>
                </c:pt>
                <c:pt idx="155">
                  <c:v>2.8</c:v>
                </c:pt>
                <c:pt idx="156">
                  <c:v>4.3</c:v>
                </c:pt>
                <c:pt idx="158" formatCode="&quot;(&quot;0.0&quot;)&quot;">
                  <c:v>2.2999999999999998</c:v>
                </c:pt>
                <c:pt idx="159">
                  <c:v>2.9</c:v>
                </c:pt>
                <c:pt idx="161">
                  <c:v>3.2</c:v>
                </c:pt>
                <c:pt idx="162">
                  <c:v>2.6</c:v>
                </c:pt>
                <c:pt idx="164">
                  <c:v>2.6</c:v>
                </c:pt>
                <c:pt idx="165">
                  <c:v>2.4</c:v>
                </c:pt>
                <c:pt idx="167">
                  <c:v>2.6</c:v>
                </c:pt>
                <c:pt idx="168">
                  <c:v>2.6</c:v>
                </c:pt>
                <c:pt idx="170">
                  <c:v>2.2999999999999998</c:v>
                </c:pt>
              </c:numCache>
            </c:numRef>
          </c:val>
          <c:smooth val="0"/>
        </c:ser>
        <c:ser>
          <c:idx val="0"/>
          <c:order val="2"/>
          <c:tx>
            <c:strRef>
              <c:f>海水!$Y$113</c:f>
              <c:strCache>
                <c:ptCount val="1"/>
                <c:pt idx="0">
                  <c:v>H-3</c:v>
                </c:pt>
              </c:strCache>
            </c:strRef>
          </c:tx>
          <c:spPr>
            <a:ln w="0">
              <a:solidFill>
                <a:srgbClr val="00B0F0"/>
              </a:solidFill>
              <a:prstDash val="sysDot"/>
            </a:ln>
          </c:spPr>
          <c:marker>
            <c:symbol val="circle"/>
            <c:size val="5"/>
            <c:spPr>
              <a:solidFill>
                <a:srgbClr val="00B0F0"/>
              </a:solidFill>
              <a:ln w="0">
                <a:solidFill>
                  <a:srgbClr val="00B0F0"/>
                </a:solidFill>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海水!$Y$114:$Y$298</c:f>
              <c:numCache>
                <c:formatCode>0.0</c:formatCode>
                <c:ptCount val="185"/>
                <c:pt idx="12" formatCode="0.000">
                  <c:v>8.5129921372459241E-2</c:v>
                </c:pt>
                <c:pt idx="14" formatCode="0.000">
                  <c:v>8.2924164243971851E-2</c:v>
                </c:pt>
                <c:pt idx="16" formatCode="0.000">
                  <c:v>8.0355107143920745E-2</c:v>
                </c:pt>
                <c:pt idx="18" formatCode="0.000">
                  <c:v>7.8211199736327619E-2</c:v>
                </c:pt>
                <c:pt idx="22" formatCode="0.000">
                  <c:v>9.8852179804159834E-2</c:v>
                </c:pt>
                <c:pt idx="24" formatCode="0.000">
                  <c:v>9.5956440246639449E-2</c:v>
                </c:pt>
                <c:pt idx="26" formatCode="0.000">
                  <c:v>9.3101346406471622E-2</c:v>
                </c:pt>
                <c:pt idx="28" formatCode="0.000">
                  <c:v>9.04884796726525E-2</c:v>
                </c:pt>
                <c:pt idx="30" formatCode="0.000">
                  <c:v>8.7976764181358233E-2</c:v>
                </c:pt>
                <c:pt idx="32" formatCode="0.000">
                  <c:v>8.5413111655226137E-2</c:v>
                </c:pt>
                <c:pt idx="34" formatCode="0.000">
                  <c:v>8.3094822155481751E-2</c:v>
                </c:pt>
                <c:pt idx="36" formatCode="0.000">
                  <c:v>8.0686189062117497E-2</c:v>
                </c:pt>
                <c:pt idx="38" formatCode="0.000">
                  <c:v>7.8322597385377252E-2</c:v>
                </c:pt>
                <c:pt idx="40" formatCode="0.000">
                  <c:v>7.6196759190368474E-2</c:v>
                </c:pt>
                <c:pt idx="42" formatCode="0.000">
                  <c:v>7.3812772558897941E-2</c:v>
                </c:pt>
                <c:pt idx="44" formatCode="0.000">
                  <c:v>7.1877510455438373E-2</c:v>
                </c:pt>
                <c:pt idx="50" formatCode="0.000">
                  <c:v>6.5692116226992142E-2</c:v>
                </c:pt>
                <c:pt idx="52" formatCode="0.000">
                  <c:v>6.4060879076408242E-2</c:v>
                </c:pt>
                <c:pt idx="54" formatCode="0.000">
                  <c:v>6.2213812551941208E-2</c:v>
                </c:pt>
                <c:pt idx="56" formatCode="0.000">
                  <c:v>6.0477360409404136E-2</c:v>
                </c:pt>
                <c:pt idx="58" formatCode="0.000">
                  <c:v>5.8631533544822159E-2</c:v>
                </c:pt>
                <c:pt idx="60" formatCode="0.000">
                  <c:v>5.6905002917537945E-2</c:v>
                </c:pt>
                <c:pt idx="62" formatCode="0.000">
                  <c:v>5.5351728491220824E-2</c:v>
                </c:pt>
                <c:pt idx="64" formatCode="0.000">
                  <c:v>5.3840852119903304E-2</c:v>
                </c:pt>
                <c:pt idx="66" formatCode="0.000">
                  <c:v>5.2247130054934879E-2</c:v>
                </c:pt>
                <c:pt idx="68" formatCode="0.000">
                  <c:v>5.0829034277239095E-2</c:v>
                </c:pt>
                <c:pt idx="70" formatCode="0.000">
                  <c:v>4.9324463857583226E-2</c:v>
                </c:pt>
                <c:pt idx="72" formatCode="0.000">
                  <c:v>4.7932603826845124E-2</c:v>
                </c:pt>
                <c:pt idx="74" formatCode="0.000">
                  <c:v>4.6521126017054208E-2</c:v>
                </c:pt>
                <c:pt idx="78" formatCode="0.000">
                  <c:v>4.3967413948680922E-2</c:v>
                </c:pt>
                <c:pt idx="82" formatCode="0.000">
                  <c:v>4.1553884328294058E-2</c:v>
                </c:pt>
                <c:pt idx="84" formatCode="0.000">
                  <c:v>4.0323864004847762E-2</c:v>
                </c:pt>
                <c:pt idx="86" formatCode="0.000">
                  <c:v>3.9142631498470637E-2</c:v>
                </c:pt>
                <c:pt idx="88" formatCode="0.000">
                  <c:v>3.803207196089315E-2</c:v>
                </c:pt>
                <c:pt idx="90" formatCode="0.000">
                  <c:v>3.6912136440029428E-2</c:v>
                </c:pt>
                <c:pt idx="92" formatCode="0.000">
                  <c:v>3.5864860781584289E-2</c:v>
                </c:pt>
                <c:pt idx="94" formatCode="0.000">
                  <c:v>3.4963220387146651E-2</c:v>
                </c:pt>
                <c:pt idx="96" formatCode="0.000">
                  <c:v>3.3858606731479605E-2</c:v>
                </c:pt>
                <c:pt idx="102" formatCode="0.000">
                  <c:v>3.1156065896010044E-2</c:v>
                </c:pt>
                <c:pt idx="104" formatCode="0.000">
                  <c:v>3.0233827340693312E-2</c:v>
                </c:pt>
                <c:pt idx="106" formatCode="0.000">
                  <c:v>2.9408567198170532E-2</c:v>
                </c:pt>
                <c:pt idx="110" formatCode="0.000">
                  <c:v>2.7763473483505927E-2</c:v>
                </c:pt>
                <c:pt idx="117" formatCode="0.000">
                  <c:v>2.6156574881351941E-2</c:v>
                </c:pt>
                <c:pt idx="120" formatCode="0.000">
                  <c:v>2.5402402685237753E-2</c:v>
                </c:pt>
                <c:pt idx="121" formatCode="0.000">
                  <c:v>2.5071148641235386E-2</c:v>
                </c:pt>
                <c:pt idx="127" formatCode="0.000">
                  <c:v>2.4011770402427014E-2</c:v>
                </c:pt>
                <c:pt idx="132" formatCode="0.000">
                  <c:v>9.8058104498942228E-2</c:v>
                </c:pt>
                <c:pt idx="137" formatCode="0.000">
                  <c:v>9.520068061383298E-2</c:v>
                </c:pt>
                <c:pt idx="140" formatCode="0.000">
                  <c:v>9.2587447020289149E-2</c:v>
                </c:pt>
                <c:pt idx="142" formatCode="0.000">
                  <c:v>8.9832594412324149E-2</c:v>
                </c:pt>
                <c:pt idx="144" formatCode="0.000">
                  <c:v>8.7297657631641865E-2</c:v>
                </c:pt>
                <c:pt idx="146" formatCode="0.000">
                  <c:v>8.4820837791494352E-2</c:v>
                </c:pt>
                <c:pt idx="152" formatCode="0.000">
                  <c:v>8.0076022235432393E-2</c:v>
                </c:pt>
                <c:pt idx="158" formatCode="0.000">
                  <c:v>7.5596628187188916E-2</c:v>
                </c:pt>
                <c:pt idx="164" formatCode="0.000">
                  <c:v>7.122123487648821E-2</c:v>
                </c:pt>
              </c:numCache>
            </c:numRef>
          </c:val>
          <c:smooth val="0"/>
        </c:ser>
        <c:dLbls>
          <c:showLegendKey val="0"/>
          <c:showVal val="0"/>
          <c:showCatName val="0"/>
          <c:showSerName val="0"/>
          <c:showPercent val="0"/>
          <c:showBubbleSize val="0"/>
        </c:dLbls>
        <c:marker val="1"/>
        <c:smooth val="0"/>
        <c:axId val="242415872"/>
        <c:axId val="242430336"/>
      </c:lineChart>
      <c:dateAx>
        <c:axId val="24241587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430336"/>
        <c:crossesAt val="1.0000000000000003E-4"/>
        <c:auto val="0"/>
        <c:lblOffset val="100"/>
        <c:baseTimeUnit val="months"/>
        <c:majorUnit val="24"/>
        <c:majorTimeUnit val="months"/>
        <c:minorUnit val="3"/>
        <c:minorTimeUnit val="months"/>
      </c:dateAx>
      <c:valAx>
        <c:axId val="242430336"/>
        <c:scaling>
          <c:logBase val="10"/>
          <c:orientation val="minMax"/>
          <c:max val="1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ja-JP" altLang="en-US"/>
                  <a:t>ｍ</a:t>
                </a:r>
                <a:r>
                  <a:rPr lang="en-US" altLang="ja-JP"/>
                  <a:t>)Bq/L</a:t>
                </a:r>
                <a:endParaRPr lang="ja-JP" altLang="en-US"/>
              </a:p>
            </c:rich>
          </c:tx>
          <c:layout>
            <c:manualLayout>
              <c:xMode val="edge"/>
              <c:yMode val="edge"/>
              <c:x val="4.9262674402541784E-3"/>
              <c:y val="0.3998511478346815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415872"/>
        <c:crosses val="autoZero"/>
        <c:crossBetween val="between"/>
        <c:minorUnit val="10"/>
      </c:valAx>
      <c:spPr>
        <a:noFill/>
        <a:ln w="12700">
          <a:solidFill>
            <a:srgbClr val="808080"/>
          </a:solidFill>
          <a:prstDash val="solid"/>
        </a:ln>
      </c:spPr>
    </c:plotArea>
    <c:legend>
      <c:legendPos val="r"/>
      <c:layout>
        <c:manualLayout>
          <c:xMode val="edge"/>
          <c:yMode val="edge"/>
          <c:x val="0.14338207885304663"/>
          <c:y val="1.107951388888889E-2"/>
          <c:w val="0.21911236559139785"/>
          <c:h val="0.18581875"/>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海水中</a:t>
            </a:r>
            <a:r>
              <a:rPr lang="en-US" altLang="en-US" sz="1400"/>
              <a:t>H-3</a:t>
            </a:r>
            <a:endParaRPr lang="ja-JP" altLang="en-US" sz="1400"/>
          </a:p>
        </c:rich>
      </c:tx>
      <c:layout>
        <c:manualLayout>
          <c:xMode val="edge"/>
          <c:yMode val="edge"/>
          <c:x val="0.15768972488826527"/>
          <c:y val="0.1570347222222222"/>
        </c:manualLayout>
      </c:layout>
      <c:overlay val="0"/>
      <c:spPr>
        <a:solidFill>
          <a:srgbClr val="FFFFFF"/>
        </a:solidFill>
        <a:ln w="25400">
          <a:noFill/>
        </a:ln>
      </c:spPr>
    </c:title>
    <c:autoTitleDeleted val="0"/>
    <c:plotArea>
      <c:layout>
        <c:manualLayout>
          <c:layoutTarget val="inner"/>
          <c:xMode val="edge"/>
          <c:yMode val="edge"/>
          <c:x val="3.9198606271777001E-2"/>
          <c:y val="5.0955414012738856E-2"/>
          <c:w val="0.94773519163763065"/>
          <c:h val="0.83094072014782505"/>
        </c:manualLayout>
      </c:layout>
      <c:lineChart>
        <c:grouping val="standard"/>
        <c:varyColors val="0"/>
        <c:ser>
          <c:idx val="2"/>
          <c:order val="0"/>
          <c:tx>
            <c:strRef>
              <c:f>海水!$W$112</c:f>
              <c:strCache>
                <c:ptCount val="1"/>
                <c:pt idx="0">
                  <c:v>取水口付近</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海水!$Y$115:$Y$298</c:f>
              <c:numCache>
                <c:formatCode>0.0</c:formatCode>
                <c:ptCount val="184"/>
                <c:pt idx="11" formatCode="0.000">
                  <c:v>8.5129921372459241E-2</c:v>
                </c:pt>
                <c:pt idx="13" formatCode="0.000">
                  <c:v>8.2924164243971851E-2</c:v>
                </c:pt>
                <c:pt idx="15" formatCode="0.000">
                  <c:v>8.0355107143920745E-2</c:v>
                </c:pt>
                <c:pt idx="17" formatCode="0.000">
                  <c:v>7.8211199736327619E-2</c:v>
                </c:pt>
                <c:pt idx="21" formatCode="0.000">
                  <c:v>9.8852179804159834E-2</c:v>
                </c:pt>
                <c:pt idx="23" formatCode="0.000">
                  <c:v>9.5956440246639449E-2</c:v>
                </c:pt>
                <c:pt idx="25" formatCode="0.000">
                  <c:v>9.3101346406471622E-2</c:v>
                </c:pt>
                <c:pt idx="27" formatCode="0.000">
                  <c:v>9.04884796726525E-2</c:v>
                </c:pt>
                <c:pt idx="29" formatCode="0.000">
                  <c:v>8.7976764181358233E-2</c:v>
                </c:pt>
                <c:pt idx="31" formatCode="0.000">
                  <c:v>8.5413111655226137E-2</c:v>
                </c:pt>
                <c:pt idx="33" formatCode="0.000">
                  <c:v>8.3094822155481751E-2</c:v>
                </c:pt>
                <c:pt idx="35" formatCode="0.000">
                  <c:v>8.0686189062117497E-2</c:v>
                </c:pt>
                <c:pt idx="37" formatCode="0.000">
                  <c:v>7.8322597385377252E-2</c:v>
                </c:pt>
                <c:pt idx="39" formatCode="0.000">
                  <c:v>7.6196759190368474E-2</c:v>
                </c:pt>
                <c:pt idx="41" formatCode="0.000">
                  <c:v>7.3812772558897941E-2</c:v>
                </c:pt>
                <c:pt idx="43" formatCode="0.000">
                  <c:v>7.1877510455438373E-2</c:v>
                </c:pt>
                <c:pt idx="49" formatCode="0.000">
                  <c:v>6.5692116226992142E-2</c:v>
                </c:pt>
                <c:pt idx="51" formatCode="0.000">
                  <c:v>6.4060879076408242E-2</c:v>
                </c:pt>
                <c:pt idx="53" formatCode="0.000">
                  <c:v>6.2213812551941208E-2</c:v>
                </c:pt>
                <c:pt idx="55" formatCode="0.000">
                  <c:v>6.0477360409404136E-2</c:v>
                </c:pt>
                <c:pt idx="57" formatCode="0.000">
                  <c:v>5.8631533544822159E-2</c:v>
                </c:pt>
                <c:pt idx="59" formatCode="0.000">
                  <c:v>5.6905002917537945E-2</c:v>
                </c:pt>
                <c:pt idx="61" formatCode="0.000">
                  <c:v>5.5351728491220824E-2</c:v>
                </c:pt>
                <c:pt idx="63" formatCode="0.000">
                  <c:v>5.3840852119903304E-2</c:v>
                </c:pt>
                <c:pt idx="65" formatCode="0.000">
                  <c:v>5.2247130054934879E-2</c:v>
                </c:pt>
                <c:pt idx="67" formatCode="0.000">
                  <c:v>5.0829034277239095E-2</c:v>
                </c:pt>
                <c:pt idx="69" formatCode="0.000">
                  <c:v>4.9324463857583226E-2</c:v>
                </c:pt>
                <c:pt idx="71" formatCode="0.000">
                  <c:v>4.7932603826845124E-2</c:v>
                </c:pt>
                <c:pt idx="73" formatCode="0.000">
                  <c:v>4.6521126017054208E-2</c:v>
                </c:pt>
                <c:pt idx="77" formatCode="0.000">
                  <c:v>4.3967413948680922E-2</c:v>
                </c:pt>
                <c:pt idx="81" formatCode="0.000">
                  <c:v>4.1553884328294058E-2</c:v>
                </c:pt>
                <c:pt idx="83" formatCode="0.000">
                  <c:v>4.0323864004847762E-2</c:v>
                </c:pt>
                <c:pt idx="85" formatCode="0.000">
                  <c:v>3.9142631498470637E-2</c:v>
                </c:pt>
                <c:pt idx="87" formatCode="0.000">
                  <c:v>3.803207196089315E-2</c:v>
                </c:pt>
                <c:pt idx="89" formatCode="0.000">
                  <c:v>3.6912136440029428E-2</c:v>
                </c:pt>
                <c:pt idx="91" formatCode="0.000">
                  <c:v>3.5864860781584289E-2</c:v>
                </c:pt>
                <c:pt idx="93" formatCode="0.000">
                  <c:v>3.4963220387146651E-2</c:v>
                </c:pt>
                <c:pt idx="95" formatCode="0.000">
                  <c:v>3.3858606731479605E-2</c:v>
                </c:pt>
                <c:pt idx="101" formatCode="0.000">
                  <c:v>3.1156065896010044E-2</c:v>
                </c:pt>
                <c:pt idx="103" formatCode="0.000">
                  <c:v>3.0233827340693312E-2</c:v>
                </c:pt>
                <c:pt idx="105" formatCode="0.000">
                  <c:v>2.9408567198170532E-2</c:v>
                </c:pt>
                <c:pt idx="109" formatCode="0.000">
                  <c:v>2.7763473483505927E-2</c:v>
                </c:pt>
                <c:pt idx="116" formatCode="0.000">
                  <c:v>2.6156574881351941E-2</c:v>
                </c:pt>
                <c:pt idx="119" formatCode="0.000">
                  <c:v>2.5402402685237753E-2</c:v>
                </c:pt>
                <c:pt idx="120" formatCode="0.000">
                  <c:v>2.5071148641235386E-2</c:v>
                </c:pt>
                <c:pt idx="126" formatCode="0.000">
                  <c:v>2.4011770402427014E-2</c:v>
                </c:pt>
                <c:pt idx="131" formatCode="0.000">
                  <c:v>9.8058104498942228E-2</c:v>
                </c:pt>
                <c:pt idx="136" formatCode="0.000">
                  <c:v>9.520068061383298E-2</c:v>
                </c:pt>
                <c:pt idx="139" formatCode="0.000">
                  <c:v>9.2587447020289149E-2</c:v>
                </c:pt>
                <c:pt idx="141" formatCode="0.000">
                  <c:v>8.9832594412324149E-2</c:v>
                </c:pt>
                <c:pt idx="143" formatCode="0.000">
                  <c:v>8.7297657631641865E-2</c:v>
                </c:pt>
                <c:pt idx="145" formatCode="0.000">
                  <c:v>8.4820837791494352E-2</c:v>
                </c:pt>
                <c:pt idx="151" formatCode="0.000">
                  <c:v>8.0076022235432393E-2</c:v>
                </c:pt>
                <c:pt idx="157" formatCode="0.000">
                  <c:v>7.5596628187188916E-2</c:v>
                </c:pt>
                <c:pt idx="163" formatCode="0.000">
                  <c:v>7.122123487648821E-2</c:v>
                </c:pt>
              </c:numCache>
            </c:numRef>
          </c:val>
          <c:smooth val="0"/>
        </c:ser>
        <c:ser>
          <c:idx val="3"/>
          <c:order val="1"/>
          <c:tx>
            <c:strRef>
              <c:f>海水!$Q$112</c:f>
              <c:strCache>
                <c:ptCount val="1"/>
                <c:pt idx="0">
                  <c:v>放水口付近(電力)</c:v>
                </c:pt>
              </c:strCache>
            </c:strRef>
          </c:tx>
          <c:spPr>
            <a:ln w="12700">
              <a:solidFill>
                <a:srgbClr val="FF00FF"/>
              </a:solidFill>
              <a:prstDash val="solid"/>
            </a:ln>
          </c:spPr>
          <c:marker>
            <c:symbol val="star"/>
            <c:size val="5"/>
            <c:spPr>
              <a:no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海水!$V$114:$V$298</c:f>
              <c:numCache>
                <c:formatCode>0.0</c:formatCode>
                <c:ptCount val="185"/>
                <c:pt idx="12" formatCode="0.000">
                  <c:v>8.5497518673044448E-2</c:v>
                </c:pt>
                <c:pt idx="14" formatCode="0.00">
                  <c:v>0.77777777777777779</c:v>
                </c:pt>
                <c:pt idx="16" formatCode="0.000">
                  <c:v>8.0826859113282745E-2</c:v>
                </c:pt>
                <c:pt idx="18" formatCode="0.000">
                  <c:v>7.8727325273289697E-2</c:v>
                </c:pt>
                <c:pt idx="22" formatCode="0.000">
                  <c:v>9.8882727786744534E-2</c:v>
                </c:pt>
                <c:pt idx="24" formatCode="0.000">
                  <c:v>9.6062502504881964E-2</c:v>
                </c:pt>
                <c:pt idx="26" formatCode="0.000">
                  <c:v>9.3279631988007899E-2</c:v>
                </c:pt>
                <c:pt idx="28" formatCode="0.000">
                  <c:v>9.073086018309795E-2</c:v>
                </c:pt>
                <c:pt idx="30" formatCode="0.000">
                  <c:v>8.827890125006474E-2</c:v>
                </c:pt>
                <c:pt idx="32" formatCode="0.000">
                  <c:v>8.5774307454355464E-2</c:v>
                </c:pt>
                <c:pt idx="34" formatCode="0.000">
                  <c:v>8.3507692691565244E-2</c:v>
                </c:pt>
                <c:pt idx="36" formatCode="0.000">
                  <c:v>8.1150953819803043E-2</c:v>
                </c:pt>
                <c:pt idx="38" formatCode="0.000">
                  <c:v>7.883645484983684E-2</c:v>
                </c:pt>
                <c:pt idx="40" formatCode="0.000">
                  <c:v>7.6753175162574128E-2</c:v>
                </c:pt>
                <c:pt idx="42" formatCode="0.000">
                  <c:v>7.4415061562218374E-2</c:v>
                </c:pt>
                <c:pt idx="44" formatCode="0.000">
                  <c:v>7.2515554021503503E-2</c:v>
                </c:pt>
                <c:pt idx="46" formatCode="General">
                  <c:v>0.46</c:v>
                </c:pt>
                <c:pt idx="48" formatCode="General">
                  <c:v>0.51</c:v>
                </c:pt>
                <c:pt idx="50" formatCode="0.000">
                  <c:v>6.6435059167625349E-2</c:v>
                </c:pt>
                <c:pt idx="52" formatCode="0.000">
                  <c:v>6.4828987656116721E-2</c:v>
                </c:pt>
                <c:pt idx="54" formatCode="0.000">
                  <c:v>6.3009092925938634E-2</c:v>
                </c:pt>
                <c:pt idx="56" formatCode="0.000">
                  <c:v>6.1296866673818867E-2</c:v>
                </c:pt>
                <c:pt idx="58" formatCode="0.000">
                  <c:v>5.9475347261546289E-2</c:v>
                </c:pt>
                <c:pt idx="60" formatCode="0.000">
                  <c:v>5.7770164064579611E-2</c:v>
                </c:pt>
                <c:pt idx="62" formatCode="0.000">
                  <c:v>5.623491224031333E-2</c:v>
                </c:pt>
                <c:pt idx="64" formatCode="0.000">
                  <c:v>5.4740459991434745E-2</c:v>
                </c:pt>
                <c:pt idx="66" formatCode="0.000">
                  <c:v>5.3162844950828472E-2</c:v>
                </c:pt>
                <c:pt idx="68" formatCode="0.000">
                  <c:v>5.1757998992012666E-2</c:v>
                </c:pt>
                <c:pt idx="70" formatCode="0.000">
                  <c:v>5.0266338204100758E-2</c:v>
                </c:pt>
                <c:pt idx="72" formatCode="0.000">
                  <c:v>4.888533660324506E-2</c:v>
                </c:pt>
                <c:pt idx="74" formatCode="0.000">
                  <c:v>4.748377346167415E-2</c:v>
                </c:pt>
                <c:pt idx="76" formatCode="General">
                  <c:v>0.56000000000000005</c:v>
                </c:pt>
                <c:pt idx="78" formatCode="0.000">
                  <c:v>4.4945080518663638E-2</c:v>
                </c:pt>
                <c:pt idx="80" formatCode="0.000">
                  <c:v>4.370354644573364E-2</c:v>
                </c:pt>
                <c:pt idx="82" formatCode="0.000">
                  <c:v>4.2542117350037906E-2</c:v>
                </c:pt>
                <c:pt idx="84" formatCode="0.000">
                  <c:v>4.1316057426515923E-2</c:v>
                </c:pt>
                <c:pt idx="86" formatCode="General">
                  <c:v>0.57999999999999996</c:v>
                </c:pt>
                <c:pt idx="88" formatCode="0.000">
                  <c:v>3.9028948223846414E-2</c:v>
                </c:pt>
                <c:pt idx="90" formatCode="0.000">
                  <c:v>3.7909971878674002E-2</c:v>
                </c:pt>
                <c:pt idx="92" formatCode="0.000">
                  <c:v>3.6862771133941832E-2</c:v>
                </c:pt>
                <c:pt idx="94" formatCode="0.000">
                  <c:v>3.596054019602405E-2</c:v>
                </c:pt>
                <c:pt idx="96" formatCode="0.000">
                  <c:v>3.485435218286239E-2</c:v>
                </c:pt>
                <c:pt idx="98" formatCode="General">
                  <c:v>0.44</c:v>
                </c:pt>
                <c:pt idx="100" formatCode="0.000">
                  <c:v>3.2985806750196613E-2</c:v>
                </c:pt>
                <c:pt idx="102" formatCode="0.000">
                  <c:v>3.2143816065203716E-2</c:v>
                </c:pt>
                <c:pt idx="104" formatCode="0.000">
                  <c:v>3.1217434231823396E-2</c:v>
                </c:pt>
                <c:pt idx="106" formatCode="0.000">
                  <c:v>3.0387825667794674E-2</c:v>
                </c:pt>
                <c:pt idx="108" formatCode="0.000">
                  <c:v>2.9512051316750932E-2</c:v>
                </c:pt>
                <c:pt idx="110" formatCode="0.000">
                  <c:v>2.8732185490024594E-2</c:v>
                </c:pt>
                <c:pt idx="113" formatCode="0.000">
                  <c:v>2.7908421659033122E-2</c:v>
                </c:pt>
                <c:pt idx="117" formatCode="0.000">
                  <c:v>2.7112448104284193E-2</c:v>
                </c:pt>
                <c:pt idx="120" formatCode="0.000">
                  <c:v>2.635134102531906E-2</c:v>
                </c:pt>
                <c:pt idx="121" formatCode="0.000">
                  <c:v>2.6016850821000161E-2</c:v>
                </c:pt>
                <c:pt idx="124" formatCode="0.000">
                  <c:v>2.5654998025183586E-2</c:v>
                </c:pt>
                <c:pt idx="127" formatCode="0.000">
                  <c:v>2.4946320816873979E-2</c:v>
                </c:pt>
                <c:pt idx="137" formatCode="0.000">
                  <c:v>9.520068061383298E-2</c:v>
                </c:pt>
                <c:pt idx="140" formatCode="0.000">
                  <c:v>9.2587447020289149E-2</c:v>
                </c:pt>
                <c:pt idx="142" formatCode="0.000">
                  <c:v>8.9832594412324149E-2</c:v>
                </c:pt>
                <c:pt idx="144" formatCode="0.000">
                  <c:v>8.7297657631641865E-2</c:v>
                </c:pt>
                <c:pt idx="146" formatCode="0.000">
                  <c:v>8.4820837791494352E-2</c:v>
                </c:pt>
                <c:pt idx="152" formatCode="0.000">
                  <c:v>8.0076022235432393E-2</c:v>
                </c:pt>
                <c:pt idx="158" formatCode="0.000">
                  <c:v>7.5596628187188916E-2</c:v>
                </c:pt>
                <c:pt idx="164" formatCode="0.000">
                  <c:v>7.122123487648821E-2</c:v>
                </c:pt>
              </c:numCache>
            </c:numRef>
          </c:val>
          <c:smooth val="0"/>
        </c:ser>
        <c:ser>
          <c:idx val="0"/>
          <c:order val="2"/>
          <c:tx>
            <c:strRef>
              <c:f>海水!$M$112</c:f>
              <c:strCache>
                <c:ptCount val="1"/>
                <c:pt idx="0">
                  <c:v>気仙沼湾p2</c:v>
                </c:pt>
              </c:strCache>
            </c:strRef>
          </c:tx>
          <c:spPr>
            <a:ln w="12700">
              <a:solidFill>
                <a:srgbClr val="000080"/>
              </a:solidFill>
              <a:prstDash val="solid"/>
            </a:ln>
          </c:spPr>
          <c:marker>
            <c:symbol val="diamond"/>
            <c:size val="6"/>
            <c:spPr>
              <a:solidFill>
                <a:srgbClr val="000080"/>
              </a:solidFill>
              <a:ln>
                <a:solidFill>
                  <a:srgbClr val="00008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海水!$O$115:$O$298</c:f>
              <c:numCache>
                <c:formatCode>0.0</c:formatCode>
                <c:ptCount val="184"/>
                <c:pt idx="8" formatCode="0.000">
                  <c:v>8.9193954844349499E-2</c:v>
                </c:pt>
                <c:pt idx="12" formatCode="0.000">
                  <c:v>8.4321361998002275E-2</c:v>
                </c:pt>
                <c:pt idx="16" formatCode="0.000">
                  <c:v>7.9739496934545781E-2</c:v>
                </c:pt>
                <c:pt idx="22" formatCode="0.000">
                  <c:v>9.6901919816167637E-2</c:v>
                </c:pt>
                <c:pt idx="24" formatCode="0.000">
                  <c:v>9.3929524912141085E-2</c:v>
                </c:pt>
                <c:pt idx="30" formatCode="0.000">
                  <c:v>8.6377559688858296E-2</c:v>
                </c:pt>
                <c:pt idx="34" formatCode="0.000">
                  <c:v>8.1506983309613451E-2</c:v>
                </c:pt>
                <c:pt idx="38" formatCode="0.000">
                  <c:v>7.6947542346700454E-2</c:v>
                </c:pt>
                <c:pt idx="42" formatCode="0.000">
                  <c:v>7.2436660488232635E-2</c:v>
                </c:pt>
                <c:pt idx="46" formatCode="0.000">
                  <c:v>6.843870154451713E-2</c:v>
                </c:pt>
                <c:pt idx="50" formatCode="0.000">
                  <c:v>6.4406257644396142E-2</c:v>
                </c:pt>
                <c:pt idx="54" formatCode="0.000">
                  <c:v>6.0938188483241312E-2</c:v>
                </c:pt>
                <c:pt idx="58" formatCode="0.000">
                  <c:v>5.7402120031405185E-2</c:v>
                </c:pt>
                <c:pt idx="62" formatCode="0.000">
                  <c:v>5.4319790805257617E-2</c:v>
                </c:pt>
                <c:pt idx="66" formatCode="0.000">
                  <c:v>5.1216343607580532E-2</c:v>
                </c:pt>
                <c:pt idx="70" formatCode="0.000">
                  <c:v>4.8489172339756588E-2</c:v>
                </c:pt>
                <c:pt idx="74" formatCode="0.000">
                  <c:v>4.5755010616528209E-2</c:v>
                </c:pt>
                <c:pt idx="78" formatCode="0.000">
                  <c:v>4.3147717208493586E-2</c:v>
                </c:pt>
                <c:pt idx="82" formatCode="0.000">
                  <c:v>4.0727624123305772E-2</c:v>
                </c:pt>
                <c:pt idx="86" formatCode="0.000">
                  <c:v>3.8406810195590314E-2</c:v>
                </c:pt>
                <c:pt idx="90" formatCode="0.000">
                  <c:v>3.6241163200993506E-2</c:v>
                </c:pt>
                <c:pt idx="94" formatCode="0.000">
                  <c:v>3.4295116670605946E-2</c:v>
                </c:pt>
                <c:pt idx="98" formatCode="0.000">
                  <c:v>3.2310178616243114E-2</c:v>
                </c:pt>
                <c:pt idx="102" formatCode="0.000">
                  <c:v>3.0497947404276221E-2</c:v>
                </c:pt>
                <c:pt idx="106" formatCode="0.000">
                  <c:v>2.8732782498609357E-2</c:v>
                </c:pt>
                <c:pt idx="111" formatCode="0.000">
                  <c:v>2.7121202263504784E-2</c:v>
                </c:pt>
                <c:pt idx="117" formatCode="0.000">
                  <c:v>2.5672990307030241E-2</c:v>
                </c:pt>
                <c:pt idx="123" formatCode="0.000">
                  <c:v>2.4225365939955973E-2</c:v>
                </c:pt>
                <c:pt idx="133" formatCode="0.000">
                  <c:v>9.6138713520162164E-2</c:v>
                </c:pt>
                <c:pt idx="140" formatCode="0.000">
                  <c:v>9.0760784283344428E-2</c:v>
                </c:pt>
                <c:pt idx="144" formatCode="0.000">
                  <c:v>8.5602428345564197E-2</c:v>
                </c:pt>
                <c:pt idx="149" formatCode="0.000">
                  <c:v>8.0801111883946036E-2</c:v>
                </c:pt>
                <c:pt idx="155" formatCode="0.000">
                  <c:v>7.6269094322022002E-2</c:v>
                </c:pt>
                <c:pt idx="161" formatCode="0.000">
                  <c:v>7.2093809564152317E-2</c:v>
                </c:pt>
              </c:numCache>
            </c:numRef>
          </c:val>
          <c:smooth val="0"/>
        </c:ser>
        <c:ser>
          <c:idx val="1"/>
          <c:order val="3"/>
          <c:tx>
            <c:strRef>
              <c:f>海水!$C$112</c:f>
              <c:strCache>
                <c:ptCount val="1"/>
                <c:pt idx="0">
                  <c:v>放水口付近(県)</c:v>
                </c:pt>
              </c:strCache>
            </c:strRef>
          </c:tx>
          <c:spPr>
            <a:ln w="12700">
              <a:solidFill>
                <a:srgbClr val="FF00FF"/>
              </a:solidFill>
              <a:prstDash val="solid"/>
            </a:ln>
          </c:spPr>
          <c:marker>
            <c:symbol val="square"/>
            <c:size val="3"/>
            <c:spPr>
              <a:solidFill>
                <a:srgbClr val="FF00FF"/>
              </a:solid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海水!$H$114:$H$298</c:f>
              <c:numCache>
                <c:formatCode>0.000</c:formatCode>
                <c:ptCount val="185"/>
                <c:pt idx="1">
                  <c:v>9.9524007983413265E-2</c:v>
                </c:pt>
                <c:pt idx="3">
                  <c:v>9.7297546911728747E-2</c:v>
                </c:pt>
                <c:pt idx="5">
                  <c:v>9.4014714775796274E-2</c:v>
                </c:pt>
                <c:pt idx="7">
                  <c:v>9.1897357395596013E-2</c:v>
                </c:pt>
                <c:pt idx="9">
                  <c:v>8.8714764711609648E-2</c:v>
                </c:pt>
                <c:pt idx="11">
                  <c:v>8.6516799556511537E-2</c:v>
                </c:pt>
                <c:pt idx="13">
                  <c:v>8.4126914984257617E-2</c:v>
                </c:pt>
                <c:pt idx="15">
                  <c:v>8.1752700533894065E-2</c:v>
                </c:pt>
                <c:pt idx="17">
                  <c:v>7.9494416376972285E-2</c:v>
                </c:pt>
                <c:pt idx="21">
                  <c:v>9.9615958312391284E-2</c:v>
                </c:pt>
                <c:pt idx="23">
                  <c:v>9.7058236898359337E-2</c:v>
                </c:pt>
                <c:pt idx="25">
                  <c:v>9.4319077039543481E-2</c:v>
                </c:pt>
                <c:pt idx="27">
                  <c:v>9.1600809882545361E-2</c:v>
                </c:pt>
                <c:pt idx="29">
                  <c:v>8.902937020390092E-2</c:v>
                </c:pt>
                <c:pt idx="31">
                  <c:v>8.6530116590307488E-2</c:v>
                </c:pt>
                <c:pt idx="33">
                  <c:v>8.4308384892785068E-2</c:v>
                </c:pt>
                <c:pt idx="35">
                  <c:v>8.1954272708322062E-2</c:v>
                </c:pt>
                <c:pt idx="37">
                  <c:v>7.9714954916012118E-2</c:v>
                </c:pt>
                <c:pt idx="39">
                  <c:v>7.7489103396138417E-2</c:v>
                </c:pt>
                <c:pt idx="41">
                  <c:v>7.5290630999531635E-2</c:v>
                </c:pt>
                <c:pt idx="43">
                  <c:v>7.3064512597228501E-2</c:v>
                </c:pt>
                <c:pt idx="45">
                  <c:v>7.1035291316385127E-2</c:v>
                </c:pt>
                <c:pt idx="47">
                  <c:v>6.9062427614074134E-2</c:v>
                </c:pt>
                <c:pt idx="49">
                  <c:v>6.7216735701274871E-2</c:v>
                </c:pt>
                <c:pt idx="51">
                  <c:v>6.528960364488301E-2</c:v>
                </c:pt>
                <c:pt idx="53">
                  <c:v>6.3505631116504938E-2</c:v>
                </c:pt>
                <c:pt idx="55">
                  <c:v>6.1789421227170793E-2</c:v>
                </c:pt>
                <c:pt idx="57" formatCode="General">
                  <c:v>0.61</c:v>
                </c:pt>
                <c:pt idx="59">
                  <c:v>5.8431899672684057E-2</c:v>
                </c:pt>
                <c:pt idx="61">
                  <c:v>5.6782845257803395E-2</c:v>
                </c:pt>
                <c:pt idx="63" formatCode="General">
                  <c:v>0.44</c:v>
                </c:pt>
                <c:pt idx="65">
                  <c:v>5.3738711038823286E-2</c:v>
                </c:pt>
                <c:pt idx="67">
                  <c:v>5.2181934245951828E-2</c:v>
                </c:pt>
                <c:pt idx="69">
                  <c:v>5.0810828995859425E-2</c:v>
                </c:pt>
                <c:pt idx="71">
                  <c:v>4.9414868225867166E-2</c:v>
                </c:pt>
                <c:pt idx="73">
                  <c:v>4.7946438490179662E-2</c:v>
                </c:pt>
                <c:pt idx="75">
                  <c:v>4.6715374366213452E-2</c:v>
                </c:pt>
                <c:pt idx="77">
                  <c:v>4.5313213068106581E-2</c:v>
                </c:pt>
                <c:pt idx="79">
                  <c:v>4.4109006811250358E-2</c:v>
                </c:pt>
                <c:pt idx="81">
                  <c:v>4.280483562200306E-2</c:v>
                </c:pt>
                <c:pt idx="83">
                  <c:v>4.172504792838426E-2</c:v>
                </c:pt>
                <c:pt idx="85">
                  <c:v>4.0485131617751413E-2</c:v>
                </c:pt>
                <c:pt idx="87" formatCode="General">
                  <c:v>0.55000000000000004</c:v>
                </c:pt>
                <c:pt idx="89">
                  <c:v>3.836192545847876E-2</c:v>
                </c:pt>
                <c:pt idx="91">
                  <c:v>3.7244871621643416E-2</c:v>
                </c:pt>
                <c:pt idx="93">
                  <c:v>3.6266244827574082E-2</c:v>
                </c:pt>
                <c:pt idx="95">
                  <c:v>3.5183128707532839E-2</c:v>
                </c:pt>
                <c:pt idx="97">
                  <c:v>3.4253402763991074E-2</c:v>
                </c:pt>
                <c:pt idx="99">
                  <c:v>3.3302082740641913E-2</c:v>
                </c:pt>
                <c:pt idx="101">
                  <c:v>3.2387151770537879E-2</c:v>
                </c:pt>
                <c:pt idx="103">
                  <c:v>3.1482817181516479E-2</c:v>
                </c:pt>
                <c:pt idx="105">
                  <c:v>3.0627294532868901E-2</c:v>
                </c:pt>
                <c:pt idx="107">
                  <c:v>2.9708016722462038E-2</c:v>
                </c:pt>
                <c:pt idx="109">
                  <c:v>2.8909620714031255E-2</c:v>
                </c:pt>
                <c:pt idx="112">
                  <c:v>2.8085092052133866E-2</c:v>
                </c:pt>
                <c:pt idx="114">
                  <c:v>2.7639115927282777E-2</c:v>
                </c:pt>
                <c:pt idx="116">
                  <c:v>2.7229542616488397E-2</c:v>
                </c:pt>
                <c:pt idx="118">
                  <c:v>2.6624485445763731E-2</c:v>
                </c:pt>
                <c:pt idx="122">
                  <c:v>2.5306171112096348E-2</c:v>
                </c:pt>
                <c:pt idx="124">
                  <c:v>2.4928818619130991E-2</c:v>
                </c:pt>
                <c:pt idx="126">
                  <c:v>2.4390665522014535E-2</c:v>
                </c:pt>
                <c:pt idx="140">
                  <c:v>9.3189729406234212E-2</c:v>
                </c:pt>
                <c:pt idx="141">
                  <c:v>9.0760784283344428E-2</c:v>
                </c:pt>
                <c:pt idx="142">
                  <c:v>8.8102071103305951E-2</c:v>
                </c:pt>
                <c:pt idx="145">
                  <c:v>8.5670143093939707E-2</c:v>
                </c:pt>
                <c:pt idx="150">
                  <c:v>8.0903402912087183E-2</c:v>
                </c:pt>
                <c:pt idx="156">
                  <c:v>7.6341498122885681E-2</c:v>
                </c:pt>
                <c:pt idx="162">
                  <c:v>7.2093809564152317E-2</c:v>
                </c:pt>
              </c:numCache>
            </c:numRef>
          </c:val>
          <c:smooth val="0"/>
        </c:ser>
        <c:ser>
          <c:idx val="5"/>
          <c:order val="4"/>
          <c:tx>
            <c:strRef>
              <c:f>海水!$AD$112</c:f>
              <c:strCache>
                <c:ptCount val="1"/>
                <c:pt idx="0">
                  <c:v>H3崩壊</c:v>
                </c:pt>
              </c:strCache>
            </c:strRef>
          </c:tx>
          <c:spPr>
            <a:ln w="28575">
              <a:solidFill>
                <a:srgbClr val="C00000"/>
              </a:solidFill>
              <a:prstDash val="sysDash"/>
            </a:ln>
          </c:spPr>
          <c:marker>
            <c:symbol val="none"/>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海水!$AD$114:$AD$298</c:f>
              <c:numCache>
                <c:formatCode>0_ </c:formatCode>
                <c:ptCount val="185"/>
                <c:pt idx="0">
                  <c:v>500</c:v>
                </c:pt>
                <c:pt idx="1">
                  <c:v>497.62003991706626</c:v>
                </c:pt>
                <c:pt idx="2">
                  <c:v>493.0457994646207</c:v>
                </c:pt>
                <c:pt idx="3">
                  <c:v>486.48773455864369</c:v>
                </c:pt>
                <c:pt idx="4">
                  <c:v>480.16468316709654</c:v>
                </c:pt>
                <c:pt idx="5">
                  <c:v>473.48636017359479</c:v>
                </c:pt>
                <c:pt idx="6">
                  <c:v>466.1828562584036</c:v>
                </c:pt>
                <c:pt idx="7">
                  <c:v>459.48678697797999</c:v>
                </c:pt>
                <c:pt idx="8">
                  <c:v>453.79396846309953</c:v>
                </c:pt>
                <c:pt idx="9">
                  <c:v>446.93177424456036</c:v>
                </c:pt>
                <c:pt idx="10">
                  <c:v>440.71566787710123</c:v>
                </c:pt>
                <c:pt idx="11">
                  <c:v>435.12145262812732</c:v>
                </c:pt>
                <c:pt idx="12">
                  <c:v>427.48759336522227</c:v>
                </c:pt>
                <c:pt idx="13">
                  <c:v>422.12625387628532</c:v>
                </c:pt>
                <c:pt idx="14">
                  <c:v>416.70386213993027</c:v>
                </c:pt>
                <c:pt idx="15">
                  <c:v>410.84493869701811</c:v>
                </c:pt>
                <c:pt idx="16">
                  <c:v>404.1342955664137</c:v>
                </c:pt>
                <c:pt idx="17">
                  <c:v>399.49602165878127</c:v>
                </c:pt>
                <c:pt idx="18">
                  <c:v>393.63662636644847</c:v>
                </c:pt>
                <c:pt idx="20">
                  <c:v>500</c:v>
                </c:pt>
                <c:pt idx="21">
                  <c:v>498.07979156195643</c:v>
                </c:pt>
                <c:pt idx="22">
                  <c:v>494.41363893372267</c:v>
                </c:pt>
                <c:pt idx="23">
                  <c:v>487.01215250087569</c:v>
                </c:pt>
                <c:pt idx="24">
                  <c:v>480.31251252440984</c:v>
                </c:pt>
                <c:pt idx="25">
                  <c:v>474.142693483627</c:v>
                </c:pt>
                <c:pt idx="26">
                  <c:v>466.39815994003948</c:v>
                </c:pt>
                <c:pt idx="27">
                  <c:v>460.54882323117801</c:v>
                </c:pt>
                <c:pt idx="28">
                  <c:v>453.65430091548973</c:v>
                </c:pt>
                <c:pt idx="29">
                  <c:v>447.82691797055924</c:v>
                </c:pt>
                <c:pt idx="30">
                  <c:v>441.39450625032367</c:v>
                </c:pt>
                <c:pt idx="31">
                  <c:v>434.98753205970985</c:v>
                </c:pt>
                <c:pt idx="32">
                  <c:v>428.8715372717773</c:v>
                </c:pt>
                <c:pt idx="33">
                  <c:v>422.84153435600007</c:v>
                </c:pt>
                <c:pt idx="34">
                  <c:v>417.5384634578262</c:v>
                </c:pt>
                <c:pt idx="35">
                  <c:v>411.09795310925119</c:v>
                </c:pt>
                <c:pt idx="36">
                  <c:v>405.75476909901522</c:v>
                </c:pt>
                <c:pt idx="37">
                  <c:v>399.7420469631943</c:v>
                </c:pt>
                <c:pt idx="38">
                  <c:v>394.18227424918416</c:v>
                </c:pt>
                <c:pt idx="39">
                  <c:v>388.75965941501062</c:v>
                </c:pt>
                <c:pt idx="40">
                  <c:v>383.76587581287066</c:v>
                </c:pt>
                <c:pt idx="41">
                  <c:v>378.02081196442094</c:v>
                </c:pt>
                <c:pt idx="42">
                  <c:v>372.07530781109182</c:v>
                </c:pt>
                <c:pt idx="43">
                  <c:v>367.12628680495783</c:v>
                </c:pt>
                <c:pt idx="44">
                  <c:v>362.57777010751749</c:v>
                </c:pt>
                <c:pt idx="45">
                  <c:v>357.14989709800602</c:v>
                </c:pt>
                <c:pt idx="46">
                  <c:v>352.56215437203042</c:v>
                </c:pt>
                <c:pt idx="47">
                  <c:v>346.80348832432099</c:v>
                </c:pt>
                <c:pt idx="48">
                  <c:v>342.82320358081495</c:v>
                </c:pt>
                <c:pt idx="49">
                  <c:v>337.69106099744926</c:v>
                </c:pt>
                <c:pt idx="50">
                  <c:v>332.17529583812671</c:v>
                </c:pt>
                <c:pt idx="51">
                  <c:v>328.6156926313318</c:v>
                </c:pt>
                <c:pt idx="52">
                  <c:v>324.14493828058363</c:v>
                </c:pt>
                <c:pt idx="53">
                  <c:v>319.63660047392096</c:v>
                </c:pt>
                <c:pt idx="54">
                  <c:v>315.04546462969313</c:v>
                </c:pt>
                <c:pt idx="55">
                  <c:v>310.37692840231819</c:v>
                </c:pt>
                <c:pt idx="56">
                  <c:v>306.48433336909432</c:v>
                </c:pt>
                <c:pt idx="57">
                  <c:v>301.71038699178962</c:v>
                </c:pt>
                <c:pt idx="58">
                  <c:v>297.37673630773145</c:v>
                </c:pt>
                <c:pt idx="59">
                  <c:v>293.51162676282127</c:v>
                </c:pt>
                <c:pt idx="60">
                  <c:v>288.85082032289807</c:v>
                </c:pt>
                <c:pt idx="61">
                  <c:v>285.14040836255293</c:v>
                </c:pt>
                <c:pt idx="62">
                  <c:v>281.17456120156663</c:v>
                </c:pt>
                <c:pt idx="63">
                  <c:v>277.86195767694369</c:v>
                </c:pt>
                <c:pt idx="64">
                  <c:v>273.70229995717369</c:v>
                </c:pt>
                <c:pt idx="65">
                  <c:v>269.89553859538029</c:v>
                </c:pt>
                <c:pt idx="66">
                  <c:v>265.81422475414234</c:v>
                </c:pt>
                <c:pt idx="67">
                  <c:v>262.44011736949528</c:v>
                </c:pt>
                <c:pt idx="68">
                  <c:v>258.78999496006332</c:v>
                </c:pt>
                <c:pt idx="69">
                  <c:v>254.91584892965778</c:v>
                </c:pt>
                <c:pt idx="70">
                  <c:v>251.3316910205038</c:v>
                </c:pt>
                <c:pt idx="71">
                  <c:v>248.14141737938294</c:v>
                </c:pt>
                <c:pt idx="72">
                  <c:v>244.42668301622527</c:v>
                </c:pt>
                <c:pt idx="73">
                  <c:v>241.28691804316037</c:v>
                </c:pt>
                <c:pt idx="74">
                  <c:v>237.41886730837075</c:v>
                </c:pt>
                <c:pt idx="75">
                  <c:v>234.36912071638315</c:v>
                </c:pt>
                <c:pt idx="76">
                  <c:v>231.28734247692506</c:v>
                </c:pt>
                <c:pt idx="77">
                  <c:v>227.85998529038059</c:v>
                </c:pt>
                <c:pt idx="78">
                  <c:v>224.72540259331817</c:v>
                </c:pt>
                <c:pt idx="79">
                  <c:v>221.59983156326254</c:v>
                </c:pt>
                <c:pt idx="80">
                  <c:v>218.51773222866819</c:v>
                </c:pt>
                <c:pt idx="81">
                  <c:v>215.24647127819151</c:v>
                </c:pt>
                <c:pt idx="82">
                  <c:v>212.71058675018952</c:v>
                </c:pt>
                <c:pt idx="83">
                  <c:v>209.52626010954546</c:v>
                </c:pt>
                <c:pt idx="84">
                  <c:v>206.5802871325796</c:v>
                </c:pt>
                <c:pt idx="85">
                  <c:v>203.73844110693909</c:v>
                </c:pt>
                <c:pt idx="86">
                  <c:v>200.6884295600195</c:v>
                </c:pt>
                <c:pt idx="87">
                  <c:v>198.08001178572937</c:v>
                </c:pt>
                <c:pt idx="88">
                  <c:v>195.14474111923204</c:v>
                </c:pt>
                <c:pt idx="89">
                  <c:v>192.63802370490089</c:v>
                </c:pt>
                <c:pt idx="90">
                  <c:v>189.54985939336999</c:v>
                </c:pt>
                <c:pt idx="91">
                  <c:v>187.28788636317276</c:v>
                </c:pt>
                <c:pt idx="92">
                  <c:v>184.31385566970914</c:v>
                </c:pt>
                <c:pt idx="93">
                  <c:v>182.3387413252085</c:v>
                </c:pt>
                <c:pt idx="94">
                  <c:v>179.80270098012025</c:v>
                </c:pt>
                <c:pt idx="95">
                  <c:v>177.08375550950882</c:v>
                </c:pt>
                <c:pt idx="96">
                  <c:v>174.27176091431195</c:v>
                </c:pt>
                <c:pt idx="97">
                  <c:v>172.40425804225404</c:v>
                </c:pt>
                <c:pt idx="98">
                  <c:v>169.82332645708021</c:v>
                </c:pt>
                <c:pt idx="99">
                  <c:v>167.2810320141846</c:v>
                </c:pt>
                <c:pt idx="100">
                  <c:v>164.92903375098305</c:v>
                </c:pt>
                <c:pt idx="101">
                  <c:v>162.63513460136173</c:v>
                </c:pt>
                <c:pt idx="102">
                  <c:v>160.71908032601857</c:v>
                </c:pt>
                <c:pt idx="103">
                  <c:v>158.43495717831573</c:v>
                </c:pt>
                <c:pt idx="104">
                  <c:v>156.08717115911696</c:v>
                </c:pt>
                <c:pt idx="105">
                  <c:v>154.10588186828321</c:v>
                </c:pt>
                <c:pt idx="106">
                  <c:v>151.93912833897335</c:v>
                </c:pt>
                <c:pt idx="107">
                  <c:v>149.5494326132322</c:v>
                </c:pt>
                <c:pt idx="108">
                  <c:v>147.56025658375466</c:v>
                </c:pt>
                <c:pt idx="109">
                  <c:v>145.5751312942885</c:v>
                </c:pt>
                <c:pt idx="110">
                  <c:v>143.66092745012295</c:v>
                </c:pt>
                <c:pt idx="111">
                  <c:v>141.37966935070898</c:v>
                </c:pt>
                <c:pt idx="112">
                  <c:v>140.29584079520808</c:v>
                </c:pt>
                <c:pt idx="113">
                  <c:v>139.5421082951656</c:v>
                </c:pt>
                <c:pt idx="114">
                  <c:v>138.19557963641387</c:v>
                </c:pt>
                <c:pt idx="115">
                  <c:v>137.62248086424037</c:v>
                </c:pt>
                <c:pt idx="116">
                  <c:v>136.14771308244198</c:v>
                </c:pt>
                <c:pt idx="117">
                  <c:v>135.56224052142096</c:v>
                </c:pt>
                <c:pt idx="118">
                  <c:v>133.82088573475428</c:v>
                </c:pt>
                <c:pt idx="119">
                  <c:v>132.52956471357388</c:v>
                </c:pt>
                <c:pt idx="120">
                  <c:v>131.75670512659528</c:v>
                </c:pt>
                <c:pt idx="121">
                  <c:v>130.08425410500081</c:v>
                </c:pt>
                <c:pt idx="122">
                  <c:v>131.27090711940735</c:v>
                </c:pt>
                <c:pt idx="123">
                  <c:v>130.48530266892004</c:v>
                </c:pt>
                <c:pt idx="124">
                  <c:v>128.27499012591792</c:v>
                </c:pt>
                <c:pt idx="125">
                  <c:v>126.49089011589909</c:v>
                </c:pt>
                <c:pt idx="126">
                  <c:v>125.30886802796934</c:v>
                </c:pt>
                <c:pt idx="128">
                  <c:v>500</c:v>
                </c:pt>
                <c:pt idx="129">
                  <c:v>494.79426734329849</c:v>
                </c:pt>
                <c:pt idx="130">
                  <c:v>494.79426734329849</c:v>
                </c:pt>
                <c:pt idx="131">
                  <c:v>492.590694436972</c:v>
                </c:pt>
                <c:pt idx="132">
                  <c:v>490.54791475538843</c:v>
                </c:pt>
                <c:pt idx="133">
                  <c:v>490.54791475538843</c:v>
                </c:pt>
                <c:pt idx="134">
                  <c:v>483.72517761254613</c:v>
                </c:pt>
                <c:pt idx="135">
                  <c:v>483.72517761254613</c:v>
                </c:pt>
                <c:pt idx="136">
                  <c:v>479.64763862562887</c:v>
                </c:pt>
                <c:pt idx="137">
                  <c:v>476.63039600066145</c:v>
                </c:pt>
                <c:pt idx="138">
                  <c:v>476.63039600066145</c:v>
                </c:pt>
                <c:pt idx="139">
                  <c:v>470.36306360563714</c:v>
                </c:pt>
                <c:pt idx="140">
                  <c:v>463.89245877944728</c:v>
                </c:pt>
                <c:pt idx="141">
                  <c:v>457.37005606454181</c:v>
                </c:pt>
                <c:pt idx="142">
                  <c:v>450.45378486532616</c:v>
                </c:pt>
                <c:pt idx="143">
                  <c:v>444.7359590290223</c:v>
                </c:pt>
                <c:pt idx="144">
                  <c:v>438.07815894476175</c:v>
                </c:pt>
                <c:pt idx="145">
                  <c:v>431.12171389037439</c:v>
                </c:pt>
                <c:pt idx="146">
                  <c:v>425.97696889993551</c:v>
                </c:pt>
                <c:pt idx="147">
                  <c:v>420.50511308705944</c:v>
                </c:pt>
                <c:pt idx="148">
                  <c:v>415.67895031034169</c:v>
                </c:pt>
                <c:pt idx="149">
                  <c:v>414.72038502333555</c:v>
                </c:pt>
                <c:pt idx="150">
                  <c:v>407.63262194844992</c:v>
                </c:pt>
                <c:pt idx="151">
                  <c:v>404.07209907016198</c:v>
                </c:pt>
                <c:pt idx="152">
                  <c:v>402.76818153141727</c:v>
                </c:pt>
                <c:pt idx="153">
                  <c:v>396.7997164753545</c:v>
                </c:pt>
                <c:pt idx="154">
                  <c:v>393.33381509127105</c:v>
                </c:pt>
                <c:pt idx="155">
                  <c:v>391.70265491179066</c:v>
                </c:pt>
                <c:pt idx="156">
                  <c:v>386.19525247081447</c:v>
                </c:pt>
                <c:pt idx="157">
                  <c:v>382.93983747198342</c:v>
                </c:pt>
                <c:pt idx="158">
                  <c:v>380.82389400782756</c:v>
                </c:pt>
                <c:pt idx="159">
                  <c:v>375.5272425526386</c:v>
                </c:pt>
                <c:pt idx="160">
                  <c:v>371.56026155663488</c:v>
                </c:pt>
                <c:pt idx="161">
                  <c:v>370.30425905022042</c:v>
                </c:pt>
                <c:pt idx="162">
                  <c:v>365.15391889713987</c:v>
                </c:pt>
                <c:pt idx="163">
                  <c:v>361.96443205942012</c:v>
                </c:pt>
                <c:pt idx="164">
                  <c:v>359.35547147095241</c:v>
                </c:pt>
                <c:pt idx="165">
                  <c:v>354.95785962292484</c:v>
                </c:pt>
                <c:pt idx="166">
                  <c:v>351.91159105174296</c:v>
                </c:pt>
                <c:pt idx="167">
                  <c:v>350.12872507206271</c:v>
                </c:pt>
                <c:pt idx="168">
                  <c:v>344.8872171436816</c:v>
                </c:pt>
                <c:pt idx="169">
                  <c:v>342.24328243875385</c:v>
                </c:pt>
                <c:pt idx="170">
                  <c:v>340.09038740346949</c:v>
                </c:pt>
              </c:numCache>
            </c:numRef>
          </c:val>
          <c:smooth val="0"/>
        </c:ser>
        <c:dLbls>
          <c:showLegendKey val="0"/>
          <c:showVal val="0"/>
          <c:showCatName val="0"/>
          <c:showSerName val="0"/>
          <c:showPercent val="0"/>
          <c:showBubbleSize val="0"/>
        </c:dLbls>
        <c:marker val="1"/>
        <c:smooth val="0"/>
        <c:axId val="242483584"/>
        <c:axId val="242485120"/>
      </c:lineChart>
      <c:dateAx>
        <c:axId val="24248358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485120"/>
        <c:crossesAt val="1.0000000000000003E-4"/>
        <c:auto val="0"/>
        <c:lblOffset val="100"/>
        <c:baseTimeUnit val="days"/>
        <c:majorUnit val="24"/>
        <c:majorTimeUnit val="months"/>
      </c:dateAx>
      <c:valAx>
        <c:axId val="242485120"/>
        <c:scaling>
          <c:logBase val="10"/>
          <c:orientation val="minMax"/>
          <c:min val="1.0000000000000002E-4"/>
        </c:scaling>
        <c:delete val="0"/>
        <c:axPos val="l"/>
        <c:majorGridlines>
          <c:spPr>
            <a:ln w="3175">
              <a:pattFill prst="pct50">
                <a:fgClr>
                  <a:srgbClr val="000000"/>
                </a:fgClr>
                <a:bgClr>
                  <a:srgbClr val="FFFFFF"/>
                </a:bgClr>
              </a:patt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a:t>
                </a:r>
                <a:r>
                  <a:rPr lang="en-US" altLang="en-US"/>
                  <a:t>m</a:t>
                </a:r>
                <a:r>
                  <a:rPr lang="en-US" altLang="ja-JP"/>
                  <a:t>)</a:t>
                </a:r>
                <a:r>
                  <a:rPr lang="en-US" altLang="en-US"/>
                  <a:t>Bq/L</a:t>
                </a:r>
              </a:p>
            </c:rich>
          </c:tx>
          <c:layout>
            <c:manualLayout>
              <c:xMode val="edge"/>
              <c:yMode val="edge"/>
              <c:x val="1.4808362369337979E-2"/>
              <c:y val="0.2611464968152866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483584"/>
        <c:crosses val="autoZero"/>
        <c:crossBetween val="between"/>
      </c:valAx>
      <c:spPr>
        <a:noFill/>
        <a:ln w="12700">
          <a:solidFill>
            <a:srgbClr val="808080"/>
          </a:solidFill>
          <a:prstDash val="solid"/>
        </a:ln>
      </c:spPr>
    </c:plotArea>
    <c:legend>
      <c:legendPos val="r"/>
      <c:layout>
        <c:manualLayout>
          <c:xMode val="edge"/>
          <c:yMode val="edge"/>
          <c:x val="0.16326547811702896"/>
          <c:y val="0.64576527777777781"/>
          <c:w val="0.51312278940077916"/>
          <c:h val="0.16808298611111114"/>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海水中</a:t>
            </a:r>
            <a:r>
              <a:rPr lang="en-US" altLang="en-US" sz="1400"/>
              <a:t>Cs-137</a:t>
            </a:r>
            <a:endParaRPr lang="ja-JP" altLang="en-US" sz="1400"/>
          </a:p>
        </c:rich>
      </c:tx>
      <c:layout>
        <c:manualLayout>
          <c:xMode val="edge"/>
          <c:yMode val="edge"/>
          <c:x val="0.14635863834069593"/>
          <c:y val="0.67044944769269754"/>
        </c:manualLayout>
      </c:layout>
      <c:overlay val="0"/>
      <c:spPr>
        <a:solidFill>
          <a:srgbClr val="FFFFFF"/>
        </a:solidFill>
        <a:ln w="25400">
          <a:noFill/>
        </a:ln>
      </c:spPr>
    </c:title>
    <c:autoTitleDeleted val="0"/>
    <c:plotArea>
      <c:layout>
        <c:manualLayout>
          <c:layoutTarget val="inner"/>
          <c:xMode val="edge"/>
          <c:yMode val="edge"/>
          <c:x val="3.8297872340425532E-2"/>
          <c:y val="4.6109510086455328E-2"/>
          <c:w val="0.92602661250944418"/>
          <c:h val="0.82914018342969742"/>
        </c:manualLayout>
      </c:layout>
      <c:lineChart>
        <c:grouping val="standard"/>
        <c:varyColors val="0"/>
        <c:ser>
          <c:idx val="0"/>
          <c:order val="0"/>
          <c:tx>
            <c:strRef>
              <c:f>海水!$C$112</c:f>
              <c:strCache>
                <c:ptCount val="1"/>
                <c:pt idx="0">
                  <c:v>放水口付近(県)</c:v>
                </c:pt>
              </c:strCache>
            </c:strRef>
          </c:tx>
          <c:spPr>
            <a:ln w="12700">
              <a:solidFill>
                <a:srgbClr val="003366"/>
              </a:solidFill>
              <a:prstDash val="solid"/>
            </a:ln>
          </c:spPr>
          <c:marker>
            <c:symbol val="circle"/>
            <c:size val="4"/>
            <c:spPr>
              <a:solidFill>
                <a:srgbClr val="FFFFFF"/>
              </a:solidFill>
              <a:ln>
                <a:solidFill>
                  <a:srgbClr val="003366"/>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海水!$F$114:$F$298</c:f>
              <c:numCache>
                <c:formatCode>0.0</c:formatCode>
                <c:ptCount val="185"/>
                <c:pt idx="1">
                  <c:v>5.9259259259259256</c:v>
                </c:pt>
                <c:pt idx="3">
                  <c:v>5.5555555555555554</c:v>
                </c:pt>
                <c:pt idx="5">
                  <c:v>6.2962962962962967</c:v>
                </c:pt>
                <c:pt idx="7">
                  <c:v>5.9259259259259256</c:v>
                </c:pt>
                <c:pt idx="9">
                  <c:v>5.5555555555555554</c:v>
                </c:pt>
                <c:pt idx="11">
                  <c:v>3.7037037037037037</c:v>
                </c:pt>
                <c:pt idx="13">
                  <c:v>5.185185185185186</c:v>
                </c:pt>
                <c:pt idx="15">
                  <c:v>5.185185185185186</c:v>
                </c:pt>
                <c:pt idx="17">
                  <c:v>6.6666666666666661</c:v>
                </c:pt>
                <c:pt idx="21">
                  <c:v>8.8888888888888893</c:v>
                </c:pt>
                <c:pt idx="23">
                  <c:v>5.9259259259259256</c:v>
                </c:pt>
                <c:pt idx="25">
                  <c:v>6.6666666666666661</c:v>
                </c:pt>
                <c:pt idx="27">
                  <c:v>6.6666666666666661</c:v>
                </c:pt>
                <c:pt idx="29">
                  <c:v>5.3</c:v>
                </c:pt>
                <c:pt idx="31">
                  <c:v>5.2</c:v>
                </c:pt>
                <c:pt idx="33">
                  <c:v>2.9</c:v>
                </c:pt>
                <c:pt idx="35">
                  <c:v>3.6</c:v>
                </c:pt>
                <c:pt idx="37">
                  <c:v>4</c:v>
                </c:pt>
                <c:pt idx="39">
                  <c:v>2.6</c:v>
                </c:pt>
                <c:pt idx="41">
                  <c:v>2.6</c:v>
                </c:pt>
                <c:pt idx="43">
                  <c:v>3</c:v>
                </c:pt>
                <c:pt idx="45">
                  <c:v>2.2000000000000002</c:v>
                </c:pt>
                <c:pt idx="47">
                  <c:v>2.8</c:v>
                </c:pt>
                <c:pt idx="49">
                  <c:v>2.2999999999999998</c:v>
                </c:pt>
                <c:pt idx="51">
                  <c:v>2.4</c:v>
                </c:pt>
                <c:pt idx="53">
                  <c:v>2.4</c:v>
                </c:pt>
                <c:pt idx="55">
                  <c:v>2.7</c:v>
                </c:pt>
                <c:pt idx="57">
                  <c:v>2.2000000000000002</c:v>
                </c:pt>
                <c:pt idx="59">
                  <c:v>3</c:v>
                </c:pt>
                <c:pt idx="61">
                  <c:v>2.8</c:v>
                </c:pt>
                <c:pt idx="63">
                  <c:v>2.6</c:v>
                </c:pt>
                <c:pt idx="65">
                  <c:v>2.4</c:v>
                </c:pt>
                <c:pt idx="67">
                  <c:v>2.4</c:v>
                </c:pt>
                <c:pt idx="69">
                  <c:v>1.9</c:v>
                </c:pt>
                <c:pt idx="71">
                  <c:v>1.9</c:v>
                </c:pt>
                <c:pt idx="73" formatCode="&quot;(&quot;0.0&quot;)&quot;">
                  <c:v>1.8</c:v>
                </c:pt>
                <c:pt idx="75">
                  <c:v>2.6</c:v>
                </c:pt>
                <c:pt idx="77">
                  <c:v>2.8</c:v>
                </c:pt>
                <c:pt idx="79">
                  <c:v>2.5</c:v>
                </c:pt>
                <c:pt idx="81">
                  <c:v>1.8</c:v>
                </c:pt>
                <c:pt idx="83">
                  <c:v>2.2999999999999998</c:v>
                </c:pt>
                <c:pt idx="85">
                  <c:v>1.6</c:v>
                </c:pt>
                <c:pt idx="87">
                  <c:v>2.4</c:v>
                </c:pt>
                <c:pt idx="89">
                  <c:v>1.6</c:v>
                </c:pt>
                <c:pt idx="91">
                  <c:v>2.2000000000000002</c:v>
                </c:pt>
                <c:pt idx="93">
                  <c:v>2.1</c:v>
                </c:pt>
                <c:pt idx="95">
                  <c:v>2.4</c:v>
                </c:pt>
                <c:pt idx="97" formatCode="&quot;(&quot;0.0&quot;)&quot;">
                  <c:v>1.8</c:v>
                </c:pt>
                <c:pt idx="99">
                  <c:v>2.2000000000000002</c:v>
                </c:pt>
                <c:pt idx="101" formatCode="&quot;(&quot;0.0&quot;)&quot;">
                  <c:v>1.4</c:v>
                </c:pt>
                <c:pt idx="103">
                  <c:v>2.1</c:v>
                </c:pt>
                <c:pt idx="105">
                  <c:v>2.7</c:v>
                </c:pt>
                <c:pt idx="107" formatCode="&quot;(&quot;0.0&quot;)&quot;">
                  <c:v>1.9</c:v>
                </c:pt>
                <c:pt idx="109" formatCode="0.00">
                  <c:v>0.30033504004213279</c:v>
                </c:pt>
                <c:pt idx="112">
                  <c:v>2</c:v>
                </c:pt>
                <c:pt idx="115">
                  <c:v>1.9</c:v>
                </c:pt>
                <c:pt idx="118" formatCode="&quot;(&quot;0.0&quot;)&quot;">
                  <c:v>1.7</c:v>
                </c:pt>
                <c:pt idx="124" formatCode="&quot;(&quot;0.0&quot;)&quot;">
                  <c:v>1.5</c:v>
                </c:pt>
                <c:pt idx="125" formatCode="0.00">
                  <c:v>0.28537960460725303</c:v>
                </c:pt>
                <c:pt idx="126" formatCode="0.00">
                  <c:v>0.28446101985028388</c:v>
                </c:pt>
                <c:pt idx="127" formatCode="&quot;(&quot;0.0&quot;)&quot;">
                  <c:v>1.6</c:v>
                </c:pt>
                <c:pt idx="134">
                  <c:v>9.4</c:v>
                </c:pt>
                <c:pt idx="138" formatCode="0.00">
                  <c:v>0.48936797294023893</c:v>
                </c:pt>
                <c:pt idx="139" formatCode="0.00">
                  <c:v>0.48844077796051294</c:v>
                </c:pt>
                <c:pt idx="140">
                  <c:v>5.4</c:v>
                </c:pt>
                <c:pt idx="141">
                  <c:v>4.5</c:v>
                </c:pt>
                <c:pt idx="142">
                  <c:v>2.2999999999999998</c:v>
                </c:pt>
                <c:pt idx="145">
                  <c:v>3.3</c:v>
                </c:pt>
                <c:pt idx="147" formatCode="0.00">
                  <c:v>0.46450003156243364</c:v>
                </c:pt>
                <c:pt idx="148" formatCode="0.00">
                  <c:v>0.46224451544798539</c:v>
                </c:pt>
                <c:pt idx="149" formatCode="0.00">
                  <c:v>0.46093143078606363</c:v>
                </c:pt>
                <c:pt idx="150" formatCode="0.00">
                  <c:v>0.45938969170856397</c:v>
                </c:pt>
                <c:pt idx="151" formatCode="0.00">
                  <c:v>0.45655249937051318</c:v>
                </c:pt>
                <c:pt idx="152" formatCode="0.00">
                  <c:v>0.45586035199038755</c:v>
                </c:pt>
                <c:pt idx="153" formatCode="&quot;(&quot;0.0&quot;)&quot;">
                  <c:v>0.5</c:v>
                </c:pt>
                <c:pt idx="154" formatCode="0.00">
                  <c:v>0.45170089219806669</c:v>
                </c:pt>
                <c:pt idx="155" formatCode="0.00">
                  <c:v>0.45050318723546717</c:v>
                </c:pt>
                <c:pt idx="156" formatCode="0.00">
                  <c:v>0.44885443289061799</c:v>
                </c:pt>
                <c:pt idx="157" formatCode="0.00">
                  <c:v>0.44653372620176907</c:v>
                </c:pt>
                <c:pt idx="158" formatCode="0.00">
                  <c:v>0.44529341944063383</c:v>
                </c:pt>
                <c:pt idx="159" formatCode="&quot;(&quot;0.0&quot;)&quot;">
                  <c:v>0.5</c:v>
                </c:pt>
                <c:pt idx="160" formatCode="0.00">
                  <c:v>0.44142566924177062</c:v>
                </c:pt>
                <c:pt idx="161" formatCode="0.00">
                  <c:v>0.44019955078761414</c:v>
                </c:pt>
                <c:pt idx="162" formatCode="0.00">
                  <c:v>0.43869942276912177</c:v>
                </c:pt>
                <c:pt idx="163" formatCode="0.00">
                  <c:v>0.43621056122319757</c:v>
                </c:pt>
                <c:pt idx="164" formatCode="0.00">
                  <c:v>0.43524648830808177</c:v>
                </c:pt>
                <c:pt idx="165">
                  <c:v>2.2999999999999998</c:v>
                </c:pt>
                <c:pt idx="166">
                  <c:v>3.16</c:v>
                </c:pt>
                <c:pt idx="169" formatCode="0.00">
                  <c:v>0.42628770995175486</c:v>
                </c:pt>
                <c:pt idx="170" formatCode="0.00">
                  <c:v>0.42545313555617975</c:v>
                </c:pt>
              </c:numCache>
            </c:numRef>
          </c:val>
          <c:smooth val="0"/>
        </c:ser>
        <c:ser>
          <c:idx val="3"/>
          <c:order val="1"/>
          <c:tx>
            <c:strRef>
              <c:f>海水!$J$112</c:f>
              <c:strCache>
                <c:ptCount val="1"/>
                <c:pt idx="0">
                  <c:v>鮫浦湾</c:v>
                </c:pt>
              </c:strCache>
            </c:strRef>
          </c:tx>
          <c:spPr>
            <a:ln w="12700">
              <a:solidFill>
                <a:srgbClr val="FF00FF"/>
              </a:solidFill>
              <a:prstDash val="solid"/>
            </a:ln>
          </c:spPr>
          <c:marker>
            <c:symbol val="star"/>
            <c:size val="5"/>
            <c:spPr>
              <a:no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海水!$K$115:$K$298</c:f>
              <c:numCache>
                <c:formatCode>0.0</c:formatCode>
                <c:ptCount val="184"/>
                <c:pt idx="0">
                  <c:v>6.2962962962962967</c:v>
                </c:pt>
                <c:pt idx="2">
                  <c:v>7.0370370370370372</c:v>
                </c:pt>
                <c:pt idx="4">
                  <c:v>5.9259259259259256</c:v>
                </c:pt>
                <c:pt idx="6">
                  <c:v>5.9259259259259256</c:v>
                </c:pt>
                <c:pt idx="8">
                  <c:v>7.7777777777777777</c:v>
                </c:pt>
                <c:pt idx="10">
                  <c:v>4.4444444444444446</c:v>
                </c:pt>
                <c:pt idx="12">
                  <c:v>5.5555555555555554</c:v>
                </c:pt>
                <c:pt idx="14">
                  <c:v>4.8148148148148149</c:v>
                </c:pt>
                <c:pt idx="16">
                  <c:v>5.9259259259259256</c:v>
                </c:pt>
                <c:pt idx="21">
                  <c:v>0</c:v>
                </c:pt>
                <c:pt idx="22">
                  <c:v>6.6666666666666661</c:v>
                </c:pt>
                <c:pt idx="24">
                  <c:v>6.2962962962962967</c:v>
                </c:pt>
                <c:pt idx="26">
                  <c:v>6.2962962962962967</c:v>
                </c:pt>
                <c:pt idx="28">
                  <c:v>5.0999999999999996</c:v>
                </c:pt>
                <c:pt idx="30">
                  <c:v>5.2</c:v>
                </c:pt>
                <c:pt idx="32">
                  <c:v>2.9</c:v>
                </c:pt>
                <c:pt idx="34">
                  <c:v>2.9</c:v>
                </c:pt>
                <c:pt idx="36">
                  <c:v>3.2</c:v>
                </c:pt>
                <c:pt idx="38">
                  <c:v>3.2</c:v>
                </c:pt>
                <c:pt idx="40">
                  <c:v>3</c:v>
                </c:pt>
                <c:pt idx="42">
                  <c:v>2.2000000000000002</c:v>
                </c:pt>
                <c:pt idx="44">
                  <c:v>2.2000000000000002</c:v>
                </c:pt>
                <c:pt idx="46">
                  <c:v>1.9</c:v>
                </c:pt>
                <c:pt idx="48">
                  <c:v>2.9</c:v>
                </c:pt>
                <c:pt idx="50">
                  <c:v>3.5</c:v>
                </c:pt>
                <c:pt idx="52">
                  <c:v>2.2000000000000002</c:v>
                </c:pt>
                <c:pt idx="54">
                  <c:v>2.2000000000000002</c:v>
                </c:pt>
                <c:pt idx="56">
                  <c:v>1.9</c:v>
                </c:pt>
                <c:pt idx="58">
                  <c:v>2.6</c:v>
                </c:pt>
                <c:pt idx="60">
                  <c:v>2.2000000000000002</c:v>
                </c:pt>
                <c:pt idx="62">
                  <c:v>2.4</c:v>
                </c:pt>
                <c:pt idx="64">
                  <c:v>2.2000000000000002</c:v>
                </c:pt>
                <c:pt idx="66">
                  <c:v>2.2000000000000002</c:v>
                </c:pt>
                <c:pt idx="68">
                  <c:v>2.1</c:v>
                </c:pt>
                <c:pt idx="70">
                  <c:v>1.8</c:v>
                </c:pt>
                <c:pt idx="72" formatCode="&quot;(&quot;0.0&quot;)&quot;">
                  <c:v>1.4</c:v>
                </c:pt>
                <c:pt idx="74">
                  <c:v>2.7</c:v>
                </c:pt>
                <c:pt idx="76">
                  <c:v>1.9</c:v>
                </c:pt>
                <c:pt idx="78">
                  <c:v>2.2999999999999998</c:v>
                </c:pt>
                <c:pt idx="80">
                  <c:v>1.6</c:v>
                </c:pt>
                <c:pt idx="82" formatCode="&quot;(&quot;0.0&quot;)&quot;">
                  <c:v>1.3</c:v>
                </c:pt>
                <c:pt idx="84">
                  <c:v>1.7</c:v>
                </c:pt>
                <c:pt idx="86">
                  <c:v>1.9</c:v>
                </c:pt>
                <c:pt idx="88">
                  <c:v>1.6</c:v>
                </c:pt>
                <c:pt idx="90">
                  <c:v>2.2000000000000002</c:v>
                </c:pt>
                <c:pt idx="92">
                  <c:v>1.5</c:v>
                </c:pt>
                <c:pt idx="94">
                  <c:v>1.9</c:v>
                </c:pt>
                <c:pt idx="96" formatCode="&quot;(&quot;0.0&quot;)&quot;">
                  <c:v>1.7</c:v>
                </c:pt>
                <c:pt idx="98">
                  <c:v>1.9</c:v>
                </c:pt>
                <c:pt idx="100">
                  <c:v>2.4</c:v>
                </c:pt>
                <c:pt idx="102">
                  <c:v>2.2999999999999998</c:v>
                </c:pt>
                <c:pt idx="104" formatCode="0.00">
                  <c:v>3.6690116728230602</c:v>
                </c:pt>
                <c:pt idx="106" formatCode="&quot;(&quot;0.0&quot;)&quot;">
                  <c:v>2</c:v>
                </c:pt>
                <c:pt idx="108" formatCode="&quot;(&quot;0.0&quot;)&quot;">
                  <c:v>1.7</c:v>
                </c:pt>
                <c:pt idx="111" formatCode="0.00">
                  <c:v>3.6690116728230602</c:v>
                </c:pt>
                <c:pt idx="114" formatCode="0.00">
                  <c:v>3.6690116728230602</c:v>
                </c:pt>
                <c:pt idx="117" formatCode="0.00">
                  <c:v>3.6690116728230602</c:v>
                </c:pt>
                <c:pt idx="120" formatCode="0.00">
                  <c:v>3.6690116728230602</c:v>
                </c:pt>
                <c:pt idx="123" formatCode="0.00">
                  <c:v>3.6690116728230602</c:v>
                </c:pt>
                <c:pt idx="133" formatCode="0.00">
                  <c:v>3.6690116728230602</c:v>
                </c:pt>
                <c:pt idx="137" formatCode="General">
                  <c:v>5.3</c:v>
                </c:pt>
                <c:pt idx="140" formatCode="0.00">
                  <c:v>3.6690116728230602</c:v>
                </c:pt>
                <c:pt idx="141" formatCode="General">
                  <c:v>3.9</c:v>
                </c:pt>
                <c:pt idx="144" formatCode="General">
                  <c:v>2.6</c:v>
                </c:pt>
                <c:pt idx="146" formatCode="General">
                  <c:v>2.5</c:v>
                </c:pt>
                <c:pt idx="149">
                  <c:v>3.2</c:v>
                </c:pt>
                <c:pt idx="152">
                  <c:v>2.4</c:v>
                </c:pt>
                <c:pt idx="155">
                  <c:v>3.1</c:v>
                </c:pt>
                <c:pt idx="158" formatCode="0.00">
                  <c:v>3.6690116728230602</c:v>
                </c:pt>
                <c:pt idx="161">
                  <c:v>2.7</c:v>
                </c:pt>
                <c:pt idx="164">
                  <c:v>2.1</c:v>
                </c:pt>
                <c:pt idx="167">
                  <c:v>2.6</c:v>
                </c:pt>
              </c:numCache>
            </c:numRef>
          </c:val>
          <c:smooth val="0"/>
        </c:ser>
        <c:ser>
          <c:idx val="4"/>
          <c:order val="2"/>
          <c:tx>
            <c:strRef>
              <c:f>海水!$M$112</c:f>
              <c:strCache>
                <c:ptCount val="1"/>
                <c:pt idx="0">
                  <c:v>気仙沼湾p2</c:v>
                </c:pt>
              </c:strCache>
            </c:strRef>
          </c:tx>
          <c:spPr>
            <a:ln w="12700">
              <a:solidFill>
                <a:srgbClr val="0000FF"/>
              </a:solidFill>
              <a:prstDash val="solid"/>
            </a:ln>
          </c:spPr>
          <c:marker>
            <c:symbol val="diamond"/>
            <c:size val="6"/>
            <c:spPr>
              <a:solidFill>
                <a:srgbClr val="0000FF"/>
              </a:solidFill>
              <a:ln>
                <a:solidFill>
                  <a:srgbClr val="00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海水!$N$114:$N$298</c:f>
              <c:numCache>
                <c:formatCode>0.0</c:formatCode>
                <c:ptCount val="185"/>
                <c:pt idx="9">
                  <c:v>5.5555555555555554</c:v>
                </c:pt>
                <c:pt idx="13">
                  <c:v>4.4444444444444446</c:v>
                </c:pt>
                <c:pt idx="17">
                  <c:v>5.5555555555555554</c:v>
                </c:pt>
                <c:pt idx="23">
                  <c:v>6.2962962962962967</c:v>
                </c:pt>
                <c:pt idx="25">
                  <c:v>6.2962962962962967</c:v>
                </c:pt>
                <c:pt idx="31">
                  <c:v>5.9</c:v>
                </c:pt>
                <c:pt idx="35">
                  <c:v>2.8</c:v>
                </c:pt>
                <c:pt idx="39">
                  <c:v>3.2</c:v>
                </c:pt>
                <c:pt idx="43">
                  <c:v>3.7</c:v>
                </c:pt>
                <c:pt idx="47">
                  <c:v>2.7</c:v>
                </c:pt>
                <c:pt idx="51">
                  <c:v>2.5</c:v>
                </c:pt>
                <c:pt idx="55">
                  <c:v>2.2000000000000002</c:v>
                </c:pt>
                <c:pt idx="59">
                  <c:v>2.2000000000000002</c:v>
                </c:pt>
                <c:pt idx="63">
                  <c:v>1.8</c:v>
                </c:pt>
                <c:pt idx="67">
                  <c:v>2.1</c:v>
                </c:pt>
                <c:pt idx="71">
                  <c:v>2</c:v>
                </c:pt>
                <c:pt idx="75">
                  <c:v>2.4</c:v>
                </c:pt>
                <c:pt idx="79">
                  <c:v>2.2999999999999998</c:v>
                </c:pt>
                <c:pt idx="83">
                  <c:v>2.2000000000000002</c:v>
                </c:pt>
                <c:pt idx="87">
                  <c:v>2.1</c:v>
                </c:pt>
                <c:pt idx="91">
                  <c:v>2.2999999999999998</c:v>
                </c:pt>
                <c:pt idx="95">
                  <c:v>2.1</c:v>
                </c:pt>
                <c:pt idx="99">
                  <c:v>2</c:v>
                </c:pt>
                <c:pt idx="103">
                  <c:v>2.5</c:v>
                </c:pt>
                <c:pt idx="107" formatCode="&quot;(&quot;0.0&quot;)&quot;">
                  <c:v>1.9</c:v>
                </c:pt>
                <c:pt idx="112">
                  <c:v>1.4</c:v>
                </c:pt>
                <c:pt idx="118" formatCode="&quot;(&quot;0.0&quot;)&quot;">
                  <c:v>1.4</c:v>
                </c:pt>
                <c:pt idx="124" formatCode="&quot;(&quot;0.0&quot;)&quot;">
                  <c:v>1.6</c:v>
                </c:pt>
                <c:pt idx="134">
                  <c:v>4.8</c:v>
                </c:pt>
                <c:pt idx="141">
                  <c:v>4.8</c:v>
                </c:pt>
                <c:pt idx="145">
                  <c:v>4.0999999999999996</c:v>
                </c:pt>
                <c:pt idx="150">
                  <c:v>3.2</c:v>
                </c:pt>
                <c:pt idx="156">
                  <c:v>2.7</c:v>
                </c:pt>
                <c:pt idx="162">
                  <c:v>2.6</c:v>
                </c:pt>
                <c:pt idx="168" formatCode="0.00">
                  <c:v>3.6689993281783986</c:v>
                </c:pt>
              </c:numCache>
            </c:numRef>
          </c:val>
          <c:smooth val="0"/>
        </c:ser>
        <c:ser>
          <c:idx val="1"/>
          <c:order val="3"/>
          <c:tx>
            <c:strRef>
              <c:f>海水!$Q$112</c:f>
              <c:strCache>
                <c:ptCount val="1"/>
                <c:pt idx="0">
                  <c:v>放水口付近(電力)</c:v>
                </c:pt>
              </c:strCache>
            </c:strRef>
          </c:tx>
          <c:spPr>
            <a:ln w="12700">
              <a:solidFill>
                <a:srgbClr val="FF00FF"/>
              </a:solidFill>
              <a:prstDash val="solid"/>
            </a:ln>
          </c:spPr>
          <c:marker>
            <c:symbol val="square"/>
            <c:size val="4"/>
            <c:spPr>
              <a:noFill/>
              <a:ln>
                <a:solidFill>
                  <a:srgbClr val="FF00FF"/>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海水!$T$114:$T$298</c:f>
              <c:numCache>
                <c:formatCode>0.0</c:formatCode>
                <c:ptCount val="185"/>
                <c:pt idx="0">
                  <c:v>7.0370370370370372</c:v>
                </c:pt>
                <c:pt idx="3">
                  <c:v>7.7777777777777777</c:v>
                </c:pt>
                <c:pt idx="4">
                  <c:v>4.0740740740740735</c:v>
                </c:pt>
                <c:pt idx="5">
                  <c:v>5.185185185185186</c:v>
                </c:pt>
                <c:pt idx="6">
                  <c:v>4.0740740740740735</c:v>
                </c:pt>
                <c:pt idx="7">
                  <c:v>4.0740740740740735</c:v>
                </c:pt>
                <c:pt idx="8">
                  <c:v>4.4444444444444446</c:v>
                </c:pt>
                <c:pt idx="9">
                  <c:v>5.185185185185186</c:v>
                </c:pt>
                <c:pt idx="10">
                  <c:v>4.8148148148148149</c:v>
                </c:pt>
                <c:pt idx="11" formatCode="&quot;(&quot;0.0&quot;)&quot;">
                  <c:v>4.0740740740740735</c:v>
                </c:pt>
                <c:pt idx="12">
                  <c:v>3.333333333333333</c:v>
                </c:pt>
                <c:pt idx="13">
                  <c:v>6.6666666666666661</c:v>
                </c:pt>
                <c:pt idx="14">
                  <c:v>4.0740740740740735</c:v>
                </c:pt>
                <c:pt idx="15">
                  <c:v>4.8148148148148149</c:v>
                </c:pt>
                <c:pt idx="16">
                  <c:v>2.9629629629629628</c:v>
                </c:pt>
                <c:pt idx="17">
                  <c:v>3.7037037037037037</c:v>
                </c:pt>
                <c:pt idx="18">
                  <c:v>3.333333333333333</c:v>
                </c:pt>
                <c:pt idx="19">
                  <c:v>3.7037037037037037</c:v>
                </c:pt>
                <c:pt idx="22">
                  <c:v>3.7037037037037037</c:v>
                </c:pt>
                <c:pt idx="23">
                  <c:v>4.0740740740740735</c:v>
                </c:pt>
                <c:pt idx="24">
                  <c:v>2.592592592592593</c:v>
                </c:pt>
                <c:pt idx="25">
                  <c:v>4.8148148148148149</c:v>
                </c:pt>
                <c:pt idx="26" formatCode="&quot;(&quot;0.0&quot;)&quot;">
                  <c:v>4.4444444444444446</c:v>
                </c:pt>
                <c:pt idx="27">
                  <c:v>4.8148148148148149</c:v>
                </c:pt>
                <c:pt idx="28">
                  <c:v>4.4444444444444446</c:v>
                </c:pt>
                <c:pt idx="29">
                  <c:v>4.0999999999999996</c:v>
                </c:pt>
                <c:pt idx="30">
                  <c:v>4.2</c:v>
                </c:pt>
                <c:pt idx="31">
                  <c:v>3.4</c:v>
                </c:pt>
                <c:pt idx="32">
                  <c:v>3.8</c:v>
                </c:pt>
                <c:pt idx="33">
                  <c:v>3.9</c:v>
                </c:pt>
                <c:pt idx="34">
                  <c:v>3.6</c:v>
                </c:pt>
                <c:pt idx="35">
                  <c:v>4.5999999999999996</c:v>
                </c:pt>
                <c:pt idx="36">
                  <c:v>3.6</c:v>
                </c:pt>
                <c:pt idx="37">
                  <c:v>3.6</c:v>
                </c:pt>
                <c:pt idx="38">
                  <c:v>3.3</c:v>
                </c:pt>
                <c:pt idx="39">
                  <c:v>4.0999999999999996</c:v>
                </c:pt>
                <c:pt idx="40">
                  <c:v>4</c:v>
                </c:pt>
                <c:pt idx="41">
                  <c:v>3.4</c:v>
                </c:pt>
                <c:pt idx="42">
                  <c:v>3.2</c:v>
                </c:pt>
                <c:pt idx="43">
                  <c:v>3.3</c:v>
                </c:pt>
                <c:pt idx="44">
                  <c:v>3.8</c:v>
                </c:pt>
                <c:pt idx="45">
                  <c:v>4.0999999999999996</c:v>
                </c:pt>
                <c:pt idx="46">
                  <c:v>3.3</c:v>
                </c:pt>
                <c:pt idx="47">
                  <c:v>3.7</c:v>
                </c:pt>
                <c:pt idx="48">
                  <c:v>3.4</c:v>
                </c:pt>
                <c:pt idx="49">
                  <c:v>3.6</c:v>
                </c:pt>
                <c:pt idx="50">
                  <c:v>2.7</c:v>
                </c:pt>
                <c:pt idx="51">
                  <c:v>2.9</c:v>
                </c:pt>
                <c:pt idx="52">
                  <c:v>3</c:v>
                </c:pt>
                <c:pt idx="53">
                  <c:v>2.9</c:v>
                </c:pt>
                <c:pt idx="54">
                  <c:v>2.2999999999999998</c:v>
                </c:pt>
                <c:pt idx="55">
                  <c:v>2.8</c:v>
                </c:pt>
                <c:pt idx="56">
                  <c:v>3.1</c:v>
                </c:pt>
                <c:pt idx="57">
                  <c:v>3.3</c:v>
                </c:pt>
                <c:pt idx="58">
                  <c:v>2.7</c:v>
                </c:pt>
                <c:pt idx="59">
                  <c:v>2.5</c:v>
                </c:pt>
                <c:pt idx="60">
                  <c:v>2.8</c:v>
                </c:pt>
                <c:pt idx="61">
                  <c:v>2.8</c:v>
                </c:pt>
                <c:pt idx="62">
                  <c:v>2.9</c:v>
                </c:pt>
                <c:pt idx="63">
                  <c:v>2.6</c:v>
                </c:pt>
                <c:pt idx="64">
                  <c:v>3</c:v>
                </c:pt>
                <c:pt idx="65">
                  <c:v>2.5</c:v>
                </c:pt>
                <c:pt idx="66">
                  <c:v>2.6</c:v>
                </c:pt>
                <c:pt idx="67">
                  <c:v>2.6</c:v>
                </c:pt>
                <c:pt idx="68">
                  <c:v>2.4</c:v>
                </c:pt>
                <c:pt idx="69">
                  <c:v>2.2000000000000002</c:v>
                </c:pt>
                <c:pt idx="70">
                  <c:v>2.1</c:v>
                </c:pt>
                <c:pt idx="71">
                  <c:v>2.5</c:v>
                </c:pt>
                <c:pt idx="72">
                  <c:v>2.2999999999999998</c:v>
                </c:pt>
                <c:pt idx="73">
                  <c:v>2</c:v>
                </c:pt>
                <c:pt idx="74">
                  <c:v>2</c:v>
                </c:pt>
                <c:pt idx="75">
                  <c:v>2.6</c:v>
                </c:pt>
                <c:pt idx="76">
                  <c:v>2.1</c:v>
                </c:pt>
                <c:pt idx="77">
                  <c:v>2.2000000000000002</c:v>
                </c:pt>
                <c:pt idx="78">
                  <c:v>1.9</c:v>
                </c:pt>
                <c:pt idx="79">
                  <c:v>1.9</c:v>
                </c:pt>
                <c:pt idx="80" formatCode="&quot;(&quot;0.0&quot;)&quot;">
                  <c:v>1.7</c:v>
                </c:pt>
                <c:pt idx="81">
                  <c:v>1.4</c:v>
                </c:pt>
                <c:pt idx="82" formatCode="&quot;(&quot;0.0&quot;)&quot;">
                  <c:v>1.6</c:v>
                </c:pt>
                <c:pt idx="83">
                  <c:v>2.1</c:v>
                </c:pt>
                <c:pt idx="84">
                  <c:v>2.8</c:v>
                </c:pt>
                <c:pt idx="85">
                  <c:v>2.1</c:v>
                </c:pt>
                <c:pt idx="86">
                  <c:v>1.8</c:v>
                </c:pt>
                <c:pt idx="87">
                  <c:v>1.9</c:v>
                </c:pt>
                <c:pt idx="88">
                  <c:v>2.1</c:v>
                </c:pt>
                <c:pt idx="89">
                  <c:v>2.2000000000000002</c:v>
                </c:pt>
                <c:pt idx="90" formatCode="&quot;(&quot;0.0&quot;)&quot;">
                  <c:v>1.7</c:v>
                </c:pt>
                <c:pt idx="91" formatCode="&quot;(&quot;0.0&quot;)&quot;">
                  <c:v>1.7</c:v>
                </c:pt>
                <c:pt idx="92">
                  <c:v>2.1</c:v>
                </c:pt>
                <c:pt idx="93">
                  <c:v>2.1</c:v>
                </c:pt>
                <c:pt idx="94" formatCode="&quot;(&quot;0.0&quot;)&quot;">
                  <c:v>1.8</c:v>
                </c:pt>
                <c:pt idx="95" formatCode="&quot;(&quot;0.0&quot;)&quot;">
                  <c:v>1.8</c:v>
                </c:pt>
                <c:pt idx="96" formatCode="&quot;(&quot;0.0&quot;)&quot;">
                  <c:v>1.8</c:v>
                </c:pt>
                <c:pt idx="97">
                  <c:v>2.5</c:v>
                </c:pt>
                <c:pt idx="98" formatCode="&quot;(&quot;0.0&quot;)&quot;">
                  <c:v>1.5</c:v>
                </c:pt>
                <c:pt idx="99" formatCode="&quot;(&quot;0.0&quot;)&quot;">
                  <c:v>2</c:v>
                </c:pt>
                <c:pt idx="100" formatCode="&quot;(&quot;0.0&quot;)&quot;">
                  <c:v>1.9</c:v>
                </c:pt>
                <c:pt idx="101" formatCode="0.00">
                  <c:v>0.31523613639055365</c:v>
                </c:pt>
                <c:pt idx="102" formatCode="&quot;(&quot;0.0&quot;)&quot;">
                  <c:v>1.7</c:v>
                </c:pt>
                <c:pt idx="103" formatCode="0.00">
                  <c:v>0.31186652812387466</c:v>
                </c:pt>
                <c:pt idx="104" formatCode="&quot;(&quot;0.0&quot;)&quot;">
                  <c:v>1.6</c:v>
                </c:pt>
                <c:pt idx="105">
                  <c:v>2</c:v>
                </c:pt>
                <c:pt idx="106">
                  <c:v>2</c:v>
                </c:pt>
                <c:pt idx="107">
                  <c:v>1.9</c:v>
                </c:pt>
                <c:pt idx="108">
                  <c:v>1.8</c:v>
                </c:pt>
                <c:pt idx="109" formatCode="0.00">
                  <c:v>0.30120966418375938</c:v>
                </c:pt>
                <c:pt idx="110" formatCode="&quot;(&quot;0.0&quot;)&quot;">
                  <c:v>1.6</c:v>
                </c:pt>
                <c:pt idx="111" formatCode="0.00">
                  <c:v>0.29761347129356608</c:v>
                </c:pt>
                <c:pt idx="113" formatCode="0.00">
                  <c:v>0.29601857940649651</c:v>
                </c:pt>
                <c:pt idx="115">
                  <c:v>2.2999999999999998</c:v>
                </c:pt>
                <c:pt idx="117" formatCode="&quot;(&quot;0.0&quot;)&quot;">
                  <c:v>1.7</c:v>
                </c:pt>
                <c:pt idx="118" formatCode="0.00">
                  <c:v>0.29097213535482702</c:v>
                </c:pt>
                <c:pt idx="120" formatCode="&quot;(&quot;0.0&quot;)&quot;">
                  <c:v>1.7</c:v>
                </c:pt>
                <c:pt idx="121" formatCode="0.00">
                  <c:v>0.28760723738536348</c:v>
                </c:pt>
                <c:pt idx="124" formatCode="&quot;(&quot;0.0&quot;)&quot;">
                  <c:v>2.2000000000000002</c:v>
                </c:pt>
                <c:pt idx="125" formatCode="&quot;(&quot;0.0&quot;)&quot;">
                  <c:v>1.4</c:v>
                </c:pt>
                <c:pt idx="126" formatCode="0.00">
                  <c:v>0.28322293318115654</c:v>
                </c:pt>
                <c:pt idx="127" formatCode="&quot;(&quot;0.0&quot;)&quot;">
                  <c:v>1.3</c:v>
                </c:pt>
                <c:pt idx="129" formatCode="0">
                  <c:v>75</c:v>
                </c:pt>
                <c:pt idx="130" formatCode="0">
                  <c:v>370</c:v>
                </c:pt>
                <c:pt idx="131" formatCode="0">
                  <c:v>480</c:v>
                </c:pt>
                <c:pt idx="132" formatCode="0">
                  <c:v>70</c:v>
                </c:pt>
                <c:pt idx="133" formatCode="0">
                  <c:v>160</c:v>
                </c:pt>
                <c:pt idx="134" formatCode="0">
                  <c:v>34</c:v>
                </c:pt>
                <c:pt idx="135" formatCode="0">
                  <c:v>83</c:v>
                </c:pt>
                <c:pt idx="136" formatCode="0.00">
                  <c:v>0.49153827838979347</c:v>
                </c:pt>
                <c:pt idx="137">
                  <c:v>21</c:v>
                </c:pt>
                <c:pt idx="138" formatCode="0">
                  <c:v>60</c:v>
                </c:pt>
                <c:pt idx="139" formatCode="0">
                  <c:v>15.8</c:v>
                </c:pt>
                <c:pt idx="140">
                  <c:v>4.4000000000000004</c:v>
                </c:pt>
                <c:pt idx="141">
                  <c:v>4</c:v>
                </c:pt>
                <c:pt idx="142">
                  <c:v>5.8</c:v>
                </c:pt>
                <c:pt idx="143">
                  <c:v>4.2</c:v>
                </c:pt>
                <c:pt idx="144">
                  <c:v>3.4</c:v>
                </c:pt>
                <c:pt idx="145">
                  <c:v>2.8</c:v>
                </c:pt>
                <c:pt idx="146">
                  <c:v>3.5</c:v>
                </c:pt>
                <c:pt idx="147" formatCode="0.00">
                  <c:v>0.46567606850339616</c:v>
                </c:pt>
                <c:pt idx="148" formatCode="0.00">
                  <c:v>0.46347343583250894</c:v>
                </c:pt>
                <c:pt idx="149" formatCode="0.00">
                  <c:v>0.46303416108432666</c:v>
                </c:pt>
                <c:pt idx="150" formatCode="0.00">
                  <c:v>0.4597673761426776</c:v>
                </c:pt>
                <c:pt idx="151" formatCode="0.00">
                  <c:v>0.45811367579489815</c:v>
                </c:pt>
                <c:pt idx="152" formatCode="0.00">
                  <c:v>0.45750591828202314</c:v>
                </c:pt>
                <c:pt idx="153" formatCode="0.00">
                  <c:v>0.45470910405191423</c:v>
                </c:pt>
                <c:pt idx="154" formatCode="0.00">
                  <c:v>0.45307359739674913</c:v>
                </c:pt>
                <c:pt idx="155" formatCode="0.00">
                  <c:v>0.4523009382299007</c:v>
                </c:pt>
                <c:pt idx="156" formatCode="0.00">
                  <c:v>0.44967805441447944</c:v>
                </c:pt>
                <c:pt idx="157" formatCode="0.00">
                  <c:v>0.44811729619316959</c:v>
                </c:pt>
                <c:pt idx="158" formatCode="0.00">
                  <c:v>0.44709864347834311</c:v>
                </c:pt>
                <c:pt idx="159" formatCode="0.00">
                  <c:v>0.44453402837382927</c:v>
                </c:pt>
                <c:pt idx="160" formatCode="0.00">
                  <c:v>0.44259924077167284</c:v>
                </c:pt>
                <c:pt idx="161" formatCode="0.00">
                  <c:v>0.44198412423015204</c:v>
                </c:pt>
                <c:pt idx="162" formatCode="0.00">
                  <c:v>0.43944884666335515</c:v>
                </c:pt>
                <c:pt idx="163" formatCode="0.00">
                  <c:v>0.43786822840232187</c:v>
                </c:pt>
                <c:pt idx="164" formatCode="0.00">
                  <c:v>0.4365691890765071</c:v>
                </c:pt>
                <c:pt idx="165" formatCode="0.00">
                  <c:v>0.43436691491749435</c:v>
                </c:pt>
                <c:pt idx="166" formatCode="0.00">
                  <c:v>0.43283193642511308</c:v>
                </c:pt>
                <c:pt idx="167" formatCode="0.00">
                  <c:v>0.43192993682859898</c:v>
                </c:pt>
                <c:pt idx="168" formatCode="0.00">
                  <c:v>0.42926233603244895</c:v>
                </c:pt>
                <c:pt idx="169" formatCode="0.00">
                  <c:v>0.42790766877088465</c:v>
                </c:pt>
                <c:pt idx="170" formatCode="0.00">
                  <c:v>0.42680003227276186</c:v>
                </c:pt>
              </c:numCache>
            </c:numRef>
          </c:val>
          <c:smooth val="0"/>
        </c:ser>
        <c:ser>
          <c:idx val="2"/>
          <c:order val="4"/>
          <c:tx>
            <c:strRef>
              <c:f>海水!$W$112</c:f>
              <c:strCache>
                <c:ptCount val="1"/>
                <c:pt idx="0">
                  <c:v>取水口付近</c:v>
                </c:pt>
              </c:strCache>
            </c:strRef>
          </c:tx>
          <c:spPr>
            <a:ln w="12700">
              <a:solidFill>
                <a:srgbClr val="008000"/>
              </a:solidFill>
              <a:prstDash val="solid"/>
            </a:ln>
          </c:spPr>
          <c:marker>
            <c:symbol val="triangle"/>
            <c:size val="5"/>
            <c:spPr>
              <a:noFill/>
              <a:ln>
                <a:solidFill>
                  <a:srgbClr val="00800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海水!$X$114:$X$298</c:f>
              <c:numCache>
                <c:formatCode>0.0</c:formatCode>
                <c:ptCount val="185"/>
                <c:pt idx="0">
                  <c:v>0</c:v>
                </c:pt>
                <c:pt idx="2">
                  <c:v>4.4444444444444446</c:v>
                </c:pt>
                <c:pt idx="3">
                  <c:v>8.518518518518519</c:v>
                </c:pt>
                <c:pt idx="4">
                  <c:v>3.7037037037037037</c:v>
                </c:pt>
                <c:pt idx="5" formatCode="General">
                  <c:v>0.5</c:v>
                </c:pt>
                <c:pt idx="6" formatCode="General">
                  <c:v>0.5</c:v>
                </c:pt>
                <c:pt idx="7" formatCode="&quot;(&quot;0.0&quot;)&quot;">
                  <c:v>3.333333333333333</c:v>
                </c:pt>
                <c:pt idx="8" formatCode="&quot;(&quot;0.0&quot;)&quot;">
                  <c:v>3.333333333333333</c:v>
                </c:pt>
                <c:pt idx="9">
                  <c:v>4.4444444444444446</c:v>
                </c:pt>
                <c:pt idx="10">
                  <c:v>3.7037037037037037</c:v>
                </c:pt>
                <c:pt idx="11">
                  <c:v>4.0740740740740735</c:v>
                </c:pt>
                <c:pt idx="12">
                  <c:v>2.9629629629629628</c:v>
                </c:pt>
                <c:pt idx="13">
                  <c:v>4.0740740740740735</c:v>
                </c:pt>
                <c:pt idx="14">
                  <c:v>5.9259259259259256</c:v>
                </c:pt>
                <c:pt idx="15">
                  <c:v>3.333333333333333</c:v>
                </c:pt>
                <c:pt idx="16">
                  <c:v>3.7037037037037037</c:v>
                </c:pt>
                <c:pt idx="17">
                  <c:v>3.7037037037037037</c:v>
                </c:pt>
                <c:pt idx="18">
                  <c:v>3.333333333333333</c:v>
                </c:pt>
                <c:pt idx="19">
                  <c:v>3.7037037037037037</c:v>
                </c:pt>
                <c:pt idx="22">
                  <c:v>4.0740740740740735</c:v>
                </c:pt>
                <c:pt idx="23">
                  <c:v>4.4444444444444446</c:v>
                </c:pt>
                <c:pt idx="24">
                  <c:v>4.4444444444444446</c:v>
                </c:pt>
                <c:pt idx="25">
                  <c:v>4.4444444444444446</c:v>
                </c:pt>
                <c:pt idx="26">
                  <c:v>2.9629629629629628</c:v>
                </c:pt>
                <c:pt idx="27">
                  <c:v>0</c:v>
                </c:pt>
                <c:pt idx="28">
                  <c:v>0</c:v>
                </c:pt>
                <c:pt idx="29">
                  <c:v>3.2</c:v>
                </c:pt>
                <c:pt idx="30">
                  <c:v>3.9</c:v>
                </c:pt>
                <c:pt idx="31">
                  <c:v>3.8</c:v>
                </c:pt>
                <c:pt idx="32">
                  <c:v>4.4000000000000004</c:v>
                </c:pt>
                <c:pt idx="33">
                  <c:v>3.6</c:v>
                </c:pt>
                <c:pt idx="34">
                  <c:v>2.9</c:v>
                </c:pt>
                <c:pt idx="35">
                  <c:v>3.9</c:v>
                </c:pt>
                <c:pt idx="36">
                  <c:v>3.9</c:v>
                </c:pt>
                <c:pt idx="37">
                  <c:v>3.7</c:v>
                </c:pt>
                <c:pt idx="38">
                  <c:v>2.9</c:v>
                </c:pt>
                <c:pt idx="39">
                  <c:v>3</c:v>
                </c:pt>
                <c:pt idx="40">
                  <c:v>3.3</c:v>
                </c:pt>
                <c:pt idx="41">
                  <c:v>3.4</c:v>
                </c:pt>
                <c:pt idx="42">
                  <c:v>3.6</c:v>
                </c:pt>
                <c:pt idx="43">
                  <c:v>3.3</c:v>
                </c:pt>
                <c:pt idx="44">
                  <c:v>3.8</c:v>
                </c:pt>
                <c:pt idx="45">
                  <c:v>3.8</c:v>
                </c:pt>
                <c:pt idx="46">
                  <c:v>3.3</c:v>
                </c:pt>
                <c:pt idx="47">
                  <c:v>3.8</c:v>
                </c:pt>
                <c:pt idx="48">
                  <c:v>3.6</c:v>
                </c:pt>
                <c:pt idx="49">
                  <c:v>3.2</c:v>
                </c:pt>
                <c:pt idx="50">
                  <c:v>2.6</c:v>
                </c:pt>
                <c:pt idx="51">
                  <c:v>2.6</c:v>
                </c:pt>
                <c:pt idx="52">
                  <c:v>3</c:v>
                </c:pt>
                <c:pt idx="53">
                  <c:v>2.7</c:v>
                </c:pt>
                <c:pt idx="54">
                  <c:v>2.2999999999999998</c:v>
                </c:pt>
                <c:pt idx="55">
                  <c:v>3</c:v>
                </c:pt>
                <c:pt idx="56">
                  <c:v>2.9</c:v>
                </c:pt>
                <c:pt idx="57">
                  <c:v>2.8</c:v>
                </c:pt>
                <c:pt idx="58">
                  <c:v>2.6</c:v>
                </c:pt>
                <c:pt idx="59">
                  <c:v>2.7</c:v>
                </c:pt>
                <c:pt idx="60">
                  <c:v>3.1</c:v>
                </c:pt>
                <c:pt idx="61">
                  <c:v>3</c:v>
                </c:pt>
                <c:pt idx="62">
                  <c:v>2.2999999999999998</c:v>
                </c:pt>
                <c:pt idx="63">
                  <c:v>2.7</c:v>
                </c:pt>
                <c:pt idx="64">
                  <c:v>2.8</c:v>
                </c:pt>
                <c:pt idx="65">
                  <c:v>2.5</c:v>
                </c:pt>
                <c:pt idx="66">
                  <c:v>2.5</c:v>
                </c:pt>
                <c:pt idx="67">
                  <c:v>2.7</c:v>
                </c:pt>
                <c:pt idx="68">
                  <c:v>2.2000000000000002</c:v>
                </c:pt>
                <c:pt idx="69">
                  <c:v>2.4</c:v>
                </c:pt>
                <c:pt idx="70">
                  <c:v>2.2999999999999998</c:v>
                </c:pt>
                <c:pt idx="71">
                  <c:v>2.4</c:v>
                </c:pt>
                <c:pt idx="72">
                  <c:v>3</c:v>
                </c:pt>
                <c:pt idx="73">
                  <c:v>2.2000000000000002</c:v>
                </c:pt>
                <c:pt idx="74">
                  <c:v>2.4</c:v>
                </c:pt>
                <c:pt idx="75">
                  <c:v>2.1</c:v>
                </c:pt>
                <c:pt idx="76">
                  <c:v>1.9</c:v>
                </c:pt>
                <c:pt idx="77">
                  <c:v>2</c:v>
                </c:pt>
                <c:pt idx="78">
                  <c:v>2</c:v>
                </c:pt>
                <c:pt idx="79">
                  <c:v>1.9</c:v>
                </c:pt>
                <c:pt idx="80">
                  <c:v>2</c:v>
                </c:pt>
                <c:pt idx="81" formatCode="&quot;(&quot;0.0&quot;)&quot;">
                  <c:v>1.5</c:v>
                </c:pt>
                <c:pt idx="82">
                  <c:v>2.1</c:v>
                </c:pt>
                <c:pt idx="83">
                  <c:v>2.5</c:v>
                </c:pt>
                <c:pt idx="84" formatCode="&quot;(&quot;0.0&quot;)&quot;">
                  <c:v>1.7</c:v>
                </c:pt>
                <c:pt idx="85">
                  <c:v>2.4</c:v>
                </c:pt>
                <c:pt idx="86" formatCode="&quot;(&quot;0.0&quot;)&quot;">
                  <c:v>1.3</c:v>
                </c:pt>
                <c:pt idx="87" formatCode="&quot;(&quot;0.0&quot;)&quot;">
                  <c:v>1.8</c:v>
                </c:pt>
                <c:pt idx="88">
                  <c:v>2</c:v>
                </c:pt>
                <c:pt idx="89">
                  <c:v>1.8</c:v>
                </c:pt>
                <c:pt idx="90" formatCode="&quot;(&quot;0.0&quot;)&quot;">
                  <c:v>1.3</c:v>
                </c:pt>
                <c:pt idx="91" formatCode="&quot;(&quot;0.0&quot;)&quot;">
                  <c:v>1.9</c:v>
                </c:pt>
                <c:pt idx="92" formatCode="&quot;(&quot;0.0&quot;)&quot;">
                  <c:v>1.4</c:v>
                </c:pt>
                <c:pt idx="93">
                  <c:v>2.5</c:v>
                </c:pt>
                <c:pt idx="94">
                  <c:v>2.2000000000000002</c:v>
                </c:pt>
                <c:pt idx="95" formatCode="&quot;(&quot;0.0&quot;)&quot;">
                  <c:v>1.5</c:v>
                </c:pt>
                <c:pt idx="96" formatCode="&quot;(&quot;0.0&quot;)&quot;">
                  <c:v>1.8</c:v>
                </c:pt>
                <c:pt idx="97">
                  <c:v>2.5</c:v>
                </c:pt>
                <c:pt idx="98" formatCode="General">
                  <c:v>0.5</c:v>
                </c:pt>
                <c:pt idx="99">
                  <c:v>1.9</c:v>
                </c:pt>
                <c:pt idx="100">
                  <c:v>2.2000000000000002</c:v>
                </c:pt>
                <c:pt idx="101" formatCode="&quot;(&quot;0.0&quot;)&quot;">
                  <c:v>1.6</c:v>
                </c:pt>
                <c:pt idx="102">
                  <c:v>1.8</c:v>
                </c:pt>
                <c:pt idx="103">
                  <c:v>1.9</c:v>
                </c:pt>
                <c:pt idx="104" formatCode="General">
                  <c:v>0.5</c:v>
                </c:pt>
                <c:pt idx="105" formatCode="General">
                  <c:v>0.5</c:v>
                </c:pt>
                <c:pt idx="106">
                  <c:v>1.9</c:v>
                </c:pt>
                <c:pt idx="107" formatCode="General">
                  <c:v>0.5</c:v>
                </c:pt>
                <c:pt idx="108" formatCode="&quot;(&quot;0.0&quot;)&quot;">
                  <c:v>1.5</c:v>
                </c:pt>
                <c:pt idx="109" formatCode="&quot;(&quot;0.0&quot;)&quot;">
                  <c:v>1.6</c:v>
                </c:pt>
                <c:pt idx="110">
                  <c:v>2</c:v>
                </c:pt>
                <c:pt idx="111" formatCode="&quot;(&quot;0.0&quot;)&quot;">
                  <c:v>1.7</c:v>
                </c:pt>
                <c:pt idx="113">
                  <c:v>2.9</c:v>
                </c:pt>
                <c:pt idx="115" formatCode="General">
                  <c:v>0.5</c:v>
                </c:pt>
                <c:pt idx="117" formatCode="General">
                  <c:v>0.5</c:v>
                </c:pt>
                <c:pt idx="118" formatCode="&quot;(&quot;0.0&quot;)&quot;">
                  <c:v>1.8</c:v>
                </c:pt>
                <c:pt idx="120" formatCode="&quot;(&quot;0.0&quot;)&quot;">
                  <c:v>2</c:v>
                </c:pt>
                <c:pt idx="121" formatCode="&quot;(&quot;0.0&quot;)&quot;">
                  <c:v>1.8</c:v>
                </c:pt>
                <c:pt idx="124" formatCode="&quot;(&quot;0.0&quot;)&quot;">
                  <c:v>1.4</c:v>
                </c:pt>
                <c:pt idx="125">
                  <c:v>1.6</c:v>
                </c:pt>
                <c:pt idx="127" formatCode="&quot;(&quot;0.0&quot;)&quot;">
                  <c:v>1.4</c:v>
                </c:pt>
                <c:pt idx="129" formatCode="0">
                  <c:v>98</c:v>
                </c:pt>
                <c:pt idx="132" formatCode="0">
                  <c:v>78</c:v>
                </c:pt>
                <c:pt idx="134" formatCode="0">
                  <c:v>23.2</c:v>
                </c:pt>
                <c:pt idx="137" formatCode="0">
                  <c:v>18.7</c:v>
                </c:pt>
                <c:pt idx="139">
                  <c:v>8.1</c:v>
                </c:pt>
                <c:pt idx="140">
                  <c:v>4.0999999999999996</c:v>
                </c:pt>
                <c:pt idx="141">
                  <c:v>4.4000000000000004</c:v>
                </c:pt>
                <c:pt idx="142">
                  <c:v>3.4</c:v>
                </c:pt>
                <c:pt idx="143">
                  <c:v>4</c:v>
                </c:pt>
                <c:pt idx="144">
                  <c:v>2.2999999999999998</c:v>
                </c:pt>
                <c:pt idx="145">
                  <c:v>2.9</c:v>
                </c:pt>
                <c:pt idx="146">
                  <c:v>2.8</c:v>
                </c:pt>
                <c:pt idx="147">
                  <c:v>2.4</c:v>
                </c:pt>
                <c:pt idx="149">
                  <c:v>2.1</c:v>
                </c:pt>
                <c:pt idx="150">
                  <c:v>2.6</c:v>
                </c:pt>
                <c:pt idx="152">
                  <c:v>2.6</c:v>
                </c:pt>
                <c:pt idx="153" formatCode="&quot;(&quot;0.0&quot;)&quot;">
                  <c:v>2.1</c:v>
                </c:pt>
                <c:pt idx="155">
                  <c:v>2.8</c:v>
                </c:pt>
                <c:pt idx="156">
                  <c:v>4.3</c:v>
                </c:pt>
                <c:pt idx="158" formatCode="&quot;(&quot;0.0&quot;)&quot;">
                  <c:v>2.2999999999999998</c:v>
                </c:pt>
                <c:pt idx="159">
                  <c:v>2.9</c:v>
                </c:pt>
                <c:pt idx="161">
                  <c:v>3.2</c:v>
                </c:pt>
                <c:pt idx="162">
                  <c:v>2.6</c:v>
                </c:pt>
                <c:pt idx="164">
                  <c:v>2.6</c:v>
                </c:pt>
                <c:pt idx="165">
                  <c:v>2.4</c:v>
                </c:pt>
                <c:pt idx="167">
                  <c:v>2.6</c:v>
                </c:pt>
                <c:pt idx="168">
                  <c:v>2.6</c:v>
                </c:pt>
                <c:pt idx="170">
                  <c:v>2.2999999999999998</c:v>
                </c:pt>
              </c:numCache>
            </c:numRef>
          </c:val>
          <c:smooth val="0"/>
        </c:ser>
        <c:ser>
          <c:idx val="6"/>
          <c:order val="5"/>
          <c:tx>
            <c:strRef>
              <c:f>海水!$AA$112</c:f>
              <c:strCache>
                <c:ptCount val="1"/>
                <c:pt idx="0">
                  <c:v>Cs137崩壊</c:v>
                </c:pt>
              </c:strCache>
            </c:strRef>
          </c:tx>
          <c:spPr>
            <a:ln w="25400">
              <a:solidFill>
                <a:srgbClr val="FF0000"/>
              </a:solidFill>
              <a:prstDash val="sysDash"/>
            </a:ln>
          </c:spPr>
          <c:marker>
            <c:symbol val="none"/>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海水!$AA$114:$AA$298</c:f>
              <c:numCache>
                <c:formatCode>0.00</c:formatCode>
                <c:ptCount val="185"/>
                <c:pt idx="0">
                  <c:v>10</c:v>
                </c:pt>
                <c:pt idx="1">
                  <c:v>9.98042227406299</c:v>
                </c:pt>
                <c:pt idx="2">
                  <c:v>9.9426387187274461</c:v>
                </c:pt>
                <c:pt idx="3">
                  <c:v>9.8881064934822422</c:v>
                </c:pt>
                <c:pt idx="4">
                  <c:v>9.8351167522706326</c:v>
                </c:pt>
                <c:pt idx="5">
                  <c:v>9.7787012624330938</c:v>
                </c:pt>
                <c:pt idx="6">
                  <c:v>9.7164650906177439</c:v>
                </c:pt>
                <c:pt idx="7">
                  <c:v>9.6588982416454776</c:v>
                </c:pt>
                <c:pt idx="8">
                  <c:v>9.6095664137235914</c:v>
                </c:pt>
                <c:pt idx="9">
                  <c:v>9.5496139919358889</c:v>
                </c:pt>
                <c:pt idx="10">
                  <c:v>9.4948361825123158</c:v>
                </c:pt>
                <c:pt idx="11">
                  <c:v>9.4451480429291408</c:v>
                </c:pt>
                <c:pt idx="12">
                  <c:v>9.3767324701942414</c:v>
                </c:pt>
                <c:pt idx="13">
                  <c:v>9.3282520628091845</c:v>
                </c:pt>
                <c:pt idx="14">
                  <c:v>9.2788490981519836</c:v>
                </c:pt>
                <c:pt idx="15">
                  <c:v>9.2250412435396871</c:v>
                </c:pt>
                <c:pt idx="16">
                  <c:v>9.162852735168741</c:v>
                </c:pt>
                <c:pt idx="17">
                  <c:v>9.11951273949777</c:v>
                </c:pt>
                <c:pt idx="18">
                  <c:v>9.0643365441591168</c:v>
                </c:pt>
                <c:pt idx="20">
                  <c:v>10</c:v>
                </c:pt>
                <c:pt idx="21">
                  <c:v>9.984208517692192</c:v>
                </c:pt>
                <c:pt idx="22">
                  <c:v>9.9539587414622108</c:v>
                </c:pt>
                <c:pt idx="23">
                  <c:v>9.8924830575618685</c:v>
                </c:pt>
                <c:pt idx="24">
                  <c:v>9.8363603015293641</c:v>
                </c:pt>
                <c:pt idx="25">
                  <c:v>9.7842663661318223</c:v>
                </c:pt>
                <c:pt idx="26">
                  <c:v>9.7183079693344236</c:v>
                </c:pt>
                <c:pt idx="27">
                  <c:v>9.668061518244512</c:v>
                </c:pt>
                <c:pt idx="28">
                  <c:v>9.6083515365917886</c:v>
                </c:pt>
                <c:pt idx="29">
                  <c:v>9.5574651488548277</c:v>
                </c:pt>
                <c:pt idx="30">
                  <c:v>9.5008403220633362</c:v>
                </c:pt>
                <c:pt idx="31">
                  <c:v>9.4439539521793812</c:v>
                </c:pt>
                <c:pt idx="32">
                  <c:v>9.3891886579226522</c:v>
                </c:pt>
                <c:pt idx="33">
                  <c:v>9.3347409464781865</c:v>
                </c:pt>
                <c:pt idx="34">
                  <c:v>9.286477647364368</c:v>
                </c:pt>
                <c:pt idx="35">
                  <c:v>9.2273742140034241</c:v>
                </c:pt>
                <c:pt idx="36">
                  <c:v>9.177925295549219</c:v>
                </c:pt>
                <c:pt idx="37">
                  <c:v>9.1218190222886282</c:v>
                </c:pt>
                <c:pt idx="38">
                  <c:v>9.0694950996231452</c:v>
                </c:pt>
                <c:pt idx="39">
                  <c:v>9.018041378868471</c:v>
                </c:pt>
                <c:pt idx="40">
                  <c:v>8.9702813080087154</c:v>
                </c:pt>
                <c:pt idx="41">
                  <c:v>8.9148808193678235</c:v>
                </c:pt>
                <c:pt idx="42">
                  <c:v>8.8570225205555779</c:v>
                </c:pt>
                <c:pt idx="43">
                  <c:v>8.8084445564198539</c:v>
                </c:pt>
                <c:pt idx="44">
                  <c:v>8.7634563331002191</c:v>
                </c:pt>
                <c:pt idx="45">
                  <c:v>8.7093331962256357</c:v>
                </c:pt>
                <c:pt idx="46">
                  <c:v>8.6632080618291987</c:v>
                </c:pt>
                <c:pt idx="47">
                  <c:v>8.604807023519518</c:v>
                </c:pt>
                <c:pt idx="48">
                  <c:v>8.5641065659297695</c:v>
                </c:pt>
                <c:pt idx="49">
                  <c:v>8.5112146139124345</c:v>
                </c:pt>
                <c:pt idx="50">
                  <c:v>8.4538382047137333</c:v>
                </c:pt>
                <c:pt idx="51">
                  <c:v>8.4165116892988081</c:v>
                </c:pt>
                <c:pt idx="52">
                  <c:v>8.3692915768377816</c:v>
                </c:pt>
                <c:pt idx="53">
                  <c:v>8.3212842480186815</c:v>
                </c:pt>
                <c:pt idx="54">
                  <c:v>8.271983385092355</c:v>
                </c:pt>
                <c:pt idx="55">
                  <c:v>8.221415294236774</c:v>
                </c:pt>
                <c:pt idx="56">
                  <c:v>8.1789082093846357</c:v>
                </c:pt>
                <c:pt idx="57">
                  <c:v>8.1263401297508047</c:v>
                </c:pt>
                <c:pt idx="58">
                  <c:v>8.0781942463885166</c:v>
                </c:pt>
                <c:pt idx="59">
                  <c:v>8.0349037111525341</c:v>
                </c:pt>
                <c:pt idx="60">
                  <c:v>7.9822519142321546</c:v>
                </c:pt>
                <c:pt idx="61">
                  <c:v>7.9399774445299576</c:v>
                </c:pt>
                <c:pt idx="62">
                  <c:v>7.8944327165806172</c:v>
                </c:pt>
                <c:pt idx="63">
                  <c:v>7.8560989835412851</c:v>
                </c:pt>
                <c:pt idx="64">
                  <c:v>7.807579688821864</c:v>
                </c:pt>
                <c:pt idx="65">
                  <c:v>7.7627944113630241</c:v>
                </c:pt>
                <c:pt idx="66">
                  <c:v>7.7143636804887761</c:v>
                </c:pt>
                <c:pt idx="67">
                  <c:v>7.6739930651370889</c:v>
                </c:pt>
                <c:pt idx="68">
                  <c:v>7.6299740576677957</c:v>
                </c:pt>
                <c:pt idx="69">
                  <c:v>7.5828513112791462</c:v>
                </c:pt>
                <c:pt idx="70">
                  <c:v>7.5388785128654714</c:v>
                </c:pt>
                <c:pt idx="71">
                  <c:v>7.4994262421103661</c:v>
                </c:pt>
                <c:pt idx="72">
                  <c:v>7.4531097594858684</c:v>
                </c:pt>
                <c:pt idx="73">
                  <c:v>7.4136376573648155</c:v>
                </c:pt>
                <c:pt idx="74">
                  <c:v>7.3645913715476112</c:v>
                </c:pt>
                <c:pt idx="75">
                  <c:v>7.3255880679497309</c:v>
                </c:pt>
                <c:pt idx="76">
                  <c:v>7.2858701048476062</c:v>
                </c:pt>
                <c:pt idx="77">
                  <c:v>7.2413302980960736</c:v>
                </c:pt>
                <c:pt idx="78">
                  <c:v>7.2002482551644782</c:v>
                </c:pt>
                <c:pt idx="79">
                  <c:v>7.1589467086248089</c:v>
                </c:pt>
                <c:pt idx="80">
                  <c:v>7.1178820730479453</c:v>
                </c:pt>
                <c:pt idx="81">
                  <c:v>7.0739220085421595</c:v>
                </c:pt>
                <c:pt idx="82">
                  <c:v>7.0395725058544043</c:v>
                </c:pt>
                <c:pt idx="83">
                  <c:v>6.996096081508699</c:v>
                </c:pt>
                <c:pt idx="84">
                  <c:v>6.9555258645749589</c:v>
                </c:pt>
                <c:pt idx="85">
                  <c:v>6.9160652681904224</c:v>
                </c:pt>
                <c:pt idx="86">
                  <c:v>6.8733516249752462</c:v>
                </c:pt>
                <c:pt idx="87">
                  <c:v>6.8365177656206866</c:v>
                </c:pt>
                <c:pt idx="88">
                  <c:v>6.7947249288349258</c:v>
                </c:pt>
                <c:pt idx="89">
                  <c:v>6.7587396710122984</c:v>
                </c:pt>
                <c:pt idx="90">
                  <c:v>6.7140259834827711</c:v>
                </c:pt>
                <c:pt idx="91">
                  <c:v>6.6810017028903328</c:v>
                </c:pt>
                <c:pt idx="92">
                  <c:v>6.6372218696115537</c:v>
                </c:pt>
                <c:pt idx="93">
                  <c:v>6.6079163212406131</c:v>
                </c:pt>
                <c:pt idx="94">
                  <c:v>6.5700124665677961</c:v>
                </c:pt>
                <c:pt idx="95">
                  <c:v>6.529023295819818</c:v>
                </c:pt>
                <c:pt idx="96">
                  <c:v>6.4862393595067065</c:v>
                </c:pt>
                <c:pt idx="97">
                  <c:v>6.4576004492774421</c:v>
                </c:pt>
                <c:pt idx="98">
                  <c:v>6.417718286382704</c:v>
                </c:pt>
                <c:pt idx="99">
                  <c:v>6.3780824358650889</c:v>
                </c:pt>
                <c:pt idx="100">
                  <c:v>6.3410960673204588</c:v>
                </c:pt>
                <c:pt idx="101">
                  <c:v>6.3047227278110727</c:v>
                </c:pt>
                <c:pt idx="102">
                  <c:v>6.2741082977929041</c:v>
                </c:pt>
                <c:pt idx="103">
                  <c:v>6.2373305624774931</c:v>
                </c:pt>
                <c:pt idx="104">
                  <c:v>6.1992006625615819</c:v>
                </c:pt>
                <c:pt idx="105">
                  <c:v>6.1667591604751335</c:v>
                </c:pt>
                <c:pt idx="106">
                  <c:v>6.1309982512475036</c:v>
                </c:pt>
                <c:pt idx="107">
                  <c:v>6.0912075758559308</c:v>
                </c:pt>
                <c:pt idx="108">
                  <c:v>6.0577992309548705</c:v>
                </c:pt>
                <c:pt idx="109">
                  <c:v>6.0241932836751877</c:v>
                </c:pt>
                <c:pt idx="110">
                  <c:v>5.991531238752418</c:v>
                </c:pt>
                <c:pt idx="111">
                  <c:v>5.9522694258713216</c:v>
                </c:pt>
                <c:pt idx="112">
                  <c:v>5.9334852376339722</c:v>
                </c:pt>
                <c:pt idx="113">
                  <c:v>5.9203715881299299</c:v>
                </c:pt>
                <c:pt idx="114">
                  <c:v>5.8968400121141249</c:v>
                </c:pt>
                <c:pt idx="115">
                  <c:v>5.8867837044480478</c:v>
                </c:pt>
                <c:pt idx="116">
                  <c:v>5.8607915908817017</c:v>
                </c:pt>
                <c:pt idx="117">
                  <c:v>5.8504269077600224</c:v>
                </c:pt>
                <c:pt idx="118">
                  <c:v>5.81944270709654</c:v>
                </c:pt>
                <c:pt idx="119">
                  <c:v>5.7963122909743126</c:v>
                </c:pt>
                <c:pt idx="120">
                  <c:v>5.782405085589498</c:v>
                </c:pt>
                <c:pt idx="121">
                  <c:v>5.7521447477072698</c:v>
                </c:pt>
                <c:pt idx="122">
                  <c:v>5.7736387848106521</c:v>
                </c:pt>
                <c:pt idx="123">
                  <c:v>5.7594218821198817</c:v>
                </c:pt>
                <c:pt idx="124">
                  <c:v>5.7191497084279028</c:v>
                </c:pt>
                <c:pt idx="125">
                  <c:v>5.6863439329214058</c:v>
                </c:pt>
                <c:pt idx="126">
                  <c:v>5.6644586636231313</c:v>
                </c:pt>
                <c:pt idx="128">
                  <c:v>10</c:v>
                </c:pt>
                <c:pt idx="129">
                  <c:v>9.9571054788565121</c:v>
                </c:pt>
                <c:pt idx="130">
                  <c:v>9.9571054788565121</c:v>
                </c:pt>
                <c:pt idx="131">
                  <c:v>9.9388682393309544</c:v>
                </c:pt>
                <c:pt idx="132">
                  <c:v>9.9219187686547947</c:v>
                </c:pt>
                <c:pt idx="133">
                  <c:v>9.9219187686547947</c:v>
                </c:pt>
                <c:pt idx="134">
                  <c:v>9.8650053713295733</c:v>
                </c:pt>
                <c:pt idx="135">
                  <c:v>9.8650053713295733</c:v>
                </c:pt>
                <c:pt idx="136">
                  <c:v>9.8307655677958685</c:v>
                </c:pt>
                <c:pt idx="137">
                  <c:v>9.8053186886159374</c:v>
                </c:pt>
                <c:pt idx="138">
                  <c:v>9.8053186886159374</c:v>
                </c:pt>
                <c:pt idx="139">
                  <c:v>9.7521560916658157</c:v>
                </c:pt>
                <c:pt idx="140">
                  <c:v>9.6968294488059019</c:v>
                </c:pt>
                <c:pt idx="141">
                  <c:v>9.6405977347579324</c:v>
                </c:pt>
                <c:pt idx="142">
                  <c:v>9.5804517139286904</c:v>
                </c:pt>
                <c:pt idx="143">
                  <c:v>9.5303155332846998</c:v>
                </c:pt>
                <c:pt idx="144">
                  <c:v>9.4714562713154606</c:v>
                </c:pt>
                <c:pt idx="145">
                  <c:v>9.4093909112234204</c:v>
                </c:pt>
                <c:pt idx="146">
                  <c:v>9.3631089387644746</c:v>
                </c:pt>
                <c:pt idx="147">
                  <c:v>9.3135213700679227</c:v>
                </c:pt>
                <c:pt idx="148">
                  <c:v>9.269468716650179</c:v>
                </c:pt>
                <c:pt idx="149">
                  <c:v>9.2606832216865325</c:v>
                </c:pt>
                <c:pt idx="150">
                  <c:v>9.1953475228535524</c:v>
                </c:pt>
                <c:pt idx="151">
                  <c:v>9.1622735158979633</c:v>
                </c:pt>
                <c:pt idx="152">
                  <c:v>9.1501183656404628</c:v>
                </c:pt>
                <c:pt idx="153">
                  <c:v>9.0941820810382836</c:v>
                </c:pt>
                <c:pt idx="154">
                  <c:v>9.061471947934983</c:v>
                </c:pt>
                <c:pt idx="155">
                  <c:v>9.0460187645980135</c:v>
                </c:pt>
                <c:pt idx="156">
                  <c:v>8.9935610882895887</c:v>
                </c:pt>
                <c:pt idx="157">
                  <c:v>8.962345923863392</c:v>
                </c:pt>
                <c:pt idx="158">
                  <c:v>8.9419728695668628</c:v>
                </c:pt>
                <c:pt idx="159">
                  <c:v>8.8906805674765863</c:v>
                </c:pt>
                <c:pt idx="160">
                  <c:v>8.8519848154334575</c:v>
                </c:pt>
                <c:pt idx="161">
                  <c:v>8.8396824846030402</c:v>
                </c:pt>
                <c:pt idx="162">
                  <c:v>8.7889769332671026</c:v>
                </c:pt>
                <c:pt idx="163">
                  <c:v>8.7573645680464374</c:v>
                </c:pt>
                <c:pt idx="164">
                  <c:v>8.7313837815301412</c:v>
                </c:pt>
                <c:pt idx="165">
                  <c:v>8.6873382983498875</c:v>
                </c:pt>
                <c:pt idx="166">
                  <c:v>8.6566387285022621</c:v>
                </c:pt>
                <c:pt idx="167">
                  <c:v>8.6385987365719803</c:v>
                </c:pt>
                <c:pt idx="168">
                  <c:v>8.5852467206489784</c:v>
                </c:pt>
                <c:pt idx="169">
                  <c:v>8.5581533754176924</c:v>
                </c:pt>
                <c:pt idx="170">
                  <c:v>8.5360006454552373</c:v>
                </c:pt>
              </c:numCache>
            </c:numRef>
          </c:val>
          <c:smooth val="0"/>
        </c:ser>
        <c:dLbls>
          <c:showLegendKey val="0"/>
          <c:showVal val="0"/>
          <c:showCatName val="0"/>
          <c:showSerName val="0"/>
          <c:showPercent val="0"/>
          <c:showBubbleSize val="0"/>
        </c:dLbls>
        <c:marker val="1"/>
        <c:smooth val="0"/>
        <c:axId val="242616576"/>
        <c:axId val="242642944"/>
      </c:lineChart>
      <c:dateAx>
        <c:axId val="24261657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642944"/>
        <c:crossesAt val="0.01"/>
        <c:auto val="0"/>
        <c:lblOffset val="100"/>
        <c:baseTimeUnit val="days"/>
        <c:majorUnit val="24"/>
        <c:majorTimeUnit val="months"/>
        <c:minorUnit val="3"/>
        <c:minorTimeUnit val="months"/>
      </c:dateAx>
      <c:valAx>
        <c:axId val="242642944"/>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ｍ</a:t>
                </a: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Bq/</a:t>
                </a:r>
                <a:r>
                  <a:rPr lang="en-US" altLang="ja-JP" sz="900" b="0" i="0" u="none" strike="noStrike" baseline="0">
                    <a:solidFill>
                      <a:srgbClr val="000000"/>
                    </a:solidFill>
                    <a:latin typeface="Meiryo UI"/>
                    <a:ea typeface="Meiryo UI"/>
                  </a:rPr>
                  <a:t>L</a:t>
                </a:r>
                <a:endParaRPr lang="ja-JP" altLang="en-US" sz="900" b="0" i="0" u="none" strike="noStrike" baseline="0">
                  <a:solidFill>
                    <a:srgbClr val="000000"/>
                  </a:solidFill>
                  <a:latin typeface="Meiryo UI"/>
                  <a:ea typeface="Meiryo UI"/>
                </a:endParaRPr>
              </a:p>
            </c:rich>
          </c:tx>
          <c:layout>
            <c:manualLayout>
              <c:xMode val="edge"/>
              <c:yMode val="edge"/>
              <c:x val="1.2320591987945849E-2"/>
              <c:y val="0.2938214785130404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616576"/>
        <c:crosses val="autoZero"/>
        <c:crossBetween val="between"/>
      </c:valAx>
      <c:spPr>
        <a:noFill/>
        <a:ln w="12700">
          <a:solidFill>
            <a:srgbClr val="808080"/>
          </a:solidFill>
          <a:prstDash val="solid"/>
        </a:ln>
      </c:spPr>
    </c:plotArea>
    <c:legend>
      <c:legendPos val="r"/>
      <c:layout>
        <c:manualLayout>
          <c:xMode val="edge"/>
          <c:yMode val="edge"/>
          <c:x val="0.15231060096536139"/>
          <c:y val="0.19963060636490759"/>
          <c:w val="0.52428590348907023"/>
          <c:h val="0.19353194444444444"/>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海水中</a:t>
            </a:r>
            <a:r>
              <a:rPr lang="en-US" altLang="en-US" sz="1400"/>
              <a:t>Sr-90</a:t>
            </a:r>
            <a:endParaRPr lang="ja-JP" altLang="en-US" sz="1400"/>
          </a:p>
        </c:rich>
      </c:tx>
      <c:layout>
        <c:manualLayout>
          <c:xMode val="edge"/>
          <c:yMode val="edge"/>
          <c:x val="0.19433896839095013"/>
          <c:y val="4.8223565507321091E-2"/>
        </c:manualLayout>
      </c:layout>
      <c:overlay val="0"/>
      <c:spPr>
        <a:solidFill>
          <a:srgbClr val="FFFFFF"/>
        </a:solidFill>
        <a:ln w="25400">
          <a:noFill/>
        </a:ln>
      </c:spPr>
    </c:title>
    <c:autoTitleDeleted val="0"/>
    <c:plotArea>
      <c:layout>
        <c:manualLayout>
          <c:layoutTarget val="inner"/>
          <c:xMode val="edge"/>
          <c:yMode val="edge"/>
          <c:x val="3.829117105042721E-2"/>
          <c:y val="4.7029907956331211E-2"/>
          <c:w val="0.94644138579349535"/>
          <c:h val="0.81209056365314425"/>
        </c:manualLayout>
      </c:layout>
      <c:lineChart>
        <c:grouping val="standard"/>
        <c:varyColors val="0"/>
        <c:ser>
          <c:idx val="1"/>
          <c:order val="0"/>
          <c:tx>
            <c:strRef>
              <c:f>海水!$C$112</c:f>
              <c:strCache>
                <c:ptCount val="1"/>
                <c:pt idx="0">
                  <c:v>放水口付近(県)</c:v>
                </c:pt>
              </c:strCache>
            </c:strRef>
          </c:tx>
          <c:spPr>
            <a:ln w="12700">
              <a:solidFill>
                <a:srgbClr val="008000"/>
              </a:solidFill>
              <a:prstDash val="solid"/>
            </a:ln>
          </c:spPr>
          <c:marker>
            <c:symbol val="square"/>
            <c:size val="5"/>
            <c:spPr>
              <a:solidFill>
                <a:srgbClr val="FFFFFF"/>
              </a:solidFill>
              <a:ln>
                <a:solidFill>
                  <a:srgbClr val="99CC0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海水!$G$115:$G$298</c:f>
              <c:numCache>
                <c:formatCode>0.0</c:formatCode>
                <c:ptCount val="184"/>
                <c:pt idx="4">
                  <c:v>5.5555555555555554</c:v>
                </c:pt>
                <c:pt idx="8">
                  <c:v>3.7037037037037037</c:v>
                </c:pt>
                <c:pt idx="10">
                  <c:v>2.592592592592593</c:v>
                </c:pt>
                <c:pt idx="14">
                  <c:v>2.592592592592593</c:v>
                </c:pt>
              </c:numCache>
            </c:numRef>
          </c:val>
          <c:smooth val="0"/>
        </c:ser>
        <c:ser>
          <c:idx val="0"/>
          <c:order val="1"/>
          <c:tx>
            <c:strRef>
              <c:f>海水!$Q$112</c:f>
              <c:strCache>
                <c:ptCount val="1"/>
                <c:pt idx="0">
                  <c:v>放水口付近(電力)</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海水!$U$114:$U$298</c:f>
              <c:numCache>
                <c:formatCode>0.0</c:formatCode>
                <c:ptCount val="185"/>
                <c:pt idx="6">
                  <c:v>4.4444444444444446</c:v>
                </c:pt>
                <c:pt idx="10">
                  <c:v>3.7037037037037037</c:v>
                </c:pt>
                <c:pt idx="14">
                  <c:v>3.7037037037037037</c:v>
                </c:pt>
                <c:pt idx="18">
                  <c:v>4.0740740740740735</c:v>
                </c:pt>
                <c:pt idx="24">
                  <c:v>4.4444444444444446</c:v>
                </c:pt>
                <c:pt idx="28">
                  <c:v>2.9629629629629628</c:v>
                </c:pt>
                <c:pt idx="32">
                  <c:v>3.7</c:v>
                </c:pt>
                <c:pt idx="36">
                  <c:v>2.6</c:v>
                </c:pt>
                <c:pt idx="40">
                  <c:v>2.9</c:v>
                </c:pt>
                <c:pt idx="44" formatCode="General">
                  <c:v>1</c:v>
                </c:pt>
                <c:pt idx="48" formatCode="General">
                  <c:v>1</c:v>
                </c:pt>
                <c:pt idx="52">
                  <c:v>2.8</c:v>
                </c:pt>
                <c:pt idx="56">
                  <c:v>2.2999999999999998</c:v>
                </c:pt>
                <c:pt idx="60">
                  <c:v>1.7</c:v>
                </c:pt>
                <c:pt idx="64">
                  <c:v>1.4</c:v>
                </c:pt>
                <c:pt idx="68" formatCode="General">
                  <c:v>1</c:v>
                </c:pt>
                <c:pt idx="72" formatCode="General">
                  <c:v>2.1</c:v>
                </c:pt>
                <c:pt idx="76">
                  <c:v>2.1</c:v>
                </c:pt>
                <c:pt idx="80" formatCode="General">
                  <c:v>1</c:v>
                </c:pt>
                <c:pt idx="84" formatCode="General">
                  <c:v>1</c:v>
                </c:pt>
                <c:pt idx="88">
                  <c:v>2.1</c:v>
                </c:pt>
                <c:pt idx="92">
                  <c:v>2.2000000000000002</c:v>
                </c:pt>
                <c:pt idx="96">
                  <c:v>1.9</c:v>
                </c:pt>
                <c:pt idx="100">
                  <c:v>2.2999999999999998</c:v>
                </c:pt>
                <c:pt idx="104">
                  <c:v>1.3</c:v>
                </c:pt>
                <c:pt idx="108" formatCode="General">
                  <c:v>1.7</c:v>
                </c:pt>
                <c:pt idx="113" formatCode="General">
                  <c:v>1</c:v>
                </c:pt>
                <c:pt idx="120" formatCode="General">
                  <c:v>1.9</c:v>
                </c:pt>
                <c:pt idx="127">
                  <c:v>1.9</c:v>
                </c:pt>
                <c:pt idx="137">
                  <c:v>3.6</c:v>
                </c:pt>
                <c:pt idx="142">
                  <c:v>1.7</c:v>
                </c:pt>
                <c:pt idx="146">
                  <c:v>2.4</c:v>
                </c:pt>
                <c:pt idx="152">
                  <c:v>2.8</c:v>
                </c:pt>
                <c:pt idx="158">
                  <c:v>2.7</c:v>
                </c:pt>
                <c:pt idx="164">
                  <c:v>2.7</c:v>
                </c:pt>
                <c:pt idx="170">
                  <c:v>0</c:v>
                </c:pt>
              </c:numCache>
            </c:numRef>
          </c:val>
          <c:smooth val="0"/>
        </c:ser>
        <c:ser>
          <c:idx val="3"/>
          <c:order val="2"/>
          <c:tx>
            <c:strRef>
              <c:f>海水!$AC$112</c:f>
              <c:strCache>
                <c:ptCount val="1"/>
                <c:pt idx="0">
                  <c:v>Sr90崩壊</c:v>
                </c:pt>
              </c:strCache>
            </c:strRef>
          </c:tx>
          <c:spPr>
            <a:ln w="28575">
              <a:solidFill>
                <a:srgbClr val="C00000"/>
              </a:solidFill>
              <a:prstDash val="sysDash"/>
            </a:ln>
          </c:spPr>
          <c:marker>
            <c:symbol val="none"/>
          </c:marker>
          <c:cat>
            <c:numRef>
              <c:f>海水!$P$114:$P$298</c:f>
              <c:numCache>
                <c:formatCode>[$-411]m\.d\.ge</c:formatCode>
                <c:ptCount val="185"/>
                <c:pt idx="0">
                  <c:v>29871</c:v>
                </c:pt>
                <c:pt idx="1">
                  <c:v>29902</c:v>
                </c:pt>
                <c:pt idx="2">
                  <c:v>29962</c:v>
                </c:pt>
                <c:pt idx="3">
                  <c:v>30049</c:v>
                </c:pt>
                <c:pt idx="4">
                  <c:v>30134</c:v>
                </c:pt>
                <c:pt idx="5">
                  <c:v>30225</c:v>
                </c:pt>
                <c:pt idx="6">
                  <c:v>30326</c:v>
                </c:pt>
                <c:pt idx="7">
                  <c:v>30420</c:v>
                </c:pt>
                <c:pt idx="8">
                  <c:v>30501</c:v>
                </c:pt>
                <c:pt idx="9">
                  <c:v>30600</c:v>
                </c:pt>
                <c:pt idx="10">
                  <c:v>30691</c:v>
                </c:pt>
                <c:pt idx="11">
                  <c:v>30774</c:v>
                </c:pt>
                <c:pt idx="12">
                  <c:v>30889</c:v>
                </c:pt>
                <c:pt idx="13">
                  <c:v>30971</c:v>
                </c:pt>
                <c:pt idx="14">
                  <c:v>31055</c:v>
                </c:pt>
                <c:pt idx="15">
                  <c:v>31147</c:v>
                </c:pt>
                <c:pt idx="16">
                  <c:v>31254</c:v>
                </c:pt>
                <c:pt idx="17">
                  <c:v>31329</c:v>
                </c:pt>
                <c:pt idx="18">
                  <c:v>31425</c:v>
                </c:pt>
                <c:pt idx="19">
                  <c:v>31506</c:v>
                </c:pt>
                <c:pt idx="20">
                  <c:v>31528</c:v>
                </c:pt>
                <c:pt idx="21">
                  <c:v>31553</c:v>
                </c:pt>
                <c:pt idx="22">
                  <c:v>31601</c:v>
                </c:pt>
                <c:pt idx="23">
                  <c:v>31699</c:v>
                </c:pt>
                <c:pt idx="24">
                  <c:v>31789</c:v>
                </c:pt>
                <c:pt idx="25">
                  <c:v>31873</c:v>
                </c:pt>
                <c:pt idx="26">
                  <c:v>31980</c:v>
                </c:pt>
                <c:pt idx="27">
                  <c:v>32062</c:v>
                </c:pt>
                <c:pt idx="28">
                  <c:v>32160</c:v>
                </c:pt>
                <c:pt idx="29">
                  <c:v>32244</c:v>
                </c:pt>
                <c:pt idx="30">
                  <c:v>32338</c:v>
                </c:pt>
                <c:pt idx="31">
                  <c:v>32433</c:v>
                </c:pt>
                <c:pt idx="32">
                  <c:v>32525</c:v>
                </c:pt>
                <c:pt idx="33">
                  <c:v>32617</c:v>
                </c:pt>
                <c:pt idx="34">
                  <c:v>32699</c:v>
                </c:pt>
                <c:pt idx="35">
                  <c:v>32800</c:v>
                </c:pt>
                <c:pt idx="36">
                  <c:v>32885</c:v>
                </c:pt>
                <c:pt idx="37">
                  <c:v>32982</c:v>
                </c:pt>
                <c:pt idx="38">
                  <c:v>33073</c:v>
                </c:pt>
                <c:pt idx="39">
                  <c:v>33163</c:v>
                </c:pt>
                <c:pt idx="40">
                  <c:v>33247</c:v>
                </c:pt>
                <c:pt idx="41">
                  <c:v>33345</c:v>
                </c:pt>
                <c:pt idx="42">
                  <c:v>33448</c:v>
                </c:pt>
                <c:pt idx="43">
                  <c:v>33535</c:v>
                </c:pt>
                <c:pt idx="44">
                  <c:v>33616</c:v>
                </c:pt>
                <c:pt idx="45">
                  <c:v>33714</c:v>
                </c:pt>
                <c:pt idx="46">
                  <c:v>33798</c:v>
                </c:pt>
                <c:pt idx="47">
                  <c:v>33905</c:v>
                </c:pt>
                <c:pt idx="48">
                  <c:v>33980</c:v>
                </c:pt>
                <c:pt idx="49">
                  <c:v>34078</c:v>
                </c:pt>
                <c:pt idx="50">
                  <c:v>34185</c:v>
                </c:pt>
                <c:pt idx="51">
                  <c:v>34255</c:v>
                </c:pt>
                <c:pt idx="52">
                  <c:v>34344</c:v>
                </c:pt>
                <c:pt idx="53">
                  <c:v>34435</c:v>
                </c:pt>
                <c:pt idx="54">
                  <c:v>34529</c:v>
                </c:pt>
                <c:pt idx="55">
                  <c:v>34626</c:v>
                </c:pt>
                <c:pt idx="56">
                  <c:v>34708</c:v>
                </c:pt>
                <c:pt idx="57">
                  <c:v>34810</c:v>
                </c:pt>
                <c:pt idx="58">
                  <c:v>34904</c:v>
                </c:pt>
                <c:pt idx="59">
                  <c:v>34989</c:v>
                </c:pt>
                <c:pt idx="60">
                  <c:v>35093</c:v>
                </c:pt>
                <c:pt idx="61">
                  <c:v>35177</c:v>
                </c:pt>
                <c:pt idx="62">
                  <c:v>35268</c:v>
                </c:pt>
                <c:pt idx="63">
                  <c:v>35345</c:v>
                </c:pt>
                <c:pt idx="64">
                  <c:v>35443</c:v>
                </c:pt>
                <c:pt idx="65">
                  <c:v>35534</c:v>
                </c:pt>
                <c:pt idx="66">
                  <c:v>35633</c:v>
                </c:pt>
                <c:pt idx="67">
                  <c:v>35716</c:v>
                </c:pt>
                <c:pt idx="68">
                  <c:v>35807</c:v>
                </c:pt>
                <c:pt idx="69">
                  <c:v>35905</c:v>
                </c:pt>
                <c:pt idx="70">
                  <c:v>35997</c:v>
                </c:pt>
                <c:pt idx="71">
                  <c:v>36080</c:v>
                </c:pt>
                <c:pt idx="72">
                  <c:v>36178</c:v>
                </c:pt>
                <c:pt idx="73">
                  <c:v>36262</c:v>
                </c:pt>
                <c:pt idx="74">
                  <c:v>36367</c:v>
                </c:pt>
                <c:pt idx="75">
                  <c:v>36451</c:v>
                </c:pt>
                <c:pt idx="76">
                  <c:v>36537</c:v>
                </c:pt>
                <c:pt idx="77">
                  <c:v>36634</c:v>
                </c:pt>
                <c:pt idx="78">
                  <c:v>36724</c:v>
                </c:pt>
                <c:pt idx="79">
                  <c:v>36815</c:v>
                </c:pt>
                <c:pt idx="80">
                  <c:v>36906</c:v>
                </c:pt>
                <c:pt idx="81">
                  <c:v>37004</c:v>
                </c:pt>
                <c:pt idx="82">
                  <c:v>37081</c:v>
                </c:pt>
                <c:pt idx="83">
                  <c:v>37179</c:v>
                </c:pt>
                <c:pt idx="84">
                  <c:v>37271</c:v>
                </c:pt>
                <c:pt idx="85">
                  <c:v>37361</c:v>
                </c:pt>
                <c:pt idx="86">
                  <c:v>37459</c:v>
                </c:pt>
                <c:pt idx="87">
                  <c:v>37544</c:v>
                </c:pt>
                <c:pt idx="88">
                  <c:v>37641</c:v>
                </c:pt>
                <c:pt idx="89">
                  <c:v>37725</c:v>
                </c:pt>
                <c:pt idx="90">
                  <c:v>37830</c:v>
                </c:pt>
                <c:pt idx="91">
                  <c:v>37908</c:v>
                </c:pt>
                <c:pt idx="92">
                  <c:v>38012</c:v>
                </c:pt>
                <c:pt idx="93">
                  <c:v>38082</c:v>
                </c:pt>
                <c:pt idx="94">
                  <c:v>38173</c:v>
                </c:pt>
                <c:pt idx="95">
                  <c:v>38272</c:v>
                </c:pt>
                <c:pt idx="96">
                  <c:v>38376</c:v>
                </c:pt>
                <c:pt idx="97">
                  <c:v>38446</c:v>
                </c:pt>
                <c:pt idx="98">
                  <c:v>38544</c:v>
                </c:pt>
                <c:pt idx="99">
                  <c:v>38642</c:v>
                </c:pt>
                <c:pt idx="100">
                  <c:v>38734</c:v>
                </c:pt>
                <c:pt idx="101">
                  <c:v>38825</c:v>
                </c:pt>
                <c:pt idx="102">
                  <c:v>38902</c:v>
                </c:pt>
                <c:pt idx="103">
                  <c:v>38995</c:v>
                </c:pt>
                <c:pt idx="104">
                  <c:v>39092</c:v>
                </c:pt>
                <c:pt idx="105">
                  <c:v>39175</c:v>
                </c:pt>
                <c:pt idx="106">
                  <c:v>39267</c:v>
                </c:pt>
                <c:pt idx="107">
                  <c:v>39370</c:v>
                </c:pt>
                <c:pt idx="108">
                  <c:v>39457</c:v>
                </c:pt>
                <c:pt idx="109">
                  <c:v>39545</c:v>
                </c:pt>
                <c:pt idx="110">
                  <c:v>39631</c:v>
                </c:pt>
                <c:pt idx="111">
                  <c:v>39735</c:v>
                </c:pt>
                <c:pt idx="112">
                  <c:v>39785</c:v>
                </c:pt>
                <c:pt idx="113">
                  <c:v>39820</c:v>
                </c:pt>
                <c:pt idx="114">
                  <c:v>39883</c:v>
                </c:pt>
                <c:pt idx="115">
                  <c:v>39910</c:v>
                </c:pt>
                <c:pt idx="116">
                  <c:v>39980</c:v>
                </c:pt>
                <c:pt idx="117">
                  <c:v>40008</c:v>
                </c:pt>
                <c:pt idx="118">
                  <c:v>40092</c:v>
                </c:pt>
                <c:pt idx="119">
                  <c:v>40155</c:v>
                </c:pt>
                <c:pt idx="120">
                  <c:v>40193</c:v>
                </c:pt>
                <c:pt idx="121">
                  <c:v>40276</c:v>
                </c:pt>
                <c:pt idx="122">
                  <c:v>40217</c:v>
                </c:pt>
                <c:pt idx="123">
                  <c:v>40256</c:v>
                </c:pt>
                <c:pt idx="124">
                  <c:v>40367</c:v>
                </c:pt>
                <c:pt idx="125">
                  <c:v>40458</c:v>
                </c:pt>
                <c:pt idx="126">
                  <c:v>40519</c:v>
                </c:pt>
                <c:pt idx="127">
                  <c:v>40549</c:v>
                </c:pt>
                <c:pt idx="128">
                  <c:v>40613</c:v>
                </c:pt>
                <c:pt idx="129">
                  <c:v>40681</c:v>
                </c:pt>
                <c:pt idx="130">
                  <c:v>40681</c:v>
                </c:pt>
                <c:pt idx="131">
                  <c:v>40710</c:v>
                </c:pt>
                <c:pt idx="132">
                  <c:v>40737</c:v>
                </c:pt>
                <c:pt idx="133">
                  <c:v>40737</c:v>
                </c:pt>
                <c:pt idx="134">
                  <c:v>40828</c:v>
                </c:pt>
                <c:pt idx="135">
                  <c:v>40828</c:v>
                </c:pt>
                <c:pt idx="136">
                  <c:v>40883</c:v>
                </c:pt>
                <c:pt idx="137">
                  <c:v>40924</c:v>
                </c:pt>
                <c:pt idx="138">
                  <c:v>40924</c:v>
                </c:pt>
                <c:pt idx="139">
                  <c:v>41010</c:v>
                </c:pt>
                <c:pt idx="140">
                  <c:v>41100</c:v>
                </c:pt>
                <c:pt idx="141">
                  <c:v>41192</c:v>
                </c:pt>
                <c:pt idx="142">
                  <c:v>41291</c:v>
                </c:pt>
                <c:pt idx="143">
                  <c:v>41374</c:v>
                </c:pt>
                <c:pt idx="144">
                  <c:v>41472</c:v>
                </c:pt>
                <c:pt idx="145">
                  <c:v>41576</c:v>
                </c:pt>
                <c:pt idx="146">
                  <c:v>41654</c:v>
                </c:pt>
                <c:pt idx="147">
                  <c:v>41738</c:v>
                </c:pt>
                <c:pt idx="148">
                  <c:v>41813</c:v>
                </c:pt>
                <c:pt idx="149">
                  <c:v>41828</c:v>
                </c:pt>
                <c:pt idx="150">
                  <c:v>41940</c:v>
                </c:pt>
                <c:pt idx="151">
                  <c:v>41997</c:v>
                </c:pt>
                <c:pt idx="152">
                  <c:v>42018</c:v>
                </c:pt>
                <c:pt idx="153">
                  <c:v>42115</c:v>
                </c:pt>
                <c:pt idx="154">
                  <c:v>42172</c:v>
                </c:pt>
                <c:pt idx="155">
                  <c:v>42199</c:v>
                </c:pt>
                <c:pt idx="156">
                  <c:v>42291</c:v>
                </c:pt>
                <c:pt idx="157">
                  <c:v>42346</c:v>
                </c:pt>
                <c:pt idx="158">
                  <c:v>42382</c:v>
                </c:pt>
                <c:pt idx="159">
                  <c:v>42473</c:v>
                </c:pt>
                <c:pt idx="160">
                  <c:v>42542</c:v>
                </c:pt>
                <c:pt idx="161">
                  <c:v>42564</c:v>
                </c:pt>
                <c:pt idx="162">
                  <c:v>42655</c:v>
                </c:pt>
                <c:pt idx="163">
                  <c:v>42712</c:v>
                </c:pt>
                <c:pt idx="164">
                  <c:v>42759</c:v>
                </c:pt>
                <c:pt idx="165">
                  <c:v>42839</c:v>
                </c:pt>
                <c:pt idx="166">
                  <c:v>42895</c:v>
                </c:pt>
                <c:pt idx="167">
                  <c:v>42928</c:v>
                </c:pt>
                <c:pt idx="168">
                  <c:v>43026</c:v>
                </c:pt>
                <c:pt idx="169">
                  <c:v>43076</c:v>
                </c:pt>
                <c:pt idx="170">
                  <c:v>43117</c:v>
                </c:pt>
              </c:numCache>
            </c:numRef>
          </c:cat>
          <c:val>
            <c:numRef>
              <c:f>海水!$AC$114:$AC$298</c:f>
              <c:numCache>
                <c:formatCode>0.00_);[Red]\(0.00\)</c:formatCode>
                <c:ptCount val="185"/>
                <c:pt idx="0">
                  <c:v>3</c:v>
                </c:pt>
                <c:pt idx="1">
                  <c:v>2.9939203129170751</c:v>
                </c:pt>
                <c:pt idx="2">
                  <c:v>2.9821881555088225</c:v>
                </c:pt>
                <c:pt idx="3">
                  <c:v>2.9652581411657648</c:v>
                </c:pt>
                <c:pt idx="4">
                  <c:v>2.9488101502146922</c:v>
                </c:pt>
                <c:pt idx="5">
                  <c:v>2.9313022342714818</c:v>
                </c:pt>
                <c:pt idx="6">
                  <c:v>2.9119920566002628</c:v>
                </c:pt>
                <c:pt idx="7">
                  <c:v>2.8941345137694934</c:v>
                </c:pt>
                <c:pt idx="8">
                  <c:v>2.8788344956397176</c:v>
                </c:pt>
                <c:pt idx="9">
                  <c:v>2.8602442735386533</c:v>
                </c:pt>
                <c:pt idx="10">
                  <c:v>2.8432621981363027</c:v>
                </c:pt>
                <c:pt idx="11">
                  <c:v>2.8278609888315751</c:v>
                </c:pt>
                <c:pt idx="12">
                  <c:v>2.8066597377758562</c:v>
                </c:pt>
                <c:pt idx="13">
                  <c:v>2.7916394714307646</c:v>
                </c:pt>
                <c:pt idx="14">
                  <c:v>2.776336201493649</c:v>
                </c:pt>
                <c:pt idx="15">
                  <c:v>2.7596717150124173</c:v>
                </c:pt>
                <c:pt idx="16">
                  <c:v>2.7404159696664609</c:v>
                </c:pt>
                <c:pt idx="17">
                  <c:v>2.7269991014368866</c:v>
                </c:pt>
                <c:pt idx="18">
                  <c:v>2.7099213181456498</c:v>
                </c:pt>
                <c:pt idx="20">
                  <c:v>2.6917171929045383</c:v>
                </c:pt>
                <c:pt idx="21">
                  <c:v>2.6873171901394861</c:v>
                </c:pt>
                <c:pt idx="22">
                  <c:v>2.6788893365814377</c:v>
                </c:pt>
                <c:pt idx="23">
                  <c:v>2.6617644489785164</c:v>
                </c:pt>
                <c:pt idx="24">
                  <c:v>2.6461339596815052</c:v>
                </c:pt>
                <c:pt idx="25">
                  <c:v>2.6316283250215893</c:v>
                </c:pt>
                <c:pt idx="26">
                  <c:v>2.6132660087373161</c:v>
                </c:pt>
                <c:pt idx="27">
                  <c:v>2.599280718339088</c:v>
                </c:pt>
                <c:pt idx="28">
                  <c:v>2.5826647314290812</c:v>
                </c:pt>
                <c:pt idx="29">
                  <c:v>2.5685070237642469</c:v>
                </c:pt>
                <c:pt idx="30">
                  <c:v>2.5527558735905922</c:v>
                </c:pt>
                <c:pt idx="31">
                  <c:v>2.5369352952735662</c:v>
                </c:pt>
                <c:pt idx="32">
                  <c:v>2.5217077720690275</c:v>
                </c:pt>
                <c:pt idx="33">
                  <c:v>2.5065716494860881</c:v>
                </c:pt>
                <c:pt idx="34">
                  <c:v>2.4931573501744895</c:v>
                </c:pt>
                <c:pt idx="35">
                  <c:v>2.4767334854391145</c:v>
                </c:pt>
                <c:pt idx="36">
                  <c:v>2.4629952919944436</c:v>
                </c:pt>
                <c:pt idx="37">
                  <c:v>2.4474106657504096</c:v>
                </c:pt>
                <c:pt idx="38">
                  <c:v>2.4328796996889439</c:v>
                </c:pt>
                <c:pt idx="39">
                  <c:v>2.4185932739605152</c:v>
                </c:pt>
                <c:pt idx="40">
                  <c:v>2.4053349767776986</c:v>
                </c:pt>
                <c:pt idx="41">
                  <c:v>2.3899587943567941</c:v>
                </c:pt>
                <c:pt idx="42">
                  <c:v>2.3739040443822308</c:v>
                </c:pt>
                <c:pt idx="43">
                  <c:v>2.3604272858999766</c:v>
                </c:pt>
                <c:pt idx="44">
                  <c:v>2.3479487434906781</c:v>
                </c:pt>
                <c:pt idx="45">
                  <c:v>2.3329394044408587</c:v>
                </c:pt>
                <c:pt idx="46">
                  <c:v>2.3201506465018564</c:v>
                </c:pt>
                <c:pt idx="47">
                  <c:v>2.3039616810643153</c:v>
                </c:pt>
                <c:pt idx="48">
                  <c:v>2.2926816598474664</c:v>
                </c:pt>
                <c:pt idx="49">
                  <c:v>2.2780256174354019</c:v>
                </c:pt>
                <c:pt idx="50">
                  <c:v>2.2621305814634498</c:v>
                </c:pt>
                <c:pt idx="51">
                  <c:v>2.2517920201900838</c:v>
                </c:pt>
                <c:pt idx="52">
                  <c:v>2.238715477913841</c:v>
                </c:pt>
                <c:pt idx="53">
                  <c:v>2.2254235939296425</c:v>
                </c:pt>
                <c:pt idx="54">
                  <c:v>2.2117763736169609</c:v>
                </c:pt>
                <c:pt idx="55">
                  <c:v>2.1977813374793591</c:v>
                </c:pt>
                <c:pt idx="56">
                  <c:v>2.1860195764746666</c:v>
                </c:pt>
                <c:pt idx="57">
                  <c:v>2.1714769007150947</c:v>
                </c:pt>
                <c:pt idx="58">
                  <c:v>2.1581605038957234</c:v>
                </c:pt>
                <c:pt idx="59">
                  <c:v>2.1461894029833815</c:v>
                </c:pt>
                <c:pt idx="60">
                  <c:v>2.131632697338103</c:v>
                </c:pt>
                <c:pt idx="61">
                  <c:v>2.1199474668819551</c:v>
                </c:pt>
                <c:pt idx="62">
                  <c:v>2.1073607420120992</c:v>
                </c:pt>
                <c:pt idx="63">
                  <c:v>2.096768823875125</c:v>
                </c:pt>
                <c:pt idx="64">
                  <c:v>2.0833651606674497</c:v>
                </c:pt>
                <c:pt idx="65">
                  <c:v>2.0709956352474008</c:v>
                </c:pt>
                <c:pt idx="66">
                  <c:v>2.0576220742150122</c:v>
                </c:pt>
                <c:pt idx="67">
                  <c:v>2.0464764724285205</c:v>
                </c:pt>
                <c:pt idx="68">
                  <c:v>2.0343259655346033</c:v>
                </c:pt>
                <c:pt idx="69">
                  <c:v>2.0213214703388669</c:v>
                </c:pt>
                <c:pt idx="70">
                  <c:v>2.0091888315400919</c:v>
                </c:pt>
                <c:pt idx="71">
                  <c:v>1.9983055799892662</c:v>
                </c:pt>
                <c:pt idx="72">
                  <c:v>1.9855313462849076</c:v>
                </c:pt>
                <c:pt idx="73">
                  <c:v>1.9746470173908079</c:v>
                </c:pt>
                <c:pt idx="74">
                  <c:v>1.9611254731474563</c:v>
                </c:pt>
                <c:pt idx="75">
                  <c:v>1.9503749328992386</c:v>
                </c:pt>
                <c:pt idx="76">
                  <c:v>1.9394294787304223</c:v>
                </c:pt>
                <c:pt idx="77">
                  <c:v>1.9271577201724917</c:v>
                </c:pt>
                <c:pt idx="78">
                  <c:v>1.9158410095107463</c:v>
                </c:pt>
                <c:pt idx="79">
                  <c:v>1.9044661221336712</c:v>
                </c:pt>
                <c:pt idx="80">
                  <c:v>1.8931587706649506</c:v>
                </c:pt>
                <c:pt idx="81">
                  <c:v>1.8810566913743245</c:v>
                </c:pt>
                <c:pt idx="82">
                  <c:v>1.871602212087109</c:v>
                </c:pt>
                <c:pt idx="83">
                  <c:v>1.8596379338014408</c:v>
                </c:pt>
                <c:pt idx="84">
                  <c:v>1.8484757729683445</c:v>
                </c:pt>
                <c:pt idx="85">
                  <c:v>1.8376211006864844</c:v>
                </c:pt>
                <c:pt idx="86">
                  <c:v>1.8258740477656015</c:v>
                </c:pt>
                <c:pt idx="87">
                  <c:v>1.8157461066603995</c:v>
                </c:pt>
                <c:pt idx="88">
                  <c:v>1.8042569558210375</c:v>
                </c:pt>
                <c:pt idx="89">
                  <c:v>1.7943663408209938</c:v>
                </c:pt>
                <c:pt idx="90">
                  <c:v>1.7820792820947959</c:v>
                </c:pt>
                <c:pt idx="91">
                  <c:v>1.7730062503369413</c:v>
                </c:pt>
                <c:pt idx="92">
                  <c:v>1.7609806900310727</c:v>
                </c:pt>
                <c:pt idx="93">
                  <c:v>1.7529325221161496</c:v>
                </c:pt>
                <c:pt idx="94">
                  <c:v>1.742524868286996</c:v>
                </c:pt>
                <c:pt idx="95">
                  <c:v>1.7312724241582536</c:v>
                </c:pt>
                <c:pt idx="96">
                  <c:v>1.7195299269512381</c:v>
                </c:pt>
                <c:pt idx="97">
                  <c:v>1.7116712004670795</c:v>
                </c:pt>
                <c:pt idx="98">
                  <c:v>1.7007292863981092</c:v>
                </c:pt>
                <c:pt idx="99">
                  <c:v>1.689857318872295</c:v>
                </c:pt>
                <c:pt idx="100">
                  <c:v>1.6797142373426128</c:v>
                </c:pt>
                <c:pt idx="101">
                  <c:v>1.6697413010808915</c:v>
                </c:pt>
                <c:pt idx="102">
                  <c:v>1.6613489253388587</c:v>
                </c:pt>
                <c:pt idx="103">
                  <c:v>1.6512688991656783</c:v>
                </c:pt>
                <c:pt idx="104">
                  <c:v>1.6408204794283208</c:v>
                </c:pt>
                <c:pt idx="105">
                  <c:v>1.6319325831056657</c:v>
                </c:pt>
                <c:pt idx="106">
                  <c:v>1.6221371849637491</c:v>
                </c:pt>
                <c:pt idx="107">
                  <c:v>1.6112403414740091</c:v>
                </c:pt>
                <c:pt idx="108">
                  <c:v>1.602093258637912</c:v>
                </c:pt>
                <c:pt idx="109">
                  <c:v>1.5928938629101603</c:v>
                </c:pt>
                <c:pt idx="110">
                  <c:v>1.5839545833500226</c:v>
                </c:pt>
                <c:pt idx="111">
                  <c:v>1.573211281480549</c:v>
                </c:pt>
                <c:pt idx="112">
                  <c:v>1.5680722004582317</c:v>
                </c:pt>
                <c:pt idx="113">
                  <c:v>1.5644848355220382</c:v>
                </c:pt>
                <c:pt idx="114">
                  <c:v>1.558048247688171</c:v>
                </c:pt>
                <c:pt idx="115">
                  <c:v>1.5552978229423382</c:v>
                </c:pt>
                <c:pt idx="116">
                  <c:v>1.5481896825137607</c:v>
                </c:pt>
                <c:pt idx="117">
                  <c:v>1.5453555307978841</c:v>
                </c:pt>
                <c:pt idx="118">
                  <c:v>1.5368841672573428</c:v>
                </c:pt>
                <c:pt idx="119">
                  <c:v>1.5305611338162861</c:v>
                </c:pt>
                <c:pt idx="120">
                  <c:v>1.5267598252557411</c:v>
                </c:pt>
                <c:pt idx="121">
                  <c:v>1.5184897657296708</c:v>
                </c:pt>
                <c:pt idx="122">
                  <c:v>1.5243638645920654</c:v>
                </c:pt>
                <c:pt idx="123">
                  <c:v>1.5204784452810993</c:v>
                </c:pt>
                <c:pt idx="124">
                  <c:v>1.5094740645401299</c:v>
                </c:pt>
                <c:pt idx="125">
                  <c:v>1.5005118921064449</c:v>
                </c:pt>
                <c:pt idx="126">
                  <c:v>1.4945340908758533</c:v>
                </c:pt>
                <c:pt idx="128">
                  <c:v>1.4853689880798591</c:v>
                </c:pt>
                <c:pt idx="129">
                  <c:v>1.4787739689646124</c:v>
                </c:pt>
                <c:pt idx="130">
                  <c:v>1.4787739689646124</c:v>
                </c:pt>
                <c:pt idx="131">
                  <c:v>1.4759703016150718</c:v>
                </c:pt>
                <c:pt idx="132">
                  <c:v>1.4733647691819782</c:v>
                </c:pt>
                <c:pt idx="133">
                  <c:v>1.4733647691819782</c:v>
                </c:pt>
                <c:pt idx="134">
                  <c:v>1.4646169877994952</c:v>
                </c:pt>
                <c:pt idx="135">
                  <c:v>1.4646169877994952</c:v>
                </c:pt>
                <c:pt idx="136">
                  <c:v>1.4593550688307353</c:v>
                </c:pt>
                <c:pt idx="137">
                  <c:v>1.4554448500055646</c:v>
                </c:pt>
                <c:pt idx="138">
                  <c:v>1.4554448500055646</c:v>
                </c:pt>
                <c:pt idx="139">
                  <c:v>1.447276930785389</c:v>
                </c:pt>
                <c:pt idx="140">
                  <c:v>1.4387781898148522</c:v>
                </c:pt>
                <c:pt idx="141">
                  <c:v>1.4301421681108664</c:v>
                </c:pt>
                <c:pt idx="142">
                  <c:v>1.4209069513654975</c:v>
                </c:pt>
                <c:pt idx="143">
                  <c:v>1.4132102692322537</c:v>
                </c:pt>
                <c:pt idx="144">
                  <c:v>1.4041762764168659</c:v>
                </c:pt>
                <c:pt idx="145">
                  <c:v>1.3946523356586695</c:v>
                </c:pt>
                <c:pt idx="146">
                  <c:v>1.3875517958231336</c:v>
                </c:pt>
                <c:pt idx="147">
                  <c:v>1.3799454842271996</c:v>
                </c:pt>
                <c:pt idx="148">
                  <c:v>1.3731893760557365</c:v>
                </c:pt>
                <c:pt idx="149">
                  <c:v>1.3718421289021447</c:v>
                </c:pt>
                <c:pt idx="150">
                  <c:v>1.3618243757205593</c:v>
                </c:pt>
                <c:pt idx="151">
                  <c:v>1.3567541772978629</c:v>
                </c:pt>
                <c:pt idx="152">
                  <c:v>1.3548909716157715</c:v>
                </c:pt>
                <c:pt idx="153">
                  <c:v>1.3463178860468792</c:v>
                </c:pt>
                <c:pt idx="154">
                  <c:v>1.3413054197230398</c:v>
                </c:pt>
                <c:pt idx="155">
                  <c:v>1.3389376113938694</c:v>
                </c:pt>
                <c:pt idx="156">
                  <c:v>1.3309008658036623</c:v>
                </c:pt>
                <c:pt idx="157">
                  <c:v>1.3261193477892954</c:v>
                </c:pt>
                <c:pt idx="158">
                  <c:v>1.3229989327187059</c:v>
                </c:pt>
                <c:pt idx="159">
                  <c:v>1.3151439156348461</c:v>
                </c:pt>
                <c:pt idx="160">
                  <c:v>1.3092190164491786</c:v>
                </c:pt>
                <c:pt idx="161">
                  <c:v>1.3073355359985774</c:v>
                </c:pt>
                <c:pt idx="162">
                  <c:v>1.2995735169102451</c:v>
                </c:pt>
                <c:pt idx="163">
                  <c:v>1.2947350842069607</c:v>
                </c:pt>
                <c:pt idx="164">
                  <c:v>1.2907590529473887</c:v>
                </c:pt>
                <c:pt idx="165">
                  <c:v>1.2840193993039482</c:v>
                </c:pt>
                <c:pt idx="166">
                  <c:v>1.2793225912714965</c:v>
                </c:pt>
                <c:pt idx="167">
                  <c:v>1.2765628785382792</c:v>
                </c:pt>
                <c:pt idx="168">
                  <c:v>1.2684024086321479</c:v>
                </c:pt>
                <c:pt idx="169">
                  <c:v>1.2642590219023446</c:v>
                </c:pt>
                <c:pt idx="170">
                  <c:v>1.2608715464805509</c:v>
                </c:pt>
              </c:numCache>
            </c:numRef>
          </c:val>
          <c:smooth val="0"/>
        </c:ser>
        <c:dLbls>
          <c:showLegendKey val="0"/>
          <c:showVal val="0"/>
          <c:showCatName val="0"/>
          <c:showSerName val="0"/>
          <c:showPercent val="0"/>
          <c:showBubbleSize val="0"/>
        </c:dLbls>
        <c:marker val="1"/>
        <c:smooth val="0"/>
        <c:axId val="242755072"/>
        <c:axId val="242756608"/>
      </c:lineChart>
      <c:dateAx>
        <c:axId val="24275507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2756608"/>
        <c:crossesAt val="0.01"/>
        <c:auto val="0"/>
        <c:lblOffset val="100"/>
        <c:baseTimeUnit val="days"/>
        <c:majorUnit val="24"/>
        <c:majorTimeUnit val="months"/>
      </c:dateAx>
      <c:valAx>
        <c:axId val="242756608"/>
        <c:scaling>
          <c:logBase val="10"/>
          <c:orientation val="minMax"/>
        </c:scaling>
        <c:delete val="0"/>
        <c:axPos val="l"/>
        <c:majorGridlines>
          <c:spPr>
            <a:ln w="3175">
              <a:pattFill prst="pct50">
                <a:fgClr>
                  <a:srgbClr val="000000"/>
                </a:fgClr>
                <a:bgClr>
                  <a:srgbClr val="FFFFFF"/>
                </a:bgClr>
              </a:patt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ｍ</a:t>
                </a:r>
                <a:r>
                  <a:rPr lang="en-US" altLang="ja-JP" sz="900" b="0" i="0" u="none" strike="noStrike" baseline="0">
                    <a:solidFill>
                      <a:srgbClr val="000000"/>
                    </a:solidFill>
                    <a:latin typeface="Meiryo UI"/>
                    <a:ea typeface="Meiryo UI"/>
                  </a:rPr>
                  <a:t>)</a:t>
                </a:r>
                <a:r>
                  <a:rPr lang="ja-JP" altLang="en-US" sz="900" b="0" i="0" u="none" strike="noStrike" baseline="0">
                    <a:solidFill>
                      <a:srgbClr val="000000"/>
                    </a:solidFill>
                    <a:latin typeface="Meiryo UI"/>
                    <a:ea typeface="Meiryo UI"/>
                  </a:rPr>
                  <a:t>Bq/</a:t>
                </a:r>
                <a:r>
                  <a:rPr lang="en-US" altLang="ja-JP" sz="900" b="0" i="0" u="none" strike="noStrike" baseline="0">
                    <a:solidFill>
                      <a:srgbClr val="000000"/>
                    </a:solidFill>
                    <a:latin typeface="Meiryo UI"/>
                    <a:ea typeface="Meiryo UI"/>
                  </a:rPr>
                  <a:t>L</a:t>
                </a:r>
                <a:endParaRPr lang="ja-JP" altLang="en-US" sz="900" b="0" i="0" u="none" strike="noStrike" baseline="0">
                  <a:solidFill>
                    <a:srgbClr val="000000"/>
                  </a:solidFill>
                  <a:latin typeface="Meiryo UI"/>
                  <a:ea typeface="Meiryo UI"/>
                </a:endParaRPr>
              </a:p>
            </c:rich>
          </c:tx>
          <c:layout>
            <c:manualLayout>
              <c:xMode val="edge"/>
              <c:yMode val="edge"/>
              <c:x val="5.3706093189964171E-3"/>
              <c:y val="0.2515187500000000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755072"/>
        <c:crosses val="autoZero"/>
        <c:crossBetween val="between"/>
        <c:minorUnit val="10"/>
      </c:valAx>
      <c:spPr>
        <a:noFill/>
        <a:ln w="12700">
          <a:solidFill>
            <a:srgbClr val="808080"/>
          </a:solidFill>
          <a:prstDash val="solid"/>
        </a:ln>
      </c:spPr>
    </c:plotArea>
    <c:legend>
      <c:legendPos val="r"/>
      <c:layout>
        <c:manualLayout>
          <c:xMode val="edge"/>
          <c:yMode val="edge"/>
          <c:x val="0.64685026426491221"/>
          <c:y val="1.8656600509206013E-2"/>
          <c:w val="0.28475179211469537"/>
          <c:h val="0.20251875"/>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15</xdr:col>
      <xdr:colOff>206375</xdr:colOff>
      <xdr:row>63</xdr:row>
      <xdr:rowOff>107949</xdr:rowOff>
    </xdr:from>
    <xdr:to>
      <xdr:col>31</xdr:col>
      <xdr:colOff>236475</xdr:colOff>
      <xdr:row>85</xdr:row>
      <xdr:rowOff>117749</xdr:rowOff>
    </xdr:to>
    <xdr:graphicFrame macro="">
      <xdr:nvGraphicFramePr>
        <xdr:cNvPr id="26918" name="グラフ 210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50800</xdr:colOff>
      <xdr:row>5</xdr:row>
      <xdr:rowOff>38101</xdr:rowOff>
    </xdr:from>
    <xdr:to>
      <xdr:col>15</xdr:col>
      <xdr:colOff>207900</xdr:colOff>
      <xdr:row>25</xdr:row>
      <xdr:rowOff>124101</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15</xdr:col>
      <xdr:colOff>203200</xdr:colOff>
      <xdr:row>5</xdr:row>
      <xdr:rowOff>38100</xdr:rowOff>
    </xdr:from>
    <xdr:to>
      <xdr:col>31</xdr:col>
      <xdr:colOff>233300</xdr:colOff>
      <xdr:row>25</xdr:row>
      <xdr:rowOff>124100</xdr:rowOff>
    </xdr:to>
    <xdr:graphicFrame macro="">
      <xdr:nvGraphicFramePr>
        <xdr:cNvPr id="984" name="グラフ 98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50800</xdr:colOff>
      <xdr:row>23</xdr:row>
      <xdr:rowOff>114300</xdr:rowOff>
    </xdr:from>
    <xdr:to>
      <xdr:col>15</xdr:col>
      <xdr:colOff>207900</xdr:colOff>
      <xdr:row>44</xdr:row>
      <xdr:rowOff>60600</xdr:rowOff>
    </xdr:to>
    <xdr:graphicFrame macro="">
      <xdr:nvGraphicFramePr>
        <xdr:cNvPr id="985" name="グラフ 98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50800</xdr:colOff>
      <xdr:row>42</xdr:row>
      <xdr:rowOff>3174</xdr:rowOff>
    </xdr:from>
    <xdr:to>
      <xdr:col>15</xdr:col>
      <xdr:colOff>207900</xdr:colOff>
      <xdr:row>62</xdr:row>
      <xdr:rowOff>89174</xdr:rowOff>
    </xdr:to>
    <xdr:graphicFrame macro="">
      <xdr:nvGraphicFramePr>
        <xdr:cNvPr id="986" name="グラフ 98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203200</xdr:colOff>
      <xdr:row>23</xdr:row>
      <xdr:rowOff>107951</xdr:rowOff>
    </xdr:from>
    <xdr:to>
      <xdr:col>31</xdr:col>
      <xdr:colOff>233300</xdr:colOff>
      <xdr:row>44</xdr:row>
      <xdr:rowOff>54251</xdr:rowOff>
    </xdr:to>
    <xdr:graphicFrame macro="">
      <xdr:nvGraphicFramePr>
        <xdr:cNvPr id="987" name="グラフ 98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15</xdr:col>
      <xdr:colOff>206374</xdr:colOff>
      <xdr:row>83</xdr:row>
      <xdr:rowOff>79375</xdr:rowOff>
    </xdr:from>
    <xdr:to>
      <xdr:col>31</xdr:col>
      <xdr:colOff>236474</xdr:colOff>
      <xdr:row>106</xdr:row>
      <xdr:rowOff>38375</xdr:rowOff>
    </xdr:to>
    <xdr:graphicFrame macro="">
      <xdr:nvGraphicFramePr>
        <xdr:cNvPr id="26916"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50801</xdr:colOff>
      <xdr:row>63</xdr:row>
      <xdr:rowOff>104774</xdr:rowOff>
    </xdr:from>
    <xdr:to>
      <xdr:col>15</xdr:col>
      <xdr:colOff>207901</xdr:colOff>
      <xdr:row>85</xdr:row>
      <xdr:rowOff>114574</xdr:rowOff>
    </xdr:to>
    <xdr:graphicFrame macro="">
      <xdr:nvGraphicFramePr>
        <xdr:cNvPr id="26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xdr:col>
      <xdr:colOff>44450</xdr:colOff>
      <xdr:row>83</xdr:row>
      <xdr:rowOff>76199</xdr:rowOff>
    </xdr:from>
    <xdr:to>
      <xdr:col>15</xdr:col>
      <xdr:colOff>201550</xdr:colOff>
      <xdr:row>106</xdr:row>
      <xdr:rowOff>35199</xdr:rowOff>
    </xdr:to>
    <xdr:graphicFrame macro="">
      <xdr:nvGraphicFramePr>
        <xdr:cNvPr id="26915"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410000" mc:Ignorable="a14" a14:legacySpreadsheetColorIndex="65"/>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410000" mc:Ignorable="a14" a14:legacySpreadsheetColorIndex="65"/>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R432"/>
  <sheetViews>
    <sheetView tabSelected="1" zoomScale="75" zoomScaleNormal="75" workbookViewId="0"/>
  </sheetViews>
  <sheetFormatPr defaultColWidth="10.69921875" defaultRowHeight="9.9499999999999993" customHeight="1" x14ac:dyDescent="0.2"/>
  <cols>
    <col min="1" max="1" width="1.19921875" style="2" customWidth="1"/>
    <col min="2" max="2" width="6.19921875" style="2" customWidth="1"/>
    <col min="3" max="8" width="3.3984375" style="2" customWidth="1"/>
    <col min="9" max="9" width="6.19921875" style="14" customWidth="1"/>
    <col min="10" max="11" width="3.3984375" style="2" customWidth="1"/>
    <col min="12" max="12" width="6.19921875" style="2" customWidth="1"/>
    <col min="13" max="15" width="3.3984375" style="2" customWidth="1"/>
    <col min="16" max="16" width="6.19921875" style="2" customWidth="1"/>
    <col min="17" max="32" width="3.3984375" style="2" customWidth="1"/>
    <col min="33" max="33" width="3.5" style="2" customWidth="1"/>
    <col min="34" max="63" width="3.3984375" style="2" customWidth="1"/>
    <col min="64" max="70" width="5.19921875" style="2" customWidth="1"/>
    <col min="71" max="16384" width="10.69921875" style="2"/>
  </cols>
  <sheetData>
    <row r="1" spans="2:29" ht="7.5" customHeight="1" x14ac:dyDescent="0.2"/>
    <row r="2" spans="2:29" ht="19.5" customHeight="1" x14ac:dyDescent="0.3">
      <c r="B2" s="36" t="s">
        <v>0</v>
      </c>
      <c r="E2" s="49" t="s">
        <v>41</v>
      </c>
      <c r="H2" s="4"/>
      <c r="I2" s="4"/>
      <c r="J2" s="4"/>
      <c r="K2" s="4"/>
      <c r="L2" s="4"/>
      <c r="M2" s="4"/>
      <c r="O2" s="50" t="s">
        <v>114</v>
      </c>
      <c r="S2" s="267"/>
      <c r="U2" s="267"/>
      <c r="V2" s="14"/>
      <c r="W2" s="268"/>
      <c r="X2" s="10"/>
      <c r="Y2" s="14"/>
      <c r="Z2" s="268"/>
      <c r="AA2" s="268"/>
      <c r="AB2" s="10"/>
      <c r="AC2" s="14"/>
    </row>
    <row r="3" spans="2:29" ht="10.5" customHeight="1" x14ac:dyDescent="0.2">
      <c r="B3" s="36"/>
      <c r="C3" s="51" t="s">
        <v>37</v>
      </c>
      <c r="D3" s="52"/>
      <c r="E3" s="52"/>
      <c r="G3" s="51" t="s">
        <v>38</v>
      </c>
      <c r="H3" s="52"/>
      <c r="I3" s="52"/>
      <c r="J3" s="51" t="s">
        <v>39</v>
      </c>
      <c r="K3" s="52"/>
      <c r="L3" s="53"/>
      <c r="M3" s="54" t="s">
        <v>40</v>
      </c>
      <c r="N3" s="54"/>
      <c r="O3" s="305" t="s">
        <v>115</v>
      </c>
      <c r="P3" s="306"/>
      <c r="Q3" s="306"/>
      <c r="R3" s="306"/>
      <c r="S3" s="306"/>
      <c r="T3" s="306"/>
      <c r="U3" s="306"/>
      <c r="V3" s="306"/>
      <c r="W3" s="306"/>
      <c r="X3" s="306"/>
      <c r="Y3" s="306"/>
      <c r="Z3" s="306"/>
      <c r="AA3" s="306"/>
      <c r="AB3" s="306"/>
      <c r="AC3" s="306"/>
    </row>
    <row r="4" spans="2:29" ht="10.5" customHeight="1" x14ac:dyDescent="0.2">
      <c r="B4" s="36"/>
      <c r="C4" s="51"/>
      <c r="D4" s="52"/>
      <c r="E4" s="52"/>
      <c r="F4" s="51"/>
      <c r="G4" s="52"/>
      <c r="H4" s="52"/>
      <c r="I4" s="51"/>
      <c r="J4" s="52"/>
      <c r="K4" s="53"/>
      <c r="L4" s="54"/>
      <c r="M4" s="54"/>
      <c r="O4" s="306"/>
      <c r="P4" s="306"/>
      <c r="Q4" s="306"/>
      <c r="R4" s="306"/>
      <c r="S4" s="306"/>
      <c r="T4" s="306"/>
      <c r="U4" s="306"/>
      <c r="V4" s="306"/>
      <c r="W4" s="306"/>
      <c r="X4" s="306"/>
      <c r="Y4" s="306"/>
      <c r="Z4" s="306"/>
      <c r="AA4" s="306"/>
      <c r="AB4" s="306"/>
      <c r="AC4" s="306"/>
    </row>
    <row r="5" spans="2:29" ht="10.5" customHeight="1" x14ac:dyDescent="0.2">
      <c r="B5" s="36"/>
      <c r="C5" s="51"/>
      <c r="D5" s="52"/>
      <c r="E5" s="52"/>
      <c r="F5" s="51"/>
      <c r="G5" s="52"/>
      <c r="H5" s="52"/>
      <c r="I5" s="51"/>
      <c r="J5" s="52"/>
      <c r="K5" s="53"/>
      <c r="L5" s="54"/>
      <c r="M5" s="54"/>
      <c r="O5" s="2" t="s">
        <v>116</v>
      </c>
      <c r="P5" s="2" t="s">
        <v>117</v>
      </c>
      <c r="Q5" s="3"/>
      <c r="U5" s="267"/>
      <c r="W5" s="14"/>
      <c r="X5" s="14"/>
      <c r="Y5" s="14"/>
      <c r="Z5" s="14"/>
      <c r="AA5" s="268"/>
      <c r="AB5" s="10"/>
      <c r="AC5" s="268"/>
    </row>
    <row r="6" spans="2:29" ht="10.5" customHeight="1" x14ac:dyDescent="0.3">
      <c r="B6" s="36"/>
      <c r="C6" s="51"/>
      <c r="D6" s="52"/>
      <c r="E6" s="52"/>
      <c r="F6" s="51"/>
      <c r="G6" s="52"/>
      <c r="H6" s="52"/>
      <c r="I6" s="51"/>
      <c r="J6" s="52"/>
      <c r="K6" s="53"/>
      <c r="L6" s="54"/>
      <c r="M6" s="54"/>
      <c r="N6" s="55"/>
      <c r="O6" s="56"/>
      <c r="P6" s="56"/>
      <c r="Q6" s="55"/>
      <c r="R6" s="55"/>
      <c r="S6" s="55"/>
      <c r="T6" s="55"/>
      <c r="U6" s="48"/>
      <c r="V6" s="48"/>
      <c r="W6" s="48"/>
      <c r="X6" s="48"/>
      <c r="Y6" s="48"/>
      <c r="Z6" s="48"/>
      <c r="AA6" s="4"/>
      <c r="AB6" s="4"/>
    </row>
    <row r="7" spans="2:29" ht="10.5" customHeight="1" x14ac:dyDescent="0.3">
      <c r="B7" s="36"/>
      <c r="C7" s="51"/>
      <c r="D7" s="52"/>
      <c r="E7" s="52"/>
      <c r="F7" s="51"/>
      <c r="G7" s="52"/>
      <c r="H7" s="52"/>
      <c r="I7" s="51"/>
      <c r="J7" s="52"/>
      <c r="K7" s="53"/>
      <c r="L7" s="54"/>
      <c r="M7" s="54"/>
      <c r="N7" s="55"/>
      <c r="O7" s="56"/>
      <c r="P7" s="56"/>
      <c r="Q7" s="55"/>
      <c r="R7" s="55"/>
      <c r="S7" s="55"/>
      <c r="T7" s="55"/>
      <c r="U7" s="48"/>
      <c r="V7" s="48"/>
      <c r="W7" s="48"/>
      <c r="X7" s="48"/>
      <c r="Y7" s="48"/>
      <c r="Z7" s="48"/>
      <c r="AA7" s="4"/>
      <c r="AB7" s="4"/>
    </row>
    <row r="8" spans="2:29" ht="10.5" customHeight="1" x14ac:dyDescent="0.3">
      <c r="B8" s="36"/>
      <c r="C8" s="51"/>
      <c r="D8" s="52"/>
      <c r="E8" s="52"/>
      <c r="F8" s="51"/>
      <c r="G8" s="52"/>
      <c r="H8" s="52"/>
      <c r="I8" s="51"/>
      <c r="J8" s="52"/>
      <c r="K8" s="53"/>
      <c r="L8" s="54"/>
      <c r="M8" s="54"/>
      <c r="N8" s="55"/>
      <c r="O8" s="56"/>
      <c r="P8" s="56"/>
      <c r="Q8" s="55"/>
      <c r="R8" s="55"/>
      <c r="S8" s="55"/>
      <c r="T8" s="55"/>
      <c r="U8" s="48"/>
      <c r="V8" s="48"/>
      <c r="W8" s="48"/>
      <c r="X8" s="48"/>
      <c r="Y8" s="48"/>
      <c r="Z8" s="48"/>
      <c r="AA8" s="4"/>
      <c r="AB8" s="4"/>
    </row>
    <row r="9" spans="2:29" ht="10.5" customHeight="1" x14ac:dyDescent="0.3">
      <c r="B9" s="36"/>
      <c r="C9" s="51"/>
      <c r="D9" s="52"/>
      <c r="E9" s="52"/>
      <c r="F9" s="51"/>
      <c r="G9" s="52"/>
      <c r="H9" s="52"/>
      <c r="I9" s="51"/>
      <c r="J9" s="52"/>
      <c r="K9" s="53"/>
      <c r="L9" s="54"/>
      <c r="M9" s="54"/>
      <c r="N9" s="55"/>
      <c r="O9" s="56"/>
      <c r="P9" s="56"/>
      <c r="Q9" s="55"/>
      <c r="R9" s="55"/>
      <c r="S9" s="55"/>
      <c r="T9" s="55"/>
      <c r="U9" s="48"/>
      <c r="V9" s="48"/>
      <c r="W9" s="48"/>
      <c r="X9" s="48"/>
      <c r="Y9" s="48"/>
      <c r="Z9" s="48"/>
      <c r="AA9" s="4"/>
      <c r="AB9" s="4"/>
    </row>
    <row r="10" spans="2:29" ht="10.5" customHeight="1" x14ac:dyDescent="0.3">
      <c r="B10" s="36"/>
      <c r="C10" s="51"/>
      <c r="D10" s="52"/>
      <c r="E10" s="52"/>
      <c r="F10" s="51"/>
      <c r="G10" s="52"/>
      <c r="H10" s="52"/>
      <c r="I10" s="51"/>
      <c r="J10" s="52"/>
      <c r="K10" s="53"/>
      <c r="L10" s="54"/>
      <c r="M10" s="54"/>
      <c r="N10" s="55"/>
      <c r="O10" s="56"/>
      <c r="P10" s="56"/>
      <c r="Q10" s="55"/>
      <c r="R10" s="55"/>
      <c r="S10" s="55"/>
      <c r="T10" s="55"/>
      <c r="U10" s="48"/>
      <c r="V10" s="48"/>
      <c r="W10" s="48"/>
      <c r="X10" s="48"/>
      <c r="Y10" s="48"/>
      <c r="Z10" s="48"/>
      <c r="AA10" s="4"/>
      <c r="AB10" s="4"/>
    </row>
    <row r="11" spans="2:29" ht="10.5" customHeight="1" x14ac:dyDescent="0.3">
      <c r="B11" s="36"/>
      <c r="C11" s="51"/>
      <c r="D11" s="52"/>
      <c r="E11" s="52"/>
      <c r="F11" s="51"/>
      <c r="G11" s="52"/>
      <c r="H11" s="52"/>
      <c r="I11" s="51"/>
      <c r="J11" s="52"/>
      <c r="K11" s="53"/>
      <c r="L11" s="54"/>
      <c r="M11" s="54"/>
      <c r="N11" s="55"/>
      <c r="O11" s="56"/>
      <c r="P11" s="56"/>
      <c r="Q11" s="55"/>
      <c r="R11" s="55"/>
      <c r="S11" s="55"/>
      <c r="T11" s="55"/>
      <c r="U11" s="48"/>
      <c r="V11" s="48"/>
      <c r="W11" s="48"/>
      <c r="X11" s="48"/>
      <c r="Y11" s="48"/>
      <c r="Z11" s="48"/>
      <c r="AA11" s="4"/>
      <c r="AB11" s="4"/>
    </row>
    <row r="12" spans="2:29" ht="10.5" customHeight="1" x14ac:dyDescent="0.3">
      <c r="B12" s="36"/>
      <c r="C12" s="51"/>
      <c r="D12" s="52"/>
      <c r="E12" s="52"/>
      <c r="F12" s="51"/>
      <c r="G12" s="52"/>
      <c r="H12" s="52"/>
      <c r="I12" s="51"/>
      <c r="J12" s="52"/>
      <c r="K12" s="53"/>
      <c r="L12" s="54"/>
      <c r="M12" s="54"/>
      <c r="N12" s="55"/>
      <c r="O12" s="56"/>
      <c r="P12" s="56"/>
      <c r="Q12" s="55"/>
      <c r="R12" s="55"/>
      <c r="S12" s="55"/>
      <c r="T12" s="55"/>
      <c r="U12" s="48"/>
      <c r="V12" s="48"/>
      <c r="W12" s="48"/>
      <c r="X12" s="48"/>
      <c r="Y12" s="48"/>
      <c r="Z12" s="48"/>
      <c r="AA12" s="4"/>
      <c r="AB12" s="4"/>
    </row>
    <row r="13" spans="2:29" ht="10.5" customHeight="1" x14ac:dyDescent="0.3">
      <c r="B13" s="36"/>
      <c r="C13" s="51"/>
      <c r="D13" s="52"/>
      <c r="E13" s="52"/>
      <c r="F13" s="51"/>
      <c r="G13" s="52"/>
      <c r="H13" s="52"/>
      <c r="I13" s="51"/>
      <c r="J13" s="52"/>
      <c r="K13" s="53"/>
      <c r="L13" s="54"/>
      <c r="M13" s="54"/>
      <c r="N13" s="55"/>
      <c r="O13" s="56"/>
      <c r="P13" s="56"/>
      <c r="Q13" s="55"/>
      <c r="R13" s="55"/>
      <c r="S13" s="55"/>
      <c r="T13" s="55"/>
      <c r="U13" s="48"/>
      <c r="V13" s="48"/>
      <c r="W13" s="48"/>
      <c r="X13" s="48"/>
      <c r="Y13" s="48"/>
      <c r="Z13" s="48"/>
      <c r="AA13" s="4"/>
      <c r="AB13" s="4"/>
    </row>
    <row r="14" spans="2:29" ht="10.5" customHeight="1" x14ac:dyDescent="0.3">
      <c r="B14" s="36"/>
      <c r="C14" s="51"/>
      <c r="D14" s="52"/>
      <c r="E14" s="52"/>
      <c r="F14" s="51"/>
      <c r="G14" s="52"/>
      <c r="H14" s="52"/>
      <c r="I14" s="51"/>
      <c r="J14" s="52"/>
      <c r="K14" s="53"/>
      <c r="L14" s="54"/>
      <c r="M14" s="54"/>
      <c r="N14" s="55"/>
      <c r="O14" s="56"/>
      <c r="P14" s="56"/>
      <c r="Q14" s="55"/>
      <c r="R14" s="55"/>
      <c r="S14" s="55"/>
      <c r="T14" s="55"/>
      <c r="U14" s="48"/>
      <c r="V14" s="48"/>
      <c r="W14" s="48"/>
      <c r="X14" s="48"/>
      <c r="Y14" s="48"/>
      <c r="Z14" s="48"/>
      <c r="AA14" s="4"/>
      <c r="AB14" s="4"/>
    </row>
    <row r="15" spans="2:29" ht="10.5" customHeight="1" x14ac:dyDescent="0.3">
      <c r="B15" s="36"/>
      <c r="C15" s="51"/>
      <c r="D15" s="52"/>
      <c r="E15" s="52"/>
      <c r="F15" s="51"/>
      <c r="G15" s="52"/>
      <c r="H15" s="52"/>
      <c r="I15" s="51"/>
      <c r="J15" s="52"/>
      <c r="K15" s="53"/>
      <c r="L15" s="54"/>
      <c r="M15" s="54"/>
      <c r="N15" s="55"/>
      <c r="O15" s="56"/>
      <c r="P15" s="56"/>
      <c r="Q15" s="55"/>
      <c r="R15" s="55"/>
      <c r="S15" s="55"/>
      <c r="T15" s="55"/>
      <c r="U15" s="48"/>
      <c r="V15" s="48"/>
      <c r="W15" s="48"/>
      <c r="X15" s="48"/>
      <c r="Y15" s="48"/>
      <c r="Z15" s="48"/>
      <c r="AA15" s="4"/>
      <c r="AB15" s="4"/>
    </row>
    <row r="16" spans="2:29" ht="10.5" customHeight="1" x14ac:dyDescent="0.3">
      <c r="B16" s="36"/>
      <c r="C16" s="51"/>
      <c r="D16" s="52"/>
      <c r="E16" s="52"/>
      <c r="F16" s="51"/>
      <c r="G16" s="52"/>
      <c r="H16" s="52"/>
      <c r="I16" s="51"/>
      <c r="J16" s="52"/>
      <c r="K16" s="53"/>
      <c r="L16" s="54"/>
      <c r="M16" s="54"/>
      <c r="N16" s="55"/>
      <c r="O16" s="56"/>
      <c r="P16" s="56"/>
      <c r="Q16" s="55"/>
      <c r="R16" s="55"/>
      <c r="S16" s="55"/>
      <c r="T16" s="55"/>
      <c r="U16" s="48"/>
      <c r="V16" s="48"/>
      <c r="W16" s="48"/>
      <c r="X16" s="48"/>
      <c r="Y16" s="48"/>
      <c r="Z16" s="48"/>
      <c r="AA16" s="4"/>
      <c r="AB16" s="4"/>
    </row>
    <row r="17" spans="2:28" ht="10.5" customHeight="1" x14ac:dyDescent="0.3">
      <c r="B17" s="36"/>
      <c r="C17" s="51"/>
      <c r="D17" s="52"/>
      <c r="E17" s="52"/>
      <c r="F17" s="51"/>
      <c r="G17" s="52"/>
      <c r="H17" s="52"/>
      <c r="I17" s="51"/>
      <c r="J17" s="52"/>
      <c r="K17" s="53"/>
      <c r="L17" s="54"/>
      <c r="M17" s="54"/>
      <c r="N17" s="55"/>
      <c r="O17" s="56"/>
      <c r="P17" s="56"/>
      <c r="Q17" s="55"/>
      <c r="R17" s="55"/>
      <c r="S17" s="55"/>
      <c r="T17" s="55"/>
      <c r="U17" s="48"/>
      <c r="V17" s="48"/>
      <c r="W17" s="48"/>
      <c r="X17" s="48"/>
      <c r="Y17" s="48"/>
      <c r="Z17" s="48"/>
      <c r="AA17" s="4"/>
      <c r="AB17" s="4"/>
    </row>
    <row r="18" spans="2:28" ht="10.5" customHeight="1" x14ac:dyDescent="0.3">
      <c r="B18" s="36"/>
      <c r="C18" s="51"/>
      <c r="D18" s="52"/>
      <c r="E18" s="52"/>
      <c r="F18" s="51"/>
      <c r="G18" s="52"/>
      <c r="H18" s="52"/>
      <c r="I18" s="51"/>
      <c r="J18" s="52"/>
      <c r="K18" s="53"/>
      <c r="L18" s="54"/>
      <c r="M18" s="54"/>
      <c r="N18" s="55"/>
      <c r="O18" s="56"/>
      <c r="P18" s="56"/>
      <c r="Q18" s="55"/>
      <c r="R18" s="55"/>
      <c r="S18" s="55"/>
      <c r="T18" s="55"/>
      <c r="U18" s="48"/>
      <c r="V18" s="48"/>
      <c r="W18" s="48"/>
      <c r="X18" s="48"/>
      <c r="Y18" s="48"/>
      <c r="Z18" s="48"/>
      <c r="AA18" s="4"/>
      <c r="AB18" s="4"/>
    </row>
    <row r="19" spans="2:28" ht="10.5" customHeight="1" x14ac:dyDescent="0.3">
      <c r="B19" s="36"/>
      <c r="C19" s="51"/>
      <c r="D19" s="52"/>
      <c r="E19" s="52"/>
      <c r="F19" s="51"/>
      <c r="G19" s="52"/>
      <c r="H19" s="52"/>
      <c r="I19" s="51"/>
      <c r="J19" s="52"/>
      <c r="K19" s="53"/>
      <c r="L19" s="54"/>
      <c r="M19" s="54"/>
      <c r="N19" s="55"/>
      <c r="O19" s="56"/>
      <c r="P19" s="56"/>
      <c r="Q19" s="55"/>
      <c r="R19" s="55"/>
      <c r="S19" s="55"/>
      <c r="T19" s="55"/>
      <c r="U19" s="48"/>
      <c r="V19" s="48"/>
      <c r="W19" s="48"/>
      <c r="X19" s="48"/>
      <c r="Y19" s="48"/>
      <c r="Z19" s="48"/>
      <c r="AA19" s="4"/>
      <c r="AB19" s="4"/>
    </row>
    <row r="20" spans="2:28" ht="10.5" customHeight="1" x14ac:dyDescent="0.3">
      <c r="B20" s="36"/>
      <c r="C20" s="51"/>
      <c r="D20" s="52"/>
      <c r="E20" s="52"/>
      <c r="F20" s="51"/>
      <c r="G20" s="52"/>
      <c r="H20" s="52"/>
      <c r="I20" s="51"/>
      <c r="J20" s="52"/>
      <c r="K20" s="53"/>
      <c r="L20" s="54"/>
      <c r="M20" s="54"/>
      <c r="N20" s="55"/>
      <c r="O20" s="56"/>
      <c r="P20" s="56"/>
      <c r="Q20" s="55"/>
      <c r="R20" s="55"/>
      <c r="S20" s="55"/>
      <c r="T20" s="55"/>
      <c r="U20" s="48"/>
      <c r="V20" s="48"/>
      <c r="W20" s="48"/>
      <c r="X20" s="48"/>
      <c r="Y20" s="48"/>
      <c r="Z20" s="48"/>
      <c r="AA20" s="4"/>
      <c r="AB20" s="4"/>
    </row>
    <row r="21" spans="2:28" ht="10.5" customHeight="1" x14ac:dyDescent="0.3">
      <c r="B21" s="36"/>
      <c r="C21" s="51"/>
      <c r="D21" s="52"/>
      <c r="E21" s="52"/>
      <c r="F21" s="51"/>
      <c r="G21" s="52"/>
      <c r="H21" s="52"/>
      <c r="I21" s="51"/>
      <c r="J21" s="52"/>
      <c r="K21" s="53"/>
      <c r="L21" s="54"/>
      <c r="M21" s="54"/>
      <c r="N21" s="55"/>
      <c r="O21" s="56"/>
      <c r="P21" s="56"/>
      <c r="Q21" s="55"/>
      <c r="R21" s="55"/>
      <c r="S21" s="55"/>
      <c r="T21" s="55"/>
      <c r="U21" s="48"/>
      <c r="V21" s="48"/>
      <c r="W21" s="48"/>
      <c r="X21" s="48"/>
      <c r="Y21" s="48"/>
      <c r="Z21" s="48"/>
      <c r="AA21" s="4"/>
      <c r="AB21" s="4"/>
    </row>
    <row r="22" spans="2:28" ht="10.5" customHeight="1" x14ac:dyDescent="0.3">
      <c r="B22" s="36"/>
      <c r="C22" s="51"/>
      <c r="D22" s="52"/>
      <c r="E22" s="52"/>
      <c r="F22" s="51"/>
      <c r="G22" s="52"/>
      <c r="H22" s="52"/>
      <c r="I22" s="51"/>
      <c r="J22" s="52"/>
      <c r="K22" s="53"/>
      <c r="L22" s="54"/>
      <c r="M22" s="54"/>
      <c r="N22" s="55"/>
      <c r="O22" s="56"/>
      <c r="P22" s="56"/>
      <c r="Q22" s="55"/>
      <c r="R22" s="55"/>
      <c r="S22" s="55"/>
      <c r="T22" s="55"/>
      <c r="U22" s="48"/>
      <c r="V22" s="48"/>
      <c r="W22" s="48"/>
      <c r="X22" s="48"/>
      <c r="Y22" s="48"/>
      <c r="Z22" s="48"/>
      <c r="AA22" s="4"/>
      <c r="AB22" s="4"/>
    </row>
    <row r="23" spans="2:28" ht="10.5" customHeight="1" x14ac:dyDescent="0.3">
      <c r="B23" s="36"/>
      <c r="C23" s="51"/>
      <c r="D23" s="52"/>
      <c r="E23" s="52"/>
      <c r="F23" s="51"/>
      <c r="G23" s="52"/>
      <c r="H23" s="52"/>
      <c r="I23" s="51"/>
      <c r="J23" s="52"/>
      <c r="K23" s="53"/>
      <c r="L23" s="54"/>
      <c r="M23" s="54"/>
      <c r="N23" s="55"/>
      <c r="O23" s="56"/>
      <c r="P23" s="56"/>
      <c r="Q23" s="55"/>
      <c r="R23" s="55"/>
      <c r="S23" s="55"/>
      <c r="T23" s="55"/>
      <c r="U23" s="48"/>
      <c r="V23" s="48"/>
      <c r="W23" s="48"/>
      <c r="X23" s="48"/>
      <c r="Y23" s="48"/>
      <c r="Z23" s="48"/>
      <c r="AA23" s="4"/>
      <c r="AB23" s="4"/>
    </row>
    <row r="24" spans="2:28" ht="10.5" customHeight="1" x14ac:dyDescent="0.3">
      <c r="B24" s="36"/>
      <c r="C24" s="51"/>
      <c r="D24" s="52"/>
      <c r="E24" s="52"/>
      <c r="F24" s="51"/>
      <c r="G24" s="52"/>
      <c r="H24" s="52"/>
      <c r="I24" s="51"/>
      <c r="J24" s="52"/>
      <c r="K24" s="53"/>
      <c r="L24" s="54"/>
      <c r="M24" s="54"/>
      <c r="N24" s="55"/>
      <c r="O24" s="56"/>
      <c r="P24" s="56"/>
      <c r="Q24" s="55"/>
      <c r="R24" s="55"/>
      <c r="S24" s="55"/>
      <c r="T24" s="55"/>
      <c r="U24" s="48"/>
      <c r="V24" s="48"/>
      <c r="W24" s="48"/>
      <c r="X24" s="48"/>
      <c r="Y24" s="48"/>
      <c r="Z24" s="48"/>
      <c r="AA24" s="4"/>
      <c r="AB24" s="4"/>
    </row>
    <row r="25" spans="2:28" ht="10.5" customHeight="1" x14ac:dyDescent="0.3">
      <c r="B25" s="36"/>
      <c r="C25" s="51"/>
      <c r="D25" s="52"/>
      <c r="E25" s="52"/>
      <c r="F25" s="51"/>
      <c r="G25" s="52"/>
      <c r="H25" s="52"/>
      <c r="I25" s="51"/>
      <c r="J25" s="52"/>
      <c r="K25" s="53"/>
      <c r="L25" s="54"/>
      <c r="M25" s="54"/>
      <c r="N25" s="55"/>
      <c r="O25" s="56"/>
      <c r="P25" s="56"/>
      <c r="Q25" s="55"/>
      <c r="R25" s="55"/>
      <c r="S25" s="55"/>
      <c r="T25" s="55"/>
      <c r="U25" s="48"/>
      <c r="V25" s="48"/>
      <c r="W25" s="48"/>
      <c r="X25" s="48"/>
      <c r="Y25" s="48"/>
      <c r="Z25" s="48"/>
      <c r="AA25" s="4"/>
      <c r="AB25" s="4"/>
    </row>
    <row r="26" spans="2:28" ht="10.5" customHeight="1" x14ac:dyDescent="0.3">
      <c r="B26" s="36"/>
      <c r="C26" s="51"/>
      <c r="D26" s="52"/>
      <c r="E26" s="52"/>
      <c r="F26" s="51"/>
      <c r="G26" s="52"/>
      <c r="H26" s="52"/>
      <c r="I26" s="51"/>
      <c r="J26" s="52"/>
      <c r="K26" s="53"/>
      <c r="L26" s="54"/>
      <c r="M26" s="54"/>
      <c r="N26" s="55"/>
      <c r="O26" s="56"/>
      <c r="P26" s="56"/>
      <c r="Q26" s="55"/>
      <c r="R26" s="55"/>
      <c r="S26" s="55"/>
      <c r="T26" s="55"/>
      <c r="U26" s="48"/>
      <c r="V26" s="48"/>
      <c r="W26" s="48"/>
      <c r="X26" s="48"/>
      <c r="Y26" s="48"/>
      <c r="Z26" s="48"/>
      <c r="AA26" s="4"/>
      <c r="AB26" s="4"/>
    </row>
    <row r="27" spans="2:28" ht="10.5" customHeight="1" x14ac:dyDescent="0.3">
      <c r="B27" s="36"/>
      <c r="C27" s="51"/>
      <c r="D27" s="52"/>
      <c r="E27" s="52"/>
      <c r="F27" s="51"/>
      <c r="G27" s="52"/>
      <c r="H27" s="52"/>
      <c r="I27" s="51"/>
      <c r="J27" s="52"/>
      <c r="K27" s="53"/>
      <c r="L27" s="54"/>
      <c r="M27" s="54"/>
      <c r="N27" s="55"/>
      <c r="O27" s="56"/>
      <c r="P27" s="56"/>
      <c r="Q27" s="55"/>
      <c r="R27" s="55"/>
      <c r="S27" s="55"/>
      <c r="T27" s="55"/>
      <c r="U27" s="48"/>
      <c r="V27" s="48"/>
      <c r="W27" s="48"/>
      <c r="X27" s="48"/>
      <c r="Y27" s="48"/>
      <c r="Z27" s="48"/>
      <c r="AA27" s="4"/>
      <c r="AB27" s="4"/>
    </row>
    <row r="28" spans="2:28" ht="10.5" customHeight="1" x14ac:dyDescent="0.3">
      <c r="B28" s="36"/>
      <c r="C28" s="51"/>
      <c r="D28" s="52"/>
      <c r="E28" s="52"/>
      <c r="F28" s="51"/>
      <c r="G28" s="52"/>
      <c r="H28" s="52"/>
      <c r="I28" s="51"/>
      <c r="J28" s="52"/>
      <c r="K28" s="53"/>
      <c r="L28" s="54"/>
      <c r="M28" s="54"/>
      <c r="N28" s="55"/>
      <c r="O28" s="56"/>
      <c r="P28" s="56"/>
      <c r="Q28" s="55"/>
      <c r="R28" s="55"/>
      <c r="S28" s="55"/>
      <c r="T28" s="55"/>
      <c r="U28" s="48"/>
      <c r="V28" s="48"/>
      <c r="W28" s="48"/>
      <c r="X28" s="48"/>
      <c r="Y28" s="48"/>
      <c r="Z28" s="48"/>
      <c r="AA28" s="4"/>
      <c r="AB28" s="4"/>
    </row>
    <row r="29" spans="2:28" ht="10.5" customHeight="1" x14ac:dyDescent="0.3">
      <c r="B29" s="36"/>
      <c r="C29" s="51"/>
      <c r="D29" s="52"/>
      <c r="E29" s="52"/>
      <c r="F29" s="51"/>
      <c r="G29" s="52"/>
      <c r="H29" s="52"/>
      <c r="I29" s="51"/>
      <c r="J29" s="52"/>
      <c r="K29" s="53"/>
      <c r="L29" s="54"/>
      <c r="M29" s="54"/>
      <c r="N29" s="55"/>
      <c r="O29" s="56"/>
      <c r="P29" s="56"/>
      <c r="Q29" s="55"/>
      <c r="R29" s="55"/>
      <c r="S29" s="55"/>
      <c r="T29" s="55"/>
      <c r="U29" s="48"/>
      <c r="V29" s="48"/>
      <c r="W29" s="48"/>
      <c r="X29" s="48"/>
      <c r="Y29" s="48"/>
      <c r="Z29" s="48"/>
      <c r="AA29" s="4"/>
      <c r="AB29" s="4"/>
    </row>
    <row r="30" spans="2:28" ht="10.5" customHeight="1" x14ac:dyDescent="0.3">
      <c r="B30" s="36"/>
      <c r="C30" s="51"/>
      <c r="D30" s="52"/>
      <c r="E30" s="52"/>
      <c r="F30" s="51"/>
      <c r="G30" s="52"/>
      <c r="H30" s="52"/>
      <c r="I30" s="51"/>
      <c r="J30" s="52"/>
      <c r="K30" s="53"/>
      <c r="L30" s="54"/>
      <c r="M30" s="54"/>
      <c r="N30" s="55"/>
      <c r="O30" s="56"/>
      <c r="P30" s="56"/>
      <c r="Q30" s="55"/>
      <c r="R30" s="55"/>
      <c r="S30" s="55"/>
      <c r="T30" s="55"/>
      <c r="U30" s="48"/>
      <c r="V30" s="48"/>
      <c r="W30" s="48"/>
      <c r="X30" s="48"/>
      <c r="Y30" s="48"/>
      <c r="Z30" s="48"/>
      <c r="AA30" s="4"/>
      <c r="AB30" s="4"/>
    </row>
    <row r="31" spans="2:28" ht="10.5" customHeight="1" x14ac:dyDescent="0.3">
      <c r="B31" s="36"/>
      <c r="C31" s="51"/>
      <c r="D31" s="52"/>
      <c r="E31" s="52"/>
      <c r="F31" s="51"/>
      <c r="G31" s="52"/>
      <c r="H31" s="52"/>
      <c r="I31" s="51"/>
      <c r="J31" s="52"/>
      <c r="K31" s="53"/>
      <c r="L31" s="54"/>
      <c r="M31" s="54"/>
      <c r="N31" s="55"/>
      <c r="O31" s="56"/>
      <c r="P31" s="56"/>
      <c r="Q31" s="55"/>
      <c r="R31" s="55"/>
      <c r="S31" s="55"/>
      <c r="T31" s="55"/>
      <c r="U31" s="48"/>
      <c r="V31" s="48"/>
      <c r="W31" s="48"/>
      <c r="X31" s="48"/>
      <c r="Y31" s="48"/>
      <c r="Z31" s="48"/>
      <c r="AA31" s="4"/>
      <c r="AB31" s="4"/>
    </row>
    <row r="32" spans="2:28" ht="10.5" customHeight="1" x14ac:dyDescent="0.3">
      <c r="B32" s="36"/>
      <c r="C32" s="51"/>
      <c r="D32" s="52"/>
      <c r="E32" s="52"/>
      <c r="F32" s="51"/>
      <c r="G32" s="52"/>
      <c r="H32" s="52"/>
      <c r="I32" s="51"/>
      <c r="J32" s="52"/>
      <c r="K32" s="53"/>
      <c r="L32" s="54"/>
      <c r="M32" s="54"/>
      <c r="N32" s="55"/>
      <c r="O32" s="56"/>
      <c r="P32" s="56"/>
      <c r="Q32" s="55"/>
      <c r="R32" s="55"/>
      <c r="S32" s="55"/>
      <c r="T32" s="55"/>
      <c r="U32" s="48"/>
      <c r="V32" s="48"/>
      <c r="W32" s="48"/>
      <c r="X32" s="48"/>
      <c r="Y32" s="48"/>
      <c r="Z32" s="48"/>
      <c r="AA32" s="4"/>
      <c r="AB32" s="4"/>
    </row>
    <row r="33" spans="2:28" ht="10.5" customHeight="1" x14ac:dyDescent="0.3">
      <c r="B33" s="36"/>
      <c r="C33" s="51"/>
      <c r="D33" s="52"/>
      <c r="E33" s="52"/>
      <c r="F33" s="51"/>
      <c r="G33" s="52"/>
      <c r="H33" s="52"/>
      <c r="I33" s="51"/>
      <c r="J33" s="52"/>
      <c r="K33" s="53"/>
      <c r="L33" s="54"/>
      <c r="M33" s="54"/>
      <c r="N33" s="55"/>
      <c r="O33" s="56"/>
      <c r="P33" s="56"/>
      <c r="Q33" s="55"/>
      <c r="R33" s="55"/>
      <c r="S33" s="55"/>
      <c r="T33" s="55"/>
      <c r="U33" s="48"/>
      <c r="V33" s="48"/>
      <c r="W33" s="48"/>
      <c r="X33" s="48"/>
      <c r="Y33" s="48"/>
      <c r="Z33" s="48"/>
      <c r="AA33" s="4"/>
      <c r="AB33" s="4"/>
    </row>
    <row r="34" spans="2:28" ht="10.5" customHeight="1" x14ac:dyDescent="0.3">
      <c r="B34" s="36"/>
      <c r="C34" s="51"/>
      <c r="D34" s="52"/>
      <c r="E34" s="52"/>
      <c r="F34" s="51"/>
      <c r="G34" s="52"/>
      <c r="H34" s="52"/>
      <c r="I34" s="51"/>
      <c r="J34" s="52"/>
      <c r="K34" s="53"/>
      <c r="L34" s="54"/>
      <c r="M34" s="54"/>
      <c r="N34" s="55"/>
      <c r="O34" s="56"/>
      <c r="P34" s="56"/>
      <c r="Q34" s="55"/>
      <c r="R34" s="55"/>
      <c r="S34" s="55"/>
      <c r="T34" s="55"/>
      <c r="U34" s="48"/>
      <c r="V34" s="48"/>
      <c r="W34" s="48"/>
      <c r="X34" s="48"/>
      <c r="Y34" s="48"/>
      <c r="Z34" s="48"/>
      <c r="AA34" s="4"/>
      <c r="AB34" s="4"/>
    </row>
    <row r="35" spans="2:28" ht="10.5" customHeight="1" x14ac:dyDescent="0.3">
      <c r="B35" s="36"/>
      <c r="C35" s="51"/>
      <c r="D35" s="52"/>
      <c r="E35" s="52"/>
      <c r="F35" s="51"/>
      <c r="G35" s="52"/>
      <c r="H35" s="52"/>
      <c r="I35" s="51"/>
      <c r="J35" s="52"/>
      <c r="K35" s="53"/>
      <c r="L35" s="54"/>
      <c r="M35" s="54"/>
      <c r="N35" s="55"/>
      <c r="O35" s="56"/>
      <c r="P35" s="56"/>
      <c r="Q35" s="55"/>
      <c r="R35" s="55"/>
      <c r="S35" s="55"/>
      <c r="T35" s="55"/>
      <c r="U35" s="48"/>
      <c r="V35" s="48"/>
      <c r="W35" s="48"/>
      <c r="X35" s="48"/>
      <c r="Y35" s="48"/>
      <c r="Z35" s="48"/>
      <c r="AA35" s="4"/>
      <c r="AB35" s="4"/>
    </row>
    <row r="36" spans="2:28" ht="10.5" customHeight="1" x14ac:dyDescent="0.3">
      <c r="B36" s="36"/>
      <c r="C36" s="51"/>
      <c r="D36" s="52"/>
      <c r="E36" s="52"/>
      <c r="F36" s="51"/>
      <c r="G36" s="52"/>
      <c r="H36" s="52"/>
      <c r="I36" s="51"/>
      <c r="J36" s="52"/>
      <c r="K36" s="53"/>
      <c r="L36" s="54"/>
      <c r="M36" s="54"/>
      <c r="N36" s="55"/>
      <c r="O36" s="56"/>
      <c r="P36" s="56"/>
      <c r="Q36" s="55"/>
      <c r="R36" s="55"/>
      <c r="S36" s="55"/>
      <c r="T36" s="55"/>
      <c r="U36" s="48"/>
      <c r="V36" s="48"/>
      <c r="W36" s="48"/>
      <c r="X36" s="48"/>
      <c r="Y36" s="48"/>
      <c r="Z36" s="48"/>
      <c r="AA36" s="4"/>
      <c r="AB36" s="4"/>
    </row>
    <row r="37" spans="2:28" ht="10.5" customHeight="1" x14ac:dyDescent="0.3">
      <c r="B37" s="36"/>
      <c r="C37" s="51"/>
      <c r="D37" s="52"/>
      <c r="E37" s="52"/>
      <c r="F37" s="51"/>
      <c r="G37" s="52"/>
      <c r="H37" s="52"/>
      <c r="I37" s="51"/>
      <c r="J37" s="52"/>
      <c r="K37" s="53"/>
      <c r="L37" s="54"/>
      <c r="M37" s="54"/>
      <c r="N37" s="55"/>
      <c r="O37" s="56"/>
      <c r="P37" s="56"/>
      <c r="Q37" s="55"/>
      <c r="R37" s="55"/>
      <c r="S37" s="55"/>
      <c r="T37" s="55"/>
      <c r="U37" s="48"/>
      <c r="V37" s="48"/>
      <c r="W37" s="48"/>
      <c r="X37" s="48"/>
      <c r="Y37" s="48"/>
      <c r="Z37" s="48"/>
      <c r="AA37" s="4"/>
      <c r="AB37" s="4"/>
    </row>
    <row r="38" spans="2:28" ht="10.5" customHeight="1" x14ac:dyDescent="0.3">
      <c r="B38" s="36"/>
      <c r="C38" s="51"/>
      <c r="D38" s="52"/>
      <c r="E38" s="52"/>
      <c r="F38" s="51"/>
      <c r="G38" s="52"/>
      <c r="H38" s="52"/>
      <c r="I38" s="51"/>
      <c r="J38" s="52"/>
      <c r="K38" s="53"/>
      <c r="L38" s="54"/>
      <c r="M38" s="54"/>
      <c r="N38" s="55"/>
      <c r="O38" s="56"/>
      <c r="P38" s="56"/>
      <c r="Q38" s="55"/>
      <c r="R38" s="55"/>
      <c r="S38" s="55"/>
      <c r="T38" s="55"/>
      <c r="U38" s="48"/>
      <c r="V38" s="48"/>
      <c r="W38" s="48"/>
      <c r="X38" s="48"/>
      <c r="Y38" s="48"/>
      <c r="Z38" s="48"/>
      <c r="AA38" s="4"/>
      <c r="AB38" s="4"/>
    </row>
    <row r="39" spans="2:28" ht="10.5" customHeight="1" x14ac:dyDescent="0.3">
      <c r="B39" s="36"/>
      <c r="C39" s="51"/>
      <c r="D39" s="52"/>
      <c r="E39" s="52"/>
      <c r="F39" s="51"/>
      <c r="G39" s="52"/>
      <c r="H39" s="52"/>
      <c r="I39" s="51"/>
      <c r="J39" s="52"/>
      <c r="K39" s="53"/>
      <c r="L39" s="54"/>
      <c r="M39" s="54"/>
      <c r="N39" s="55"/>
      <c r="O39" s="56"/>
      <c r="P39" s="56"/>
      <c r="Q39" s="55"/>
      <c r="R39" s="55"/>
      <c r="S39" s="55"/>
      <c r="T39" s="55"/>
      <c r="U39" s="48"/>
      <c r="V39" s="48"/>
      <c r="W39" s="48"/>
      <c r="X39" s="48"/>
      <c r="Y39" s="48"/>
      <c r="Z39" s="48"/>
      <c r="AA39" s="4"/>
      <c r="AB39" s="4"/>
    </row>
    <row r="40" spans="2:28" ht="10.5" customHeight="1" x14ac:dyDescent="0.3">
      <c r="B40" s="36"/>
      <c r="C40" s="51"/>
      <c r="D40" s="52"/>
      <c r="E40" s="52"/>
      <c r="F40" s="51"/>
      <c r="G40" s="52"/>
      <c r="H40" s="52"/>
      <c r="I40" s="51"/>
      <c r="J40" s="52"/>
      <c r="K40" s="53"/>
      <c r="L40" s="54"/>
      <c r="M40" s="54"/>
      <c r="N40" s="55"/>
      <c r="O40" s="56"/>
      <c r="P40" s="56"/>
      <c r="Q40" s="55"/>
      <c r="R40" s="55"/>
      <c r="S40" s="55"/>
      <c r="T40" s="55"/>
      <c r="U40" s="48"/>
      <c r="V40" s="48"/>
      <c r="W40" s="48"/>
      <c r="X40" s="48"/>
      <c r="Y40" s="48"/>
      <c r="Z40" s="48"/>
      <c r="AA40" s="4"/>
      <c r="AB40" s="4"/>
    </row>
    <row r="41" spans="2:28" ht="10.5" customHeight="1" x14ac:dyDescent="0.3">
      <c r="B41" s="36"/>
      <c r="C41" s="51"/>
      <c r="D41" s="52"/>
      <c r="E41" s="52"/>
      <c r="F41" s="51"/>
      <c r="G41" s="52"/>
      <c r="H41" s="52"/>
      <c r="I41" s="51"/>
      <c r="J41" s="52"/>
      <c r="K41" s="53"/>
      <c r="L41" s="54"/>
      <c r="M41" s="54"/>
      <c r="N41" s="55"/>
      <c r="O41" s="56"/>
      <c r="P41" s="56"/>
      <c r="Q41" s="55"/>
      <c r="R41" s="55"/>
      <c r="S41" s="55"/>
      <c r="T41" s="55"/>
      <c r="U41" s="48"/>
      <c r="V41" s="48"/>
      <c r="W41" s="48"/>
      <c r="X41" s="48"/>
      <c r="Y41" s="48"/>
      <c r="Z41" s="48"/>
      <c r="AA41" s="4"/>
      <c r="AB41" s="4"/>
    </row>
    <row r="42" spans="2:28" ht="10.5" customHeight="1" x14ac:dyDescent="0.3">
      <c r="B42" s="36"/>
      <c r="C42" s="51"/>
      <c r="D42" s="52"/>
      <c r="E42" s="52"/>
      <c r="F42" s="51"/>
      <c r="G42" s="52"/>
      <c r="H42" s="52"/>
      <c r="I42" s="51"/>
      <c r="J42" s="52"/>
      <c r="K42" s="53"/>
      <c r="L42" s="54"/>
      <c r="M42" s="54"/>
      <c r="N42" s="55"/>
      <c r="O42" s="56"/>
      <c r="P42" s="56"/>
      <c r="Z42" s="48"/>
      <c r="AA42" s="4"/>
      <c r="AB42" s="4"/>
    </row>
    <row r="43" spans="2:28" ht="10.5" customHeight="1" x14ac:dyDescent="0.3">
      <c r="B43" s="36"/>
      <c r="C43" s="51"/>
      <c r="D43" s="52"/>
      <c r="E43" s="52"/>
      <c r="F43" s="51"/>
      <c r="G43" s="52"/>
      <c r="H43" s="52"/>
      <c r="I43" s="51"/>
      <c r="J43" s="52"/>
      <c r="K43" s="53"/>
      <c r="L43" s="54"/>
      <c r="M43" s="54"/>
      <c r="N43" s="55"/>
      <c r="O43" s="56"/>
      <c r="P43" s="56"/>
      <c r="Z43" s="48"/>
      <c r="AA43" s="4"/>
      <c r="AB43" s="4"/>
    </row>
    <row r="44" spans="2:28" ht="10.5" customHeight="1" x14ac:dyDescent="0.3">
      <c r="B44" s="36"/>
      <c r="C44" s="51"/>
      <c r="D44" s="52"/>
      <c r="E44" s="52"/>
      <c r="F44" s="51"/>
      <c r="G44" s="52"/>
      <c r="H44" s="52"/>
      <c r="I44" s="51"/>
      <c r="J44" s="52"/>
      <c r="K44" s="53"/>
      <c r="L44" s="54"/>
      <c r="M44" s="54"/>
      <c r="N44" s="55"/>
      <c r="O44" s="56"/>
      <c r="P44" s="56"/>
      <c r="Q44" s="55"/>
      <c r="R44" s="55"/>
      <c r="S44" s="55"/>
      <c r="T44" s="55"/>
      <c r="U44" s="48"/>
      <c r="V44" s="48"/>
      <c r="W44" s="48"/>
      <c r="X44" s="48"/>
      <c r="Y44" s="48"/>
      <c r="Z44" s="48"/>
      <c r="AA44" s="4"/>
      <c r="AB44" s="4"/>
    </row>
    <row r="45" spans="2:28" ht="10.5" customHeight="1" x14ac:dyDescent="0.3">
      <c r="B45" s="36"/>
      <c r="C45" s="51"/>
      <c r="D45" s="52"/>
      <c r="E45" s="52"/>
      <c r="F45" s="51"/>
      <c r="G45" s="52"/>
      <c r="H45" s="52"/>
      <c r="I45" s="51"/>
      <c r="J45" s="52"/>
      <c r="K45" s="53"/>
      <c r="L45" s="54"/>
      <c r="M45" s="54"/>
      <c r="N45" s="55"/>
      <c r="O45" s="56"/>
      <c r="P45" s="56"/>
      <c r="Q45" s="55"/>
      <c r="R45" s="55"/>
      <c r="S45" s="55"/>
      <c r="T45" s="55"/>
      <c r="U45" s="48"/>
      <c r="V45" s="48"/>
      <c r="W45" s="48"/>
      <c r="X45" s="48"/>
      <c r="Y45" s="48"/>
      <c r="Z45" s="48"/>
      <c r="AA45" s="4"/>
      <c r="AB45" s="4"/>
    </row>
    <row r="46" spans="2:28" ht="10.5" customHeight="1" x14ac:dyDescent="0.3">
      <c r="B46" s="36"/>
      <c r="C46" s="51"/>
      <c r="D46" s="52"/>
      <c r="E46" s="52"/>
      <c r="F46" s="51"/>
      <c r="G46" s="52"/>
      <c r="H46" s="52"/>
      <c r="I46" s="51"/>
      <c r="J46" s="52"/>
      <c r="K46" s="53"/>
      <c r="L46" s="54"/>
      <c r="M46" s="54"/>
      <c r="N46" s="55"/>
      <c r="O46" s="56"/>
      <c r="P46" s="56"/>
      <c r="Q46" s="55"/>
      <c r="R46" s="55"/>
      <c r="S46" s="55"/>
      <c r="T46" s="55"/>
      <c r="U46" s="48"/>
      <c r="V46" s="48"/>
      <c r="W46" s="48"/>
      <c r="X46" s="48"/>
      <c r="Y46" s="48"/>
      <c r="Z46" s="48"/>
      <c r="AA46" s="4"/>
      <c r="AB46" s="4"/>
    </row>
    <row r="47" spans="2:28" ht="10.5" customHeight="1" x14ac:dyDescent="0.3">
      <c r="B47" s="36"/>
      <c r="C47" s="51"/>
      <c r="D47" s="52"/>
      <c r="E47" s="52"/>
      <c r="F47" s="51"/>
      <c r="G47" s="52"/>
      <c r="H47" s="52"/>
      <c r="I47" s="51"/>
      <c r="J47" s="52"/>
      <c r="K47" s="53"/>
      <c r="L47" s="54"/>
      <c r="M47" s="54"/>
      <c r="N47" s="55"/>
      <c r="O47" s="56"/>
      <c r="P47" s="56"/>
      <c r="R47" s="98" t="s">
        <v>79</v>
      </c>
      <c r="Y47" s="48"/>
      <c r="Z47" s="48"/>
      <c r="AA47" s="4"/>
      <c r="AB47" s="4"/>
    </row>
    <row r="48" spans="2:28" ht="10.5" customHeight="1" x14ac:dyDescent="0.3">
      <c r="B48" s="36"/>
      <c r="C48" s="51"/>
      <c r="D48" s="52"/>
      <c r="E48" s="52"/>
      <c r="F48" s="51"/>
      <c r="G48" s="52"/>
      <c r="H48" s="52"/>
      <c r="I48" s="51"/>
      <c r="J48" s="52"/>
      <c r="K48" s="53"/>
      <c r="L48" s="54"/>
      <c r="M48" s="54"/>
      <c r="N48" s="55"/>
      <c r="O48" s="56"/>
      <c r="P48" s="56"/>
      <c r="Y48" s="48"/>
      <c r="Z48" s="48"/>
      <c r="AA48" s="4"/>
      <c r="AB48" s="4"/>
    </row>
    <row r="49" spans="2:28" ht="10.5" customHeight="1" x14ac:dyDescent="0.3">
      <c r="B49" s="36"/>
      <c r="C49" s="51"/>
      <c r="D49" s="52"/>
      <c r="E49" s="52"/>
      <c r="F49" s="51"/>
      <c r="G49" s="52"/>
      <c r="H49" s="52"/>
      <c r="I49" s="51"/>
      <c r="J49" s="52"/>
      <c r="K49" s="53"/>
      <c r="L49" s="54"/>
      <c r="M49" s="54"/>
      <c r="N49" s="55"/>
      <c r="O49" s="56"/>
      <c r="P49" s="56"/>
      <c r="Q49" s="55"/>
      <c r="R49" s="171" t="s">
        <v>118</v>
      </c>
      <c r="W49" s="267"/>
      <c r="X49" s="48"/>
      <c r="Y49" s="48"/>
      <c r="AA49" s="4"/>
      <c r="AB49" s="4"/>
    </row>
    <row r="50" spans="2:28" ht="10.5" customHeight="1" x14ac:dyDescent="0.3">
      <c r="B50" s="36"/>
      <c r="C50" s="51"/>
      <c r="D50" s="52"/>
      <c r="E50" s="52"/>
      <c r="F50" s="51"/>
      <c r="G50" s="52"/>
      <c r="H50" s="52"/>
      <c r="I50" s="51"/>
      <c r="J50" s="52"/>
      <c r="K50" s="53"/>
      <c r="L50" s="54"/>
      <c r="M50" s="54"/>
      <c r="N50" s="55"/>
      <c r="O50" s="56"/>
      <c r="P50" s="56"/>
      <c r="Q50" s="55"/>
      <c r="R50" s="269" t="s">
        <v>119</v>
      </c>
      <c r="S50" s="171"/>
      <c r="T50" s="14"/>
      <c r="U50" s="268"/>
      <c r="W50" s="267"/>
      <c r="X50" s="48"/>
      <c r="Y50" s="48"/>
      <c r="AA50" s="4"/>
      <c r="AB50" s="4"/>
    </row>
    <row r="51" spans="2:28" ht="10.5" customHeight="1" x14ac:dyDescent="0.3">
      <c r="B51" s="36"/>
      <c r="C51" s="51"/>
      <c r="D51" s="52"/>
      <c r="E51" s="52"/>
      <c r="F51" s="51"/>
      <c r="G51" s="52"/>
      <c r="H51" s="52"/>
      <c r="I51" s="51"/>
      <c r="J51" s="52"/>
      <c r="K51" s="53"/>
      <c r="L51" s="54"/>
      <c r="M51" s="54"/>
      <c r="N51" s="55"/>
      <c r="O51" s="56"/>
      <c r="P51" s="56"/>
      <c r="Q51" s="55"/>
      <c r="R51" s="171" t="s">
        <v>120</v>
      </c>
      <c r="S51" s="171"/>
      <c r="T51" s="14"/>
      <c r="U51" s="268"/>
      <c r="W51" s="267"/>
      <c r="X51" s="48"/>
      <c r="AA51" s="4"/>
      <c r="AB51" s="4"/>
    </row>
    <row r="52" spans="2:28" ht="10.5" customHeight="1" x14ac:dyDescent="0.3">
      <c r="B52" s="36"/>
      <c r="C52" s="51"/>
      <c r="D52" s="52"/>
      <c r="E52" s="52"/>
      <c r="F52" s="51"/>
      <c r="G52" s="52"/>
      <c r="H52" s="52"/>
      <c r="I52" s="51"/>
      <c r="J52" s="52"/>
      <c r="K52" s="53"/>
      <c r="L52" s="54"/>
      <c r="M52" s="54"/>
      <c r="N52" s="55"/>
      <c r="O52" s="56"/>
      <c r="P52" s="56"/>
      <c r="Q52" s="55"/>
      <c r="R52" s="269" t="s">
        <v>121</v>
      </c>
      <c r="S52" s="171"/>
      <c r="T52" s="14"/>
      <c r="U52" s="268"/>
      <c r="W52" s="267"/>
      <c r="X52" s="48"/>
      <c r="AA52" s="4"/>
      <c r="AB52" s="4"/>
    </row>
    <row r="53" spans="2:28" ht="10.5" customHeight="1" x14ac:dyDescent="0.3">
      <c r="B53" s="36"/>
      <c r="C53" s="51"/>
      <c r="D53" s="52"/>
      <c r="E53" s="52"/>
      <c r="F53" s="51"/>
      <c r="G53" s="52"/>
      <c r="H53" s="52"/>
      <c r="I53" s="51"/>
      <c r="J53" s="52"/>
      <c r="K53" s="53"/>
      <c r="L53" s="54"/>
      <c r="M53" s="54"/>
      <c r="N53" s="55"/>
      <c r="O53" s="56"/>
      <c r="P53" s="56"/>
      <c r="Q53" s="55"/>
      <c r="R53" s="171" t="s">
        <v>122</v>
      </c>
      <c r="S53" s="171"/>
      <c r="T53" s="14"/>
      <c r="U53" s="268"/>
      <c r="W53" s="267"/>
      <c r="AA53" s="4"/>
      <c r="AB53" s="4"/>
    </row>
    <row r="54" spans="2:28" ht="10.5" customHeight="1" x14ac:dyDescent="0.3">
      <c r="B54" s="36"/>
      <c r="C54" s="51"/>
      <c r="D54" s="52"/>
      <c r="E54" s="52"/>
      <c r="F54" s="51"/>
      <c r="G54" s="52"/>
      <c r="H54" s="52"/>
      <c r="I54" s="51"/>
      <c r="J54" s="52"/>
      <c r="K54" s="53"/>
      <c r="L54" s="54"/>
      <c r="M54" s="54"/>
      <c r="N54" s="55"/>
      <c r="O54" s="56"/>
      <c r="P54" s="56"/>
      <c r="Q54" s="55"/>
      <c r="R54" s="171" t="s">
        <v>123</v>
      </c>
      <c r="S54" s="171"/>
      <c r="T54" s="14"/>
      <c r="U54" s="268"/>
      <c r="W54" s="267"/>
      <c r="X54" s="77"/>
      <c r="AA54" s="4"/>
      <c r="AB54" s="4"/>
    </row>
    <row r="55" spans="2:28" ht="10.5" customHeight="1" x14ac:dyDescent="0.3">
      <c r="B55" s="36"/>
      <c r="C55" s="51"/>
      <c r="D55" s="52"/>
      <c r="E55" s="52"/>
      <c r="F55" s="51"/>
      <c r="G55" s="52"/>
      <c r="H55" s="52"/>
      <c r="I55" s="51"/>
      <c r="J55" s="52"/>
      <c r="K55" s="53"/>
      <c r="L55" s="54"/>
      <c r="M55" s="54"/>
      <c r="N55" s="55"/>
      <c r="O55" s="56"/>
      <c r="P55" s="56"/>
      <c r="Q55" s="55"/>
      <c r="R55" s="269" t="s">
        <v>124</v>
      </c>
      <c r="S55" s="171"/>
      <c r="T55" s="14"/>
      <c r="U55" s="268"/>
      <c r="W55" s="267"/>
      <c r="X55" s="77"/>
      <c r="AA55" s="4"/>
      <c r="AB55" s="4"/>
    </row>
    <row r="56" spans="2:28" ht="10.5" customHeight="1" x14ac:dyDescent="0.3">
      <c r="B56" s="36"/>
      <c r="C56" s="51"/>
      <c r="D56" s="52"/>
      <c r="E56" s="52"/>
      <c r="F56" s="51"/>
      <c r="G56" s="52"/>
      <c r="H56" s="52"/>
      <c r="I56" s="51"/>
      <c r="J56" s="52"/>
      <c r="K56" s="53"/>
      <c r="L56" s="54"/>
      <c r="M56" s="54"/>
      <c r="N56" s="55"/>
      <c r="O56" s="56"/>
      <c r="P56" s="56"/>
      <c r="Q56" s="55"/>
      <c r="R56" s="171" t="s">
        <v>125</v>
      </c>
      <c r="S56" s="171"/>
      <c r="T56" s="14"/>
      <c r="U56" s="268"/>
      <c r="W56" s="267"/>
      <c r="X56" s="77"/>
      <c r="AA56" s="4"/>
      <c r="AB56" s="4"/>
    </row>
    <row r="57" spans="2:28" ht="10.5" customHeight="1" x14ac:dyDescent="0.3">
      <c r="B57" s="36"/>
      <c r="C57" s="51"/>
      <c r="D57" s="52"/>
      <c r="E57" s="52"/>
      <c r="F57" s="51"/>
      <c r="G57" s="52"/>
      <c r="H57" s="52"/>
      <c r="I57" s="51"/>
      <c r="J57" s="52"/>
      <c r="K57" s="53"/>
      <c r="L57" s="54"/>
      <c r="M57" s="54"/>
      <c r="N57" s="55"/>
      <c r="O57" s="56"/>
      <c r="P57" s="56"/>
      <c r="Q57" s="55"/>
      <c r="R57" s="171" t="s">
        <v>126</v>
      </c>
      <c r="S57" s="171"/>
      <c r="T57" s="14"/>
      <c r="U57" s="268"/>
      <c r="W57" s="267"/>
      <c r="X57" s="77"/>
      <c r="AA57" s="4"/>
      <c r="AB57" s="4"/>
    </row>
    <row r="58" spans="2:28" ht="10.5" customHeight="1" x14ac:dyDescent="0.3">
      <c r="B58" s="36"/>
      <c r="C58" s="51"/>
      <c r="D58" s="52"/>
      <c r="E58" s="52"/>
      <c r="F58" s="51"/>
      <c r="G58" s="52"/>
      <c r="H58" s="52"/>
      <c r="I58" s="51"/>
      <c r="J58" s="52"/>
      <c r="K58" s="53"/>
      <c r="L58" s="54"/>
      <c r="M58" s="54"/>
      <c r="N58" s="55"/>
      <c r="O58" s="56"/>
      <c r="P58" s="56"/>
      <c r="Q58" s="55"/>
      <c r="R58" s="171" t="s">
        <v>127</v>
      </c>
      <c r="S58" s="171"/>
      <c r="T58" s="14"/>
      <c r="U58" s="268"/>
      <c r="W58" s="267"/>
      <c r="X58" s="23"/>
      <c r="AA58" s="4"/>
      <c r="AB58" s="4"/>
    </row>
    <row r="59" spans="2:28" ht="10.5" customHeight="1" x14ac:dyDescent="0.3">
      <c r="B59" s="36"/>
      <c r="C59" s="51"/>
      <c r="D59" s="52"/>
      <c r="E59" s="52"/>
      <c r="F59" s="51"/>
      <c r="G59" s="52"/>
      <c r="H59" s="52"/>
      <c r="I59" s="51"/>
      <c r="J59" s="52"/>
      <c r="K59" s="53"/>
      <c r="L59" s="54"/>
      <c r="M59" s="54"/>
      <c r="N59" s="55"/>
      <c r="O59" s="56"/>
      <c r="P59" s="56"/>
      <c r="Q59" s="55"/>
      <c r="R59" s="171" t="s">
        <v>128</v>
      </c>
      <c r="S59" s="171"/>
      <c r="T59" s="14"/>
      <c r="U59" s="268"/>
      <c r="W59" s="267"/>
      <c r="X59" s="23"/>
      <c r="AA59" s="4"/>
      <c r="AB59" s="4"/>
    </row>
    <row r="60" spans="2:28" ht="10.5" customHeight="1" x14ac:dyDescent="0.3">
      <c r="B60" s="36"/>
      <c r="C60" s="51"/>
      <c r="D60" s="52"/>
      <c r="E60" s="52"/>
      <c r="F60" s="51"/>
      <c r="G60" s="52"/>
      <c r="H60" s="52"/>
      <c r="I60" s="51"/>
      <c r="J60" s="52"/>
      <c r="K60" s="53"/>
      <c r="L60" s="54"/>
      <c r="M60" s="54"/>
      <c r="N60" s="55"/>
      <c r="O60" s="56"/>
      <c r="P60" s="56"/>
      <c r="Q60" s="55"/>
      <c r="R60" s="171" t="s">
        <v>129</v>
      </c>
      <c r="S60" s="171"/>
      <c r="T60" s="14"/>
      <c r="U60" s="268"/>
      <c r="W60" s="267"/>
      <c r="X60" s="23"/>
      <c r="AA60" s="4"/>
      <c r="AB60" s="4"/>
    </row>
    <row r="61" spans="2:28" ht="10.5" customHeight="1" x14ac:dyDescent="0.3">
      <c r="B61" s="36"/>
      <c r="C61" s="51"/>
      <c r="D61" s="52"/>
      <c r="E61" s="52"/>
      <c r="F61" s="51"/>
      <c r="G61" s="52"/>
      <c r="H61" s="52"/>
      <c r="I61" s="51"/>
      <c r="J61" s="52"/>
      <c r="K61" s="53"/>
      <c r="L61" s="54"/>
      <c r="M61" s="54"/>
      <c r="N61" s="55"/>
      <c r="O61" s="56"/>
      <c r="P61" s="56"/>
      <c r="Q61" s="55"/>
      <c r="R61" s="269" t="s">
        <v>130</v>
      </c>
      <c r="S61" s="171"/>
      <c r="T61" s="14"/>
      <c r="U61" s="268"/>
      <c r="W61" s="267"/>
      <c r="X61" s="23"/>
      <c r="AA61" s="4"/>
      <c r="AB61" s="4"/>
    </row>
    <row r="62" spans="2:28" ht="10.5" customHeight="1" x14ac:dyDescent="0.3">
      <c r="B62" s="36"/>
      <c r="C62" s="51"/>
      <c r="D62" s="52"/>
      <c r="E62" s="52"/>
      <c r="F62" s="51"/>
      <c r="G62" s="52"/>
      <c r="H62" s="52"/>
      <c r="I62" s="51"/>
      <c r="J62" s="52"/>
      <c r="K62" s="53"/>
      <c r="L62" s="54"/>
      <c r="M62" s="54"/>
      <c r="N62" s="55"/>
      <c r="O62" s="56"/>
      <c r="P62" s="56"/>
      <c r="Q62" s="55"/>
      <c r="W62" s="267"/>
      <c r="X62" s="78"/>
      <c r="AA62" s="4"/>
      <c r="AB62" s="4"/>
    </row>
    <row r="63" spans="2:28" ht="10.5" customHeight="1" x14ac:dyDescent="0.3">
      <c r="B63" s="36"/>
      <c r="C63" s="51"/>
      <c r="D63" s="52"/>
      <c r="E63" s="52"/>
      <c r="F63" s="51"/>
      <c r="G63" s="52"/>
      <c r="H63" s="52"/>
      <c r="I63" s="51"/>
      <c r="J63" s="52"/>
      <c r="K63" s="53"/>
      <c r="L63" s="54"/>
      <c r="M63" s="54"/>
      <c r="N63" s="55"/>
      <c r="O63" s="56"/>
      <c r="P63" s="56"/>
      <c r="Q63" s="55"/>
      <c r="R63" s="55"/>
      <c r="X63" s="78"/>
      <c r="AA63" s="4"/>
      <c r="AB63" s="4"/>
    </row>
    <row r="64" spans="2:28" ht="10.5" customHeight="1" x14ac:dyDescent="0.3">
      <c r="B64" s="36"/>
      <c r="C64" s="51"/>
      <c r="D64" s="52"/>
      <c r="E64" s="52"/>
      <c r="F64" s="51"/>
      <c r="G64" s="52"/>
      <c r="H64" s="52"/>
      <c r="I64" s="51"/>
      <c r="J64" s="52"/>
      <c r="K64" s="53"/>
      <c r="L64" s="54"/>
      <c r="M64" s="54"/>
      <c r="N64" s="55"/>
      <c r="O64" s="56"/>
      <c r="P64" s="56"/>
      <c r="Q64" s="55"/>
      <c r="R64" s="55"/>
      <c r="S64" s="55"/>
      <c r="T64" s="55"/>
      <c r="U64" s="48"/>
      <c r="V64" s="48"/>
      <c r="W64" s="48"/>
      <c r="X64" s="48"/>
      <c r="Y64" s="48"/>
      <c r="Z64" s="48"/>
      <c r="AA64" s="4"/>
      <c r="AB64" s="4"/>
    </row>
    <row r="65" spans="2:28" ht="10.5" customHeight="1" x14ac:dyDescent="0.3">
      <c r="B65" s="36"/>
      <c r="C65" s="51"/>
      <c r="D65" s="52"/>
      <c r="E65" s="52"/>
      <c r="F65" s="51"/>
      <c r="G65" s="52"/>
      <c r="H65" s="52"/>
      <c r="I65" s="51"/>
      <c r="J65" s="52"/>
      <c r="K65" s="53"/>
      <c r="L65" s="54"/>
      <c r="M65" s="54"/>
      <c r="N65" s="55"/>
      <c r="O65" s="56"/>
      <c r="P65" s="56"/>
      <c r="Q65" s="55"/>
      <c r="R65" s="55"/>
      <c r="S65" s="55"/>
      <c r="T65" s="55"/>
      <c r="U65" s="48"/>
      <c r="V65" s="48"/>
      <c r="W65" s="48"/>
      <c r="X65" s="48"/>
      <c r="Y65" s="48"/>
      <c r="Z65" s="48"/>
      <c r="AA65" s="4"/>
      <c r="AB65" s="4"/>
    </row>
    <row r="66" spans="2:28" ht="10.5" customHeight="1" x14ac:dyDescent="0.3">
      <c r="B66" s="36"/>
      <c r="C66" s="51"/>
      <c r="D66" s="52"/>
      <c r="E66" s="52"/>
      <c r="F66" s="51"/>
      <c r="G66" s="52"/>
      <c r="H66" s="52"/>
      <c r="I66" s="51"/>
      <c r="J66" s="52"/>
      <c r="K66" s="53"/>
      <c r="L66" s="54"/>
      <c r="M66" s="54"/>
      <c r="N66" s="55"/>
      <c r="O66" s="56"/>
      <c r="P66" s="56"/>
      <c r="Q66" s="55"/>
      <c r="R66" s="55"/>
      <c r="S66" s="55"/>
      <c r="T66" s="55"/>
      <c r="U66" s="48"/>
      <c r="V66" s="48"/>
      <c r="W66" s="48"/>
      <c r="X66" s="48"/>
      <c r="Y66" s="48"/>
      <c r="Z66" s="48"/>
      <c r="AA66" s="4"/>
      <c r="AB66" s="4"/>
    </row>
    <row r="67" spans="2:28" ht="10.5" customHeight="1" x14ac:dyDescent="0.3">
      <c r="B67" s="36"/>
      <c r="C67" s="51"/>
      <c r="D67" s="52"/>
      <c r="E67" s="52"/>
      <c r="F67" s="51"/>
      <c r="G67" s="52"/>
      <c r="H67" s="52"/>
      <c r="I67" s="51"/>
      <c r="J67" s="52"/>
      <c r="K67" s="53"/>
      <c r="L67" s="54"/>
      <c r="M67" s="54"/>
      <c r="N67" s="55"/>
      <c r="O67" s="56"/>
      <c r="P67" s="56"/>
      <c r="Q67" s="55"/>
      <c r="R67" s="55"/>
      <c r="S67" s="55"/>
      <c r="T67" s="55"/>
      <c r="U67" s="48"/>
      <c r="V67" s="48"/>
      <c r="W67" s="48"/>
      <c r="X67" s="48"/>
      <c r="Y67" s="48"/>
      <c r="Z67" s="48"/>
      <c r="AA67" s="4"/>
      <c r="AB67" s="4"/>
    </row>
    <row r="68" spans="2:28" ht="10.5" customHeight="1" x14ac:dyDescent="0.3">
      <c r="B68" s="36"/>
      <c r="C68" s="51"/>
      <c r="D68" s="52"/>
      <c r="E68" s="52"/>
      <c r="F68" s="51"/>
      <c r="G68" s="52"/>
      <c r="H68" s="52"/>
      <c r="I68" s="51"/>
      <c r="J68" s="52"/>
      <c r="K68" s="53"/>
      <c r="L68" s="54"/>
      <c r="M68" s="54"/>
      <c r="N68" s="55"/>
      <c r="O68" s="56"/>
      <c r="P68" s="56"/>
      <c r="Q68" s="55"/>
      <c r="R68" s="55"/>
      <c r="S68" s="55"/>
      <c r="T68" s="55"/>
      <c r="U68" s="48"/>
      <c r="V68" s="48"/>
      <c r="W68" s="48"/>
      <c r="X68" s="48"/>
      <c r="Y68" s="48"/>
      <c r="Z68" s="48"/>
      <c r="AA68" s="4"/>
      <c r="AB68" s="4"/>
    </row>
    <row r="69" spans="2:28" ht="10.5" customHeight="1" x14ac:dyDescent="0.3">
      <c r="B69" s="36"/>
      <c r="C69" s="51"/>
      <c r="D69" s="52"/>
      <c r="E69" s="52"/>
      <c r="F69" s="51"/>
      <c r="G69" s="52"/>
      <c r="H69" s="52"/>
      <c r="I69" s="51"/>
      <c r="J69" s="52"/>
      <c r="K69" s="53"/>
      <c r="L69" s="54"/>
      <c r="M69" s="54"/>
      <c r="N69" s="55"/>
      <c r="O69" s="56"/>
      <c r="P69" s="56"/>
      <c r="Q69" s="55"/>
      <c r="R69" s="55"/>
      <c r="S69" s="55"/>
      <c r="T69" s="55"/>
      <c r="U69" s="48"/>
      <c r="V69" s="48"/>
      <c r="W69" s="48"/>
      <c r="X69" s="48"/>
      <c r="Y69" s="48"/>
      <c r="Z69" s="48"/>
      <c r="AA69" s="4"/>
      <c r="AB69" s="4"/>
    </row>
    <row r="70" spans="2:28" ht="9.9499999999999993" customHeight="1" x14ac:dyDescent="0.3">
      <c r="B70" s="4"/>
      <c r="D70" s="15"/>
      <c r="E70" s="15"/>
      <c r="F70" s="15"/>
      <c r="G70" s="15"/>
      <c r="H70" s="15"/>
      <c r="I70" s="13"/>
    </row>
    <row r="71" spans="2:28" ht="9.9499999999999993" customHeight="1" x14ac:dyDescent="0.3">
      <c r="B71" s="4"/>
      <c r="D71" s="15"/>
      <c r="E71" s="15"/>
      <c r="F71" s="15"/>
      <c r="G71" s="15"/>
      <c r="H71" s="15"/>
      <c r="I71" s="13"/>
    </row>
    <row r="72" spans="2:28" ht="9.9499999999999993" customHeight="1" x14ac:dyDescent="0.3">
      <c r="B72" s="4"/>
      <c r="D72" s="15"/>
      <c r="E72" s="15"/>
      <c r="F72" s="15"/>
      <c r="G72" s="15"/>
      <c r="H72" s="15"/>
      <c r="I72" s="13"/>
    </row>
    <row r="73" spans="2:28" ht="9.9499999999999993" customHeight="1" x14ac:dyDescent="0.3">
      <c r="B73" s="4"/>
      <c r="D73" s="15"/>
      <c r="E73" s="15"/>
      <c r="F73" s="15"/>
      <c r="G73" s="15"/>
      <c r="H73" s="15"/>
      <c r="I73" s="13"/>
    </row>
    <row r="74" spans="2:28" ht="9.9499999999999993" customHeight="1" x14ac:dyDescent="0.3">
      <c r="B74" s="4"/>
      <c r="D74" s="15"/>
      <c r="E74" s="15"/>
      <c r="F74" s="15"/>
      <c r="G74" s="15"/>
      <c r="H74" s="15"/>
      <c r="I74" s="13"/>
    </row>
    <row r="75" spans="2:28" ht="9.9499999999999993" customHeight="1" x14ac:dyDescent="0.3">
      <c r="B75" s="4"/>
      <c r="D75" s="15"/>
      <c r="E75" s="15"/>
      <c r="F75" s="15"/>
      <c r="G75" s="15"/>
      <c r="H75" s="15"/>
      <c r="I75" s="13"/>
    </row>
    <row r="76" spans="2:28" ht="9.9499999999999993" customHeight="1" x14ac:dyDescent="0.3">
      <c r="B76" s="4"/>
      <c r="D76" s="15"/>
      <c r="E76" s="15"/>
      <c r="F76" s="15"/>
      <c r="G76" s="15"/>
      <c r="H76" s="15"/>
      <c r="I76" s="13"/>
    </row>
    <row r="77" spans="2:28" ht="9.9499999999999993" customHeight="1" x14ac:dyDescent="0.3">
      <c r="B77" s="4"/>
      <c r="D77" s="15"/>
      <c r="E77" s="15"/>
      <c r="F77" s="15"/>
      <c r="G77" s="15"/>
      <c r="H77" s="15"/>
      <c r="I77" s="13"/>
    </row>
    <row r="78" spans="2:28" ht="9.9499999999999993" customHeight="1" x14ac:dyDescent="0.3">
      <c r="B78" s="4"/>
      <c r="D78" s="15"/>
      <c r="E78" s="15"/>
      <c r="F78" s="15"/>
      <c r="G78" s="15"/>
      <c r="H78" s="15"/>
      <c r="I78" s="13"/>
    </row>
    <row r="79" spans="2:28" ht="9.9499999999999993" customHeight="1" x14ac:dyDescent="0.3">
      <c r="B79" s="4"/>
      <c r="D79" s="15"/>
      <c r="E79" s="15"/>
      <c r="F79" s="15"/>
      <c r="G79" s="15"/>
      <c r="H79" s="15"/>
      <c r="I79" s="13"/>
    </row>
    <row r="80" spans="2:28" ht="9.9499999999999993" customHeight="1" x14ac:dyDescent="0.3">
      <c r="B80" s="4"/>
      <c r="D80" s="15"/>
      <c r="E80" s="15"/>
      <c r="F80" s="15"/>
      <c r="G80" s="15"/>
      <c r="H80" s="15"/>
      <c r="I80" s="13"/>
    </row>
    <row r="81" spans="2:9" ht="9.9499999999999993" customHeight="1" x14ac:dyDescent="0.3">
      <c r="B81" s="4"/>
      <c r="D81" s="15"/>
      <c r="E81" s="15"/>
      <c r="F81" s="15"/>
      <c r="G81" s="15"/>
      <c r="H81" s="15"/>
      <c r="I81" s="13"/>
    </row>
    <row r="82" spans="2:9" ht="9.9499999999999993" customHeight="1" x14ac:dyDescent="0.3">
      <c r="B82" s="4"/>
      <c r="D82" s="15"/>
      <c r="E82" s="15"/>
      <c r="F82" s="15"/>
      <c r="G82" s="15"/>
      <c r="H82" s="15"/>
      <c r="I82" s="13"/>
    </row>
    <row r="83" spans="2:9" ht="9.9499999999999993" customHeight="1" x14ac:dyDescent="0.3">
      <c r="B83" s="4"/>
      <c r="D83" s="15"/>
      <c r="E83" s="15"/>
      <c r="F83" s="15"/>
      <c r="G83" s="15"/>
      <c r="H83" s="15"/>
      <c r="I83" s="13"/>
    </row>
    <row r="84" spans="2:9" ht="9.9499999999999993" customHeight="1" x14ac:dyDescent="0.3">
      <c r="B84" s="4"/>
      <c r="D84" s="15"/>
      <c r="E84" s="15"/>
      <c r="F84" s="15"/>
      <c r="G84" s="15"/>
      <c r="H84" s="15"/>
      <c r="I84" s="13"/>
    </row>
    <row r="85" spans="2:9" ht="9.9499999999999993" customHeight="1" x14ac:dyDescent="0.3">
      <c r="B85" s="4"/>
      <c r="D85" s="15"/>
      <c r="E85" s="15"/>
      <c r="F85" s="15"/>
      <c r="G85" s="15"/>
      <c r="H85" s="15"/>
      <c r="I85" s="13"/>
    </row>
    <row r="86" spans="2:9" ht="9.9499999999999993" customHeight="1" x14ac:dyDescent="0.3">
      <c r="B86" s="4"/>
      <c r="D86" s="15"/>
      <c r="E86" s="15"/>
      <c r="F86" s="15"/>
      <c r="G86" s="15"/>
      <c r="H86" s="15"/>
      <c r="I86" s="13"/>
    </row>
    <row r="87" spans="2:9" ht="9.9499999999999993" customHeight="1" x14ac:dyDescent="0.3">
      <c r="B87" s="4"/>
      <c r="D87" s="15"/>
      <c r="E87" s="15"/>
      <c r="F87" s="15"/>
      <c r="G87" s="15"/>
      <c r="H87" s="15"/>
      <c r="I87" s="13"/>
    </row>
    <row r="88" spans="2:9" ht="9.9499999999999993" customHeight="1" x14ac:dyDescent="0.3">
      <c r="B88" s="4"/>
      <c r="D88" s="15"/>
      <c r="E88" s="15"/>
      <c r="F88" s="15"/>
      <c r="G88" s="15"/>
      <c r="H88" s="15"/>
      <c r="I88" s="13"/>
    </row>
    <row r="89" spans="2:9" ht="9.9499999999999993" customHeight="1" x14ac:dyDescent="0.3">
      <c r="B89" s="4"/>
      <c r="D89" s="15"/>
      <c r="E89" s="15"/>
      <c r="F89" s="15"/>
      <c r="G89" s="15"/>
      <c r="H89" s="15"/>
      <c r="I89" s="13"/>
    </row>
    <row r="90" spans="2:9" ht="9.9499999999999993" customHeight="1" x14ac:dyDescent="0.3">
      <c r="B90" s="4"/>
      <c r="D90" s="15"/>
      <c r="E90" s="15"/>
      <c r="F90" s="15"/>
      <c r="G90" s="15"/>
      <c r="H90" s="15"/>
      <c r="I90" s="13"/>
    </row>
    <row r="91" spans="2:9" ht="9.9499999999999993" customHeight="1" x14ac:dyDescent="0.3">
      <c r="B91" s="4"/>
      <c r="D91" s="15"/>
      <c r="E91" s="15"/>
      <c r="F91" s="15"/>
      <c r="G91" s="15"/>
      <c r="H91" s="15"/>
      <c r="I91" s="13"/>
    </row>
    <row r="92" spans="2:9" ht="9.9499999999999993" customHeight="1" x14ac:dyDescent="0.3">
      <c r="B92" s="4"/>
      <c r="D92" s="15"/>
      <c r="E92" s="15"/>
      <c r="F92" s="15"/>
      <c r="G92" s="15"/>
      <c r="H92" s="15"/>
      <c r="I92" s="13"/>
    </row>
    <row r="93" spans="2:9" ht="9.9499999999999993" customHeight="1" x14ac:dyDescent="0.3">
      <c r="B93" s="4"/>
      <c r="D93" s="15"/>
      <c r="E93" s="15"/>
      <c r="F93" s="15"/>
      <c r="G93" s="15"/>
      <c r="H93" s="15"/>
      <c r="I93" s="13"/>
    </row>
    <row r="94" spans="2:9" ht="9.9499999999999993" customHeight="1" x14ac:dyDescent="0.3">
      <c r="B94" s="4"/>
      <c r="D94" s="15"/>
      <c r="E94" s="15"/>
      <c r="F94" s="15"/>
      <c r="G94" s="15"/>
      <c r="H94" s="15"/>
      <c r="I94" s="13"/>
    </row>
    <row r="95" spans="2:9" ht="9.9499999999999993" customHeight="1" x14ac:dyDescent="0.3">
      <c r="B95" s="4"/>
      <c r="D95" s="15"/>
      <c r="E95" s="15"/>
      <c r="F95" s="15"/>
      <c r="G95" s="15"/>
      <c r="H95" s="15"/>
      <c r="I95" s="13"/>
    </row>
    <row r="96" spans="2:9" ht="9.9499999999999993" customHeight="1" x14ac:dyDescent="0.3">
      <c r="B96" s="4"/>
      <c r="D96" s="15"/>
      <c r="E96" s="15"/>
      <c r="F96" s="15"/>
      <c r="G96" s="15"/>
      <c r="H96" s="15"/>
      <c r="I96" s="13"/>
    </row>
    <row r="97" spans="2:36" ht="9.9499999999999993" customHeight="1" x14ac:dyDescent="0.3">
      <c r="B97" s="4"/>
      <c r="D97" s="15"/>
      <c r="E97" s="15"/>
      <c r="F97" s="15"/>
      <c r="G97" s="15"/>
      <c r="H97" s="15"/>
      <c r="I97" s="13"/>
    </row>
    <row r="98" spans="2:36" ht="9.9499999999999993" customHeight="1" x14ac:dyDescent="0.3">
      <c r="B98" s="4"/>
      <c r="D98" s="15"/>
      <c r="E98" s="15"/>
      <c r="F98" s="15"/>
      <c r="G98" s="15"/>
      <c r="H98" s="15"/>
      <c r="I98" s="13"/>
    </row>
    <row r="99" spans="2:36" ht="9.9499999999999993" customHeight="1" x14ac:dyDescent="0.2">
      <c r="D99" s="12"/>
      <c r="E99" s="12"/>
      <c r="F99" s="12"/>
      <c r="G99" s="12"/>
      <c r="H99" s="12"/>
      <c r="I99" s="13"/>
      <c r="K99" s="12"/>
      <c r="L99" s="12"/>
      <c r="N99" s="12"/>
      <c r="O99" s="12"/>
      <c r="P99" s="12"/>
      <c r="R99" s="12"/>
      <c r="S99" s="12"/>
      <c r="T99" s="12"/>
      <c r="U99" s="12"/>
      <c r="V99" s="12"/>
      <c r="W99" s="12"/>
      <c r="X99" s="12"/>
      <c r="Y99" s="12"/>
      <c r="Z99" s="12"/>
      <c r="AA99" s="12"/>
      <c r="AB99" s="12"/>
      <c r="AC99" s="12"/>
      <c r="AD99" s="12"/>
      <c r="AE99" s="12"/>
      <c r="AF99" s="12"/>
      <c r="AG99" s="12"/>
      <c r="AH99" s="12"/>
      <c r="AI99" s="12"/>
      <c r="AJ99" s="12"/>
    </row>
    <row r="100" spans="2:36" ht="9.9499999999999993" customHeight="1" x14ac:dyDescent="0.2">
      <c r="D100" s="12"/>
      <c r="E100" s="12"/>
      <c r="F100" s="12"/>
      <c r="G100" s="12"/>
      <c r="H100" s="12"/>
      <c r="I100" s="13"/>
      <c r="K100" s="12"/>
      <c r="L100" s="12"/>
      <c r="N100" s="12"/>
      <c r="O100" s="12"/>
      <c r="P100" s="12"/>
      <c r="R100" s="12"/>
      <c r="S100" s="12"/>
      <c r="T100" s="12"/>
      <c r="U100" s="12"/>
      <c r="V100" s="12"/>
      <c r="W100" s="12"/>
      <c r="X100" s="12"/>
      <c r="Y100" s="12"/>
      <c r="Z100" s="12"/>
      <c r="AA100" s="12"/>
      <c r="AB100" s="12"/>
      <c r="AC100" s="12"/>
      <c r="AD100" s="12"/>
      <c r="AE100" s="12"/>
      <c r="AF100" s="12"/>
      <c r="AG100" s="12"/>
      <c r="AH100" s="12"/>
      <c r="AI100" s="12"/>
      <c r="AJ100" s="12"/>
    </row>
    <row r="101" spans="2:36" ht="9.9499999999999993" customHeight="1" x14ac:dyDescent="0.2">
      <c r="D101" s="12"/>
      <c r="E101" s="12"/>
      <c r="F101" s="12"/>
      <c r="G101" s="12"/>
      <c r="H101" s="12"/>
      <c r="I101" s="13"/>
      <c r="K101" s="12"/>
      <c r="L101" s="12"/>
      <c r="N101" s="12"/>
      <c r="O101" s="12"/>
      <c r="P101" s="12"/>
      <c r="R101" s="12"/>
      <c r="S101" s="12"/>
      <c r="T101" s="12"/>
      <c r="U101" s="12"/>
      <c r="V101" s="12"/>
      <c r="W101" s="12"/>
      <c r="X101" s="12"/>
      <c r="Y101" s="12"/>
      <c r="Z101" s="12"/>
      <c r="AA101" s="12"/>
    </row>
    <row r="108" spans="2:36" ht="9.9499999999999993" customHeight="1" x14ac:dyDescent="0.3">
      <c r="B108" s="4"/>
      <c r="D108" s="15"/>
      <c r="E108" s="15"/>
      <c r="F108" s="15"/>
      <c r="G108" s="15"/>
      <c r="H108" s="15"/>
      <c r="I108" s="13"/>
    </row>
    <row r="109" spans="2:36" ht="18" customHeight="1" x14ac:dyDescent="0.2">
      <c r="B109" s="36" t="s">
        <v>0</v>
      </c>
      <c r="C109" s="1"/>
      <c r="F109" s="281" t="s">
        <v>25</v>
      </c>
      <c r="G109" s="281"/>
      <c r="H109" s="281"/>
      <c r="I109" s="281"/>
      <c r="J109" s="281"/>
      <c r="K109" s="281"/>
      <c r="L109" s="281"/>
      <c r="M109" s="281"/>
      <c r="N109" s="281"/>
      <c r="O109" s="281"/>
      <c r="P109" s="281"/>
      <c r="Q109" s="282"/>
      <c r="R109" s="281"/>
      <c r="S109" s="283" t="s">
        <v>79</v>
      </c>
      <c r="T109" s="281"/>
      <c r="U109" s="281"/>
      <c r="V109" s="281"/>
      <c r="W109" s="281"/>
      <c r="X109" s="281"/>
      <c r="AA109" s="310">
        <v>29871</v>
      </c>
      <c r="AB109" s="311"/>
      <c r="AC109" s="312" t="s">
        <v>137</v>
      </c>
      <c r="AD109" s="281"/>
    </row>
    <row r="110" spans="2:36" ht="14.25" customHeight="1" x14ac:dyDescent="0.2">
      <c r="B110" s="97">
        <f>B114</f>
        <v>29871</v>
      </c>
      <c r="C110" s="2" t="s">
        <v>1</v>
      </c>
      <c r="D110" s="3"/>
      <c r="E110" s="33"/>
      <c r="F110" s="3"/>
      <c r="I110" s="2"/>
      <c r="J110" s="2" t="s">
        <v>1</v>
      </c>
      <c r="M110" s="2" t="s">
        <v>1</v>
      </c>
      <c r="O110" s="3"/>
      <c r="P110" s="97">
        <f>P115</f>
        <v>29902</v>
      </c>
      <c r="Q110" s="2" t="s">
        <v>2</v>
      </c>
      <c r="W110" s="2" t="s">
        <v>2</v>
      </c>
      <c r="AA110" s="307">
        <v>31528</v>
      </c>
      <c r="AB110" s="308"/>
      <c r="AC110" s="309" t="s">
        <v>135</v>
      </c>
    </row>
    <row r="111" spans="2:36" s="23" customFormat="1" ht="9.9499999999999993" customHeight="1" x14ac:dyDescent="0.2">
      <c r="B111" s="17" t="s">
        <v>3</v>
      </c>
      <c r="C111" s="19" t="s">
        <v>4</v>
      </c>
      <c r="D111" s="19"/>
      <c r="E111" s="19"/>
      <c r="F111" s="19"/>
      <c r="G111" s="38"/>
      <c r="H111" s="20"/>
      <c r="I111" s="18" t="s">
        <v>3</v>
      </c>
      <c r="J111" s="19" t="s">
        <v>4</v>
      </c>
      <c r="K111" s="18"/>
      <c r="L111" s="18" t="s">
        <v>3</v>
      </c>
      <c r="M111" s="19" t="s">
        <v>4</v>
      </c>
      <c r="N111" s="19"/>
      <c r="O111" s="21"/>
      <c r="P111" s="18" t="s">
        <v>3</v>
      </c>
      <c r="Q111" s="19" t="s">
        <v>4</v>
      </c>
      <c r="R111" s="19"/>
      <c r="S111" s="19"/>
      <c r="T111" s="19"/>
      <c r="U111" s="19"/>
      <c r="V111" s="21"/>
      <c r="W111" s="19" t="s">
        <v>4</v>
      </c>
      <c r="X111" s="19"/>
      <c r="Y111" s="21"/>
      <c r="Z111" s="22"/>
      <c r="AA111" s="307">
        <v>40613</v>
      </c>
      <c r="AB111" s="308"/>
      <c r="AC111" s="2" t="s">
        <v>136</v>
      </c>
      <c r="AD111" s="22"/>
      <c r="AE111" s="22"/>
      <c r="AF111" s="22"/>
      <c r="AG111" s="22"/>
      <c r="AH111" s="22"/>
    </row>
    <row r="112" spans="2:36" s="23" customFormat="1" ht="16.5" customHeight="1" x14ac:dyDescent="0.2">
      <c r="B112" s="24" t="s">
        <v>7</v>
      </c>
      <c r="C112" s="66" t="s">
        <v>32</v>
      </c>
      <c r="D112" s="66"/>
      <c r="E112" s="66"/>
      <c r="F112" s="66"/>
      <c r="G112" s="66"/>
      <c r="H112" s="224"/>
      <c r="I112" s="18" t="s">
        <v>9</v>
      </c>
      <c r="J112" s="66" t="s">
        <v>33</v>
      </c>
      <c r="K112" s="224"/>
      <c r="L112" s="224" t="s">
        <v>9</v>
      </c>
      <c r="M112" s="66" t="s">
        <v>34</v>
      </c>
      <c r="N112" s="66"/>
      <c r="O112" s="224"/>
      <c r="P112" s="224" t="s">
        <v>9</v>
      </c>
      <c r="Q112" s="66" t="s">
        <v>35</v>
      </c>
      <c r="R112" s="66"/>
      <c r="S112" s="66"/>
      <c r="T112" s="66"/>
      <c r="U112" s="66"/>
      <c r="V112" s="224"/>
      <c r="W112" s="67" t="s">
        <v>36</v>
      </c>
      <c r="X112" s="67"/>
      <c r="Y112" s="68"/>
      <c r="Z112" s="25"/>
      <c r="AA112" s="303" t="s">
        <v>131</v>
      </c>
      <c r="AB112" s="303" t="s">
        <v>132</v>
      </c>
      <c r="AC112" s="303" t="s">
        <v>133</v>
      </c>
      <c r="AD112" s="303" t="s">
        <v>134</v>
      </c>
      <c r="AE112" s="303" t="s">
        <v>80</v>
      </c>
      <c r="AF112" s="303" t="s">
        <v>81</v>
      </c>
      <c r="AG112" s="303" t="s">
        <v>82</v>
      </c>
      <c r="AH112" s="25"/>
    </row>
    <row r="113" spans="2:34" ht="9.9499999999999993" customHeight="1" x14ac:dyDescent="0.2">
      <c r="B113" s="16" t="s">
        <v>17</v>
      </c>
      <c r="C113" s="198" t="s">
        <v>26</v>
      </c>
      <c r="D113" s="74" t="s">
        <v>27</v>
      </c>
      <c r="E113" s="75" t="s">
        <v>29</v>
      </c>
      <c r="F113" s="74" t="s">
        <v>18</v>
      </c>
      <c r="G113" s="74" t="s">
        <v>19</v>
      </c>
      <c r="H113" s="69" t="s">
        <v>20</v>
      </c>
      <c r="I113" s="70" t="s">
        <v>17</v>
      </c>
      <c r="J113" s="75" t="s">
        <v>29</v>
      </c>
      <c r="K113" s="76" t="s">
        <v>18</v>
      </c>
      <c r="L113" s="70" t="s">
        <v>17</v>
      </c>
      <c r="M113" s="75" t="s">
        <v>29</v>
      </c>
      <c r="N113" s="74" t="s">
        <v>18</v>
      </c>
      <c r="O113" s="71" t="s">
        <v>20</v>
      </c>
      <c r="P113" s="70" t="s">
        <v>17</v>
      </c>
      <c r="Q113" s="198" t="s">
        <v>26</v>
      </c>
      <c r="R113" s="74" t="s">
        <v>27</v>
      </c>
      <c r="S113" s="75" t="s">
        <v>29</v>
      </c>
      <c r="T113" s="74" t="s">
        <v>18</v>
      </c>
      <c r="U113" s="74" t="s">
        <v>19</v>
      </c>
      <c r="V113" s="71" t="s">
        <v>20</v>
      </c>
      <c r="W113" s="72" t="s">
        <v>29</v>
      </c>
      <c r="X113" s="73" t="s">
        <v>18</v>
      </c>
      <c r="Y113" s="71" t="s">
        <v>20</v>
      </c>
      <c r="Z113" s="5"/>
      <c r="AA113" s="304"/>
      <c r="AB113" s="304"/>
      <c r="AC113" s="304"/>
      <c r="AD113" s="304"/>
      <c r="AE113" s="304"/>
      <c r="AF113" s="304"/>
      <c r="AG113" s="304"/>
      <c r="AH113" s="5"/>
    </row>
    <row r="114" spans="2:34" s="171" customFormat="1" ht="9.9499999999999993" customHeight="1" x14ac:dyDescent="0.3">
      <c r="B114" s="174">
        <v>29871</v>
      </c>
      <c r="C114" s="177"/>
      <c r="D114" s="176"/>
      <c r="E114" s="177"/>
      <c r="F114" s="176"/>
      <c r="G114" s="176"/>
      <c r="H114" s="178"/>
      <c r="I114" s="179"/>
      <c r="J114" s="177"/>
      <c r="K114" s="180"/>
      <c r="L114" s="179"/>
      <c r="M114" s="177"/>
      <c r="N114" s="176"/>
      <c r="O114" s="180"/>
      <c r="P114" s="218">
        <v>29871</v>
      </c>
      <c r="Q114" s="155"/>
      <c r="R114" s="141"/>
      <c r="S114" s="239">
        <f>ND代替値*2.71828^(-(0.69315/2.062)*(P114-調査開始日)/365.25)</f>
        <v>0.5</v>
      </c>
      <c r="T114" s="111">
        <f>G314/27*1000</f>
        <v>7.0370370370370372</v>
      </c>
      <c r="U114" s="141"/>
      <c r="V114" s="146"/>
      <c r="W114" s="242">
        <f>ND代替値*2.71828^(-(0.69315/2.062)*(P114-調査開始日)/365.25)</f>
        <v>0.5</v>
      </c>
      <c r="X114" s="141">
        <f>I313/27*1000</f>
        <v>0</v>
      </c>
      <c r="Y114" s="146"/>
      <c r="Z114" s="172"/>
      <c r="AA114" s="44">
        <f t="shared" ref="AA114:AA132" si="0">10*2.71828^(-(0.69315/30.02)*(P114-調査開始日)/365.25)</f>
        <v>10</v>
      </c>
      <c r="AB114" s="43">
        <f t="shared" ref="AB114:AB132" si="1">440*2.71828^(-(0.69315/2.062)*(P114-調査開始日)/365.25)</f>
        <v>440</v>
      </c>
      <c r="AC114" s="34">
        <f t="shared" ref="AC114:AC132" si="2">3*2.71828^(-(0.69315/29)*(P114-調査開始日)/365.25)</f>
        <v>3</v>
      </c>
      <c r="AD114" s="35">
        <f t="shared" ref="AD114:AD132" si="3">500*2.71828^(-(0.69315/12.33)*(P114-調査開始日)/365.25)</f>
        <v>500</v>
      </c>
      <c r="AE114" s="44">
        <f t="shared" ref="AE114:AE132" si="4">70*2.71828^(-(0.69315/0.1459)*(P114-調査開始日)/365.25)</f>
        <v>70</v>
      </c>
      <c r="AF114" s="43">
        <f t="shared" ref="AF114:AF132" si="5">70*2.71828^(-(0.69315/(1.277*10^9))*(P114-調査開始日)/365.25)</f>
        <v>70</v>
      </c>
      <c r="AG114" s="43">
        <f t="shared" ref="AG114:AG132" si="6">70*2.71828^(-(0.69315/0.022177)*(P114-調査開始日)/365.25)</f>
        <v>70</v>
      </c>
      <c r="AH114" s="173"/>
    </row>
    <row r="115" spans="2:34" ht="9.9499999999999993" customHeight="1" x14ac:dyDescent="0.3">
      <c r="B115" s="174">
        <v>29902</v>
      </c>
      <c r="C115" s="155"/>
      <c r="D115" s="175"/>
      <c r="E115" s="239">
        <f>ND代替値*2.71828^(-(0.69315/2.062)*(B115-調査開始日)/365.25)</f>
        <v>0.48593631426662642</v>
      </c>
      <c r="F115" s="141">
        <f>C314/27*1000</f>
        <v>5.9259259259259256</v>
      </c>
      <c r="G115" s="141"/>
      <c r="H115" s="260">
        <f>ND代替値*2.71828^(-(0.69315/12.33)*(B115-調査開始日)/365.25)</f>
        <v>9.9524007983413265E-2</v>
      </c>
      <c r="I115" s="218">
        <v>29900</v>
      </c>
      <c r="J115" s="239">
        <f>ND代替値*2.71828^(-(0.69315/2.062)*(I115-調査開始日)/365.25)</f>
        <v>0.48683159071641113</v>
      </c>
      <c r="K115" s="144">
        <f>E314/27*1000</f>
        <v>6.2962962962962967</v>
      </c>
      <c r="L115" s="218"/>
      <c r="M115" s="155"/>
      <c r="N115" s="141"/>
      <c r="O115" s="146"/>
      <c r="P115" s="218">
        <v>29902</v>
      </c>
      <c r="Q115" s="155"/>
      <c r="R115" s="141"/>
      <c r="S115" s="142"/>
      <c r="T115" s="141"/>
      <c r="U115" s="141"/>
      <c r="V115" s="146"/>
      <c r="W115" s="142"/>
      <c r="X115" s="141"/>
      <c r="Y115" s="146"/>
      <c r="Z115" s="4"/>
      <c r="AA115" s="44">
        <f t="shared" si="0"/>
        <v>9.98042227406299</v>
      </c>
      <c r="AB115" s="43">
        <f t="shared" si="1"/>
        <v>427.62395655463126</v>
      </c>
      <c r="AC115" s="34">
        <f t="shared" si="2"/>
        <v>2.9939203129170751</v>
      </c>
      <c r="AD115" s="35">
        <f t="shared" si="3"/>
        <v>497.62003991706626</v>
      </c>
      <c r="AE115" s="44">
        <f t="shared" si="4"/>
        <v>46.771510591046066</v>
      </c>
      <c r="AF115" s="43">
        <f t="shared" si="5"/>
        <v>69.999999996775173</v>
      </c>
      <c r="AG115" s="44">
        <f t="shared" si="6"/>
        <v>4.9320247792002787</v>
      </c>
      <c r="AH115" s="5"/>
    </row>
    <row r="116" spans="2:34" ht="9.9499999999999993" customHeight="1" x14ac:dyDescent="0.3">
      <c r="B116" s="110">
        <f>P116</f>
        <v>29962</v>
      </c>
      <c r="C116" s="116"/>
      <c r="D116" s="112"/>
      <c r="E116" s="184"/>
      <c r="F116" s="111"/>
      <c r="G116" s="111"/>
      <c r="H116" s="114"/>
      <c r="I116" s="219"/>
      <c r="J116" s="184"/>
      <c r="K116" s="115"/>
      <c r="L116" s="219"/>
      <c r="M116" s="116"/>
      <c r="N116" s="111"/>
      <c r="O116" s="117"/>
      <c r="P116" s="219">
        <v>29962</v>
      </c>
      <c r="Q116" s="116"/>
      <c r="R116" s="111"/>
      <c r="S116" s="118"/>
      <c r="T116" s="118"/>
      <c r="U116" s="111"/>
      <c r="V116" s="117"/>
      <c r="W116" s="242">
        <f t="shared" ref="W116:W133" si="7">ND代替値*2.71828^(-(0.69315/2.062)*(P116-調査開始日)/365.25)</f>
        <v>0.45983016106739566</v>
      </c>
      <c r="X116" s="111">
        <f>I315/27*1000</f>
        <v>4.4444444444444446</v>
      </c>
      <c r="Y116" s="117"/>
      <c r="Z116" s="4"/>
      <c r="AA116" s="44">
        <f t="shared" si="0"/>
        <v>9.9426387187274461</v>
      </c>
      <c r="AB116" s="43">
        <f t="shared" si="1"/>
        <v>404.65054173930815</v>
      </c>
      <c r="AC116" s="34">
        <f t="shared" si="2"/>
        <v>2.9821881555088225</v>
      </c>
      <c r="AD116" s="35">
        <f t="shared" si="3"/>
        <v>493.0457994646207</v>
      </c>
      <c r="AE116" s="44">
        <f t="shared" si="4"/>
        <v>21.431173779581425</v>
      </c>
      <c r="AF116" s="43">
        <f t="shared" si="5"/>
        <v>69.999999990533581</v>
      </c>
      <c r="AG116" s="181">
        <f t="shared" si="6"/>
        <v>2.9054067850740155E-2</v>
      </c>
      <c r="AH116" s="5"/>
    </row>
    <row r="117" spans="2:34" ht="9.9499999999999993" customHeight="1" x14ac:dyDescent="0.3">
      <c r="B117" s="110">
        <v>30049</v>
      </c>
      <c r="C117" s="116"/>
      <c r="D117" s="112"/>
      <c r="E117" s="239">
        <f>ND代替値*2.71828^(-(0.69315/2.062)*(B117-調査開始日)/365.25)</f>
        <v>0.42444722358117809</v>
      </c>
      <c r="F117" s="111">
        <f>C316/27*1000</f>
        <v>5.5555555555555554</v>
      </c>
      <c r="G117" s="111"/>
      <c r="H117" s="260">
        <f>ND代替値*2.71828^(-(0.69315/12.33)*(B117-調査開始日)/365.25)</f>
        <v>9.7297546911728747E-2</v>
      </c>
      <c r="I117" s="219">
        <v>30049</v>
      </c>
      <c r="J117" s="239">
        <f>ND代替値*2.71828^(-(0.69315/2.062)*(I117-調査開始日)/365.25)</f>
        <v>0.42444722358117809</v>
      </c>
      <c r="K117" s="115">
        <f>E316/27*1000</f>
        <v>7.0370370370370372</v>
      </c>
      <c r="L117" s="219"/>
      <c r="M117" s="116"/>
      <c r="N117" s="111"/>
      <c r="O117" s="117"/>
      <c r="P117" s="219">
        <v>30049</v>
      </c>
      <c r="Q117" s="116"/>
      <c r="R117" s="111"/>
      <c r="S117" s="239">
        <f t="shared" ref="S117:S133" si="8">ND代替値*2.71828^(-(0.69315/2.062)*(P117-調査開始日)/365.25)</f>
        <v>0.42444722358117809</v>
      </c>
      <c r="T117" s="111">
        <f t="shared" ref="T117:T133" si="9">G316/27*1000</f>
        <v>7.7777777777777777</v>
      </c>
      <c r="U117" s="111"/>
      <c r="V117" s="117"/>
      <c r="W117" s="242">
        <f t="shared" si="7"/>
        <v>0.42444722358117809</v>
      </c>
      <c r="X117" s="111">
        <f>I316/27*1000</f>
        <v>8.518518518518519</v>
      </c>
      <c r="Y117" s="117"/>
      <c r="Z117" s="4"/>
      <c r="AA117" s="44">
        <f t="shared" si="0"/>
        <v>9.8881064934822422</v>
      </c>
      <c r="AB117" s="43">
        <f t="shared" si="1"/>
        <v>373.51355675143674</v>
      </c>
      <c r="AC117" s="34">
        <f t="shared" si="2"/>
        <v>2.9652581411657648</v>
      </c>
      <c r="AD117" s="35">
        <f t="shared" si="3"/>
        <v>486.48773455864369</v>
      </c>
      <c r="AE117" s="44">
        <f t="shared" si="4"/>
        <v>6.9117746756796929</v>
      </c>
      <c r="AF117" s="43">
        <f t="shared" si="5"/>
        <v>69.999999981483285</v>
      </c>
      <c r="AG117" s="277">
        <f t="shared" si="6"/>
        <v>1.6981279349778704E-5</v>
      </c>
      <c r="AH117" s="5"/>
    </row>
    <row r="118" spans="2:34" ht="9.9499999999999993" customHeight="1" x14ac:dyDescent="0.3">
      <c r="B118" s="110">
        <f>P118</f>
        <v>30134</v>
      </c>
      <c r="C118" s="116"/>
      <c r="D118" s="112"/>
      <c r="E118" s="183"/>
      <c r="F118" s="111"/>
      <c r="G118" s="111"/>
      <c r="H118" s="120"/>
      <c r="I118" s="219"/>
      <c r="J118" s="183"/>
      <c r="K118" s="115"/>
      <c r="L118" s="219"/>
      <c r="M118" s="116"/>
      <c r="N118" s="111"/>
      <c r="O118" s="117"/>
      <c r="P118" s="219">
        <v>30134</v>
      </c>
      <c r="Q118" s="116"/>
      <c r="R118" s="111"/>
      <c r="S118" s="239">
        <f t="shared" si="8"/>
        <v>0.39250874475630881</v>
      </c>
      <c r="T118" s="111">
        <f t="shared" si="9"/>
        <v>4.0740740740740735</v>
      </c>
      <c r="U118" s="111"/>
      <c r="V118" s="117"/>
      <c r="W118" s="242">
        <f t="shared" si="7"/>
        <v>0.39250874475630881</v>
      </c>
      <c r="X118" s="111">
        <f>I317/27*1000</f>
        <v>3.7037037037037037</v>
      </c>
      <c r="Y118" s="117"/>
      <c r="Z118" s="4"/>
      <c r="AA118" s="44">
        <f t="shared" si="0"/>
        <v>9.8351167522706326</v>
      </c>
      <c r="AB118" s="43">
        <f t="shared" si="1"/>
        <v>345.40769538555173</v>
      </c>
      <c r="AC118" s="34">
        <f t="shared" si="2"/>
        <v>2.9488101502146922</v>
      </c>
      <c r="AD118" s="35">
        <f t="shared" si="3"/>
        <v>480.16468316709654</v>
      </c>
      <c r="AE118" s="44">
        <f t="shared" si="4"/>
        <v>2.2878683659775936</v>
      </c>
      <c r="AF118" s="43">
        <f t="shared" si="5"/>
        <v>69.999999972641049</v>
      </c>
      <c r="AG118" s="277">
        <f t="shared" si="6"/>
        <v>1.1777717771045764E-8</v>
      </c>
      <c r="AH118" s="5"/>
    </row>
    <row r="119" spans="2:34" ht="9.9499999999999993" customHeight="1" x14ac:dyDescent="0.3">
      <c r="B119" s="110">
        <v>30272</v>
      </c>
      <c r="C119" s="116"/>
      <c r="D119" s="112"/>
      <c r="E119" s="239">
        <f>ND代替値*2.71828^(-(0.69315/2.062)*(B119-調査開始日)/365.25)</f>
        <v>0.34569330115558794</v>
      </c>
      <c r="F119" s="111">
        <f>C318/27*1000</f>
        <v>6.2962962962962967</v>
      </c>
      <c r="G119" s="111">
        <f>D318/27*1000</f>
        <v>5.5555555555555554</v>
      </c>
      <c r="H119" s="260">
        <f>ND代替値*2.71828^(-(0.69315/12.33)*(B119-調査開始日)/365.25)</f>
        <v>9.4014714775796274E-2</v>
      </c>
      <c r="I119" s="219">
        <v>30273</v>
      </c>
      <c r="J119" s="239">
        <f>ND代替値*2.71828^(-(0.69315/2.062)*(I119-調査開始日)/365.25)</f>
        <v>0.34537529232492414</v>
      </c>
      <c r="K119" s="115">
        <f>E318/27*1000</f>
        <v>5.9259259259259256</v>
      </c>
      <c r="L119" s="219"/>
      <c r="M119" s="116"/>
      <c r="N119" s="111"/>
      <c r="O119" s="117"/>
      <c r="P119" s="219">
        <v>30225</v>
      </c>
      <c r="Q119" s="116"/>
      <c r="R119" s="111"/>
      <c r="S119" s="239">
        <f t="shared" si="8"/>
        <v>0.36097471864330954</v>
      </c>
      <c r="T119" s="111">
        <f t="shared" si="9"/>
        <v>5.185185185185186</v>
      </c>
      <c r="U119" s="111"/>
      <c r="V119" s="117"/>
      <c r="W119" s="242">
        <f t="shared" si="7"/>
        <v>0.36097471864330954</v>
      </c>
      <c r="X119" s="119">
        <f>ND代替値</f>
        <v>0.5</v>
      </c>
      <c r="Y119" s="117"/>
      <c r="Z119" s="4"/>
      <c r="AA119" s="44">
        <f t="shared" si="0"/>
        <v>9.7787012624330938</v>
      </c>
      <c r="AB119" s="43">
        <f t="shared" si="1"/>
        <v>317.65775240611242</v>
      </c>
      <c r="AC119" s="34">
        <f t="shared" si="2"/>
        <v>2.9313022342714818</v>
      </c>
      <c r="AD119" s="35">
        <f t="shared" si="3"/>
        <v>473.48636017359479</v>
      </c>
      <c r="AE119" s="44">
        <f t="shared" si="4"/>
        <v>0.70045292194389719</v>
      </c>
      <c r="AF119" s="43">
        <f t="shared" si="5"/>
        <v>69.999999963174631</v>
      </c>
      <c r="AG119" s="277">
        <f t="shared" si="6"/>
        <v>4.8884373035261673E-12</v>
      </c>
      <c r="AH119" s="5"/>
    </row>
    <row r="120" spans="2:34" ht="9.9499999999999993" customHeight="1" x14ac:dyDescent="0.3">
      <c r="B120" s="110">
        <f>P120</f>
        <v>30326</v>
      </c>
      <c r="C120" s="116"/>
      <c r="D120" s="112"/>
      <c r="E120" s="183"/>
      <c r="F120" s="111"/>
      <c r="G120" s="111"/>
      <c r="H120" s="120"/>
      <c r="I120" s="219"/>
      <c r="J120" s="183"/>
      <c r="K120" s="115"/>
      <c r="L120" s="219"/>
      <c r="M120" s="116"/>
      <c r="N120" s="111"/>
      <c r="O120" s="117"/>
      <c r="P120" s="219">
        <v>30326</v>
      </c>
      <c r="Q120" s="116"/>
      <c r="R120" s="111"/>
      <c r="S120" s="239">
        <f t="shared" si="8"/>
        <v>0.32893285358511376</v>
      </c>
      <c r="T120" s="111">
        <f t="shared" si="9"/>
        <v>4.0740740740740735</v>
      </c>
      <c r="U120" s="111">
        <f>J319/27*1000</f>
        <v>4.4444444444444446</v>
      </c>
      <c r="V120" s="117"/>
      <c r="W120" s="242">
        <f t="shared" si="7"/>
        <v>0.32893285358511376</v>
      </c>
      <c r="X120" s="119">
        <f>ND代替値</f>
        <v>0.5</v>
      </c>
      <c r="Y120" s="117"/>
      <c r="Z120" s="4"/>
      <c r="AA120" s="44">
        <f t="shared" si="0"/>
        <v>9.7164650906177439</v>
      </c>
      <c r="AB120" s="43">
        <f t="shared" si="1"/>
        <v>289.46091115490009</v>
      </c>
      <c r="AC120" s="34">
        <f t="shared" si="2"/>
        <v>2.9119920566002628</v>
      </c>
      <c r="AD120" s="35">
        <f t="shared" si="3"/>
        <v>466.1828562584036</v>
      </c>
      <c r="AE120" s="44">
        <f t="shared" si="4"/>
        <v>0.18829449770845813</v>
      </c>
      <c r="AF120" s="43">
        <f t="shared" si="5"/>
        <v>69.999999952667963</v>
      </c>
      <c r="AG120" s="277">
        <f t="shared" si="6"/>
        <v>8.6226860140633622E-16</v>
      </c>
      <c r="AH120" s="5"/>
    </row>
    <row r="121" spans="2:34" ht="9.9499999999999993" customHeight="1" x14ac:dyDescent="0.2">
      <c r="B121" s="110">
        <v>30420</v>
      </c>
      <c r="C121" s="116"/>
      <c r="D121" s="112"/>
      <c r="E121" s="239">
        <f>ND代替値*2.71828^(-(0.69315/2.062)*(B121-調査開始日)/365.25)</f>
        <v>0.3016724200620618</v>
      </c>
      <c r="F121" s="111">
        <f>C320/27*1000</f>
        <v>5.9259259259259256</v>
      </c>
      <c r="G121" s="111"/>
      <c r="H121" s="260">
        <f>ND代替値*2.71828^(-(0.69315/12.33)*(B121-調査開始日)/365.25)</f>
        <v>9.1897357395596013E-2</v>
      </c>
      <c r="I121" s="219">
        <v>30420</v>
      </c>
      <c r="J121" s="239">
        <f>ND代替値*2.71828^(-(0.69315/2.062)*(I121-調査開始日)/365.25)</f>
        <v>0.3016724200620618</v>
      </c>
      <c r="K121" s="115">
        <f>E320/27*1000</f>
        <v>5.9259259259259256</v>
      </c>
      <c r="L121" s="219"/>
      <c r="M121" s="116"/>
      <c r="N121" s="111"/>
      <c r="O121" s="117"/>
      <c r="P121" s="219">
        <v>30420</v>
      </c>
      <c r="Q121" s="116"/>
      <c r="R121" s="111"/>
      <c r="S121" s="239">
        <f t="shared" si="8"/>
        <v>0.3016724200620618</v>
      </c>
      <c r="T121" s="111">
        <f t="shared" si="9"/>
        <v>4.0740740740740735</v>
      </c>
      <c r="U121" s="111"/>
      <c r="V121" s="117"/>
      <c r="W121" s="242">
        <f t="shared" si="7"/>
        <v>0.3016724200620618</v>
      </c>
      <c r="X121" s="244">
        <f t="shared" ref="X121:X133" si="10">I320/27*1000</f>
        <v>3.333333333333333</v>
      </c>
      <c r="Y121" s="117"/>
      <c r="Z121" s="7"/>
      <c r="AA121" s="44">
        <f t="shared" si="0"/>
        <v>9.6588982416454776</v>
      </c>
      <c r="AB121" s="43">
        <f t="shared" si="1"/>
        <v>265.47172965461436</v>
      </c>
      <c r="AC121" s="34">
        <f t="shared" si="2"/>
        <v>2.8941345137694934</v>
      </c>
      <c r="AD121" s="35">
        <f t="shared" si="3"/>
        <v>459.48678697797999</v>
      </c>
      <c r="AE121" s="44">
        <f t="shared" si="4"/>
        <v>5.5441985547131284E-2</v>
      </c>
      <c r="AF121" s="43">
        <f t="shared" si="5"/>
        <v>69.999999942889474</v>
      </c>
      <c r="AG121" s="277">
        <f t="shared" si="6"/>
        <v>2.7686022228361957E-19</v>
      </c>
      <c r="AH121" s="5"/>
    </row>
    <row r="122" spans="2:34" ht="9.9499999999999993" customHeight="1" x14ac:dyDescent="0.2">
      <c r="B122" s="110">
        <f>P122</f>
        <v>30501</v>
      </c>
      <c r="C122" s="116"/>
      <c r="D122" s="111"/>
      <c r="E122" s="184"/>
      <c r="F122" s="111"/>
      <c r="G122" s="111"/>
      <c r="H122" s="114"/>
      <c r="I122" s="219"/>
      <c r="J122" s="184"/>
      <c r="K122" s="115"/>
      <c r="L122" s="219"/>
      <c r="M122" s="116"/>
      <c r="N122" s="111"/>
      <c r="O122" s="117"/>
      <c r="P122" s="219">
        <v>30501</v>
      </c>
      <c r="Q122" s="116"/>
      <c r="R122" s="111"/>
      <c r="S122" s="239">
        <f t="shared" si="8"/>
        <v>0.28000129535826485</v>
      </c>
      <c r="T122" s="111">
        <f t="shared" si="9"/>
        <v>4.4444444444444446</v>
      </c>
      <c r="U122" s="111"/>
      <c r="V122" s="117"/>
      <c r="W122" s="242">
        <f t="shared" si="7"/>
        <v>0.28000129535826485</v>
      </c>
      <c r="X122" s="244">
        <f t="shared" si="10"/>
        <v>3.333333333333333</v>
      </c>
      <c r="Y122" s="117"/>
      <c r="Z122" s="7"/>
      <c r="AA122" s="44">
        <f t="shared" si="0"/>
        <v>9.6095664137235914</v>
      </c>
      <c r="AB122" s="43">
        <f t="shared" si="1"/>
        <v>246.40113991527306</v>
      </c>
      <c r="AC122" s="34">
        <f t="shared" si="2"/>
        <v>2.8788344956397176</v>
      </c>
      <c r="AD122" s="35">
        <f t="shared" si="3"/>
        <v>453.79396846309953</v>
      </c>
      <c r="AE122" s="44">
        <f t="shared" si="4"/>
        <v>1.9331962007440907E-2</v>
      </c>
      <c r="AF122" s="43">
        <f t="shared" si="5"/>
        <v>69.999999934463332</v>
      </c>
      <c r="AG122" s="277">
        <f t="shared" si="6"/>
        <v>2.7039948091496314E-22</v>
      </c>
      <c r="AH122" s="5"/>
    </row>
    <row r="123" spans="2:34" ht="9.9499999999999993" customHeight="1" x14ac:dyDescent="0.2">
      <c r="B123" s="110">
        <v>30649</v>
      </c>
      <c r="C123" s="116"/>
      <c r="D123" s="111"/>
      <c r="E123" s="239">
        <f>ND代替値*2.71828^(-(0.69315/2.062)*(B123-調査開始日)/365.25)</f>
        <v>0.2443456905554055</v>
      </c>
      <c r="F123" s="111">
        <f>C322/27*1000</f>
        <v>5.5555555555555554</v>
      </c>
      <c r="G123" s="111">
        <f>D322/27*1000</f>
        <v>3.7037037037037037</v>
      </c>
      <c r="H123" s="260">
        <f>ND代替値*2.71828^(-(0.69315/12.33)*(B123-調査開始日)/365.25)</f>
        <v>8.8714764711609648E-2</v>
      </c>
      <c r="I123" s="219">
        <v>30628</v>
      </c>
      <c r="J123" s="239">
        <f>ND代替値*2.71828^(-(0.69315/2.062)*(I123-調査開始日)/365.25)</f>
        <v>0.24911412285045914</v>
      </c>
      <c r="K123" s="115">
        <f>E322/27*1000</f>
        <v>7.7777777777777777</v>
      </c>
      <c r="L123" s="219">
        <v>30614</v>
      </c>
      <c r="M123" s="259">
        <f>ND代替値*2.71828^(-(0.69315/2.062)*(L123-調査開始日)/365.25)</f>
        <v>0.25234466437418657</v>
      </c>
      <c r="N123" s="111">
        <f>F322/27*1000</f>
        <v>5.5555555555555554</v>
      </c>
      <c r="O123" s="260">
        <f>ND代替値*2.71828^(-(0.69315/12.33)*(L123-調査開始日)/365.25)</f>
        <v>8.9193954844349499E-2</v>
      </c>
      <c r="P123" s="219">
        <v>30600</v>
      </c>
      <c r="Q123" s="116"/>
      <c r="R123" s="111"/>
      <c r="S123" s="239">
        <f t="shared" si="8"/>
        <v>0.25561709994397253</v>
      </c>
      <c r="T123" s="111">
        <f t="shared" si="9"/>
        <v>5.185185185185186</v>
      </c>
      <c r="U123" s="111"/>
      <c r="V123" s="117"/>
      <c r="W123" s="242">
        <f t="shared" si="7"/>
        <v>0.25561709994397253</v>
      </c>
      <c r="X123" s="111">
        <f t="shared" si="10"/>
        <v>4.4444444444444446</v>
      </c>
      <c r="Y123" s="117"/>
      <c r="Z123" s="7"/>
      <c r="AA123" s="44">
        <f t="shared" si="0"/>
        <v>9.5496139919358889</v>
      </c>
      <c r="AB123" s="43">
        <f t="shared" si="1"/>
        <v>224.94304795069581</v>
      </c>
      <c r="AC123" s="34">
        <f t="shared" si="2"/>
        <v>2.8602442735386533</v>
      </c>
      <c r="AD123" s="35">
        <f t="shared" si="3"/>
        <v>446.93177424456036</v>
      </c>
      <c r="AE123" s="44">
        <f t="shared" si="4"/>
        <v>5.3337475821356129E-3</v>
      </c>
      <c r="AF123" s="43">
        <f t="shared" si="5"/>
        <v>69.999999924164698</v>
      </c>
      <c r="AG123" s="277">
        <f t="shared" si="6"/>
        <v>5.6598595313388334E-26</v>
      </c>
      <c r="AH123" s="5"/>
    </row>
    <row r="124" spans="2:34" ht="9.9499999999999993" customHeight="1" x14ac:dyDescent="0.2">
      <c r="B124" s="110">
        <f>P124</f>
        <v>30691</v>
      </c>
      <c r="C124" s="116"/>
      <c r="D124" s="111"/>
      <c r="E124" s="183"/>
      <c r="F124" s="111"/>
      <c r="G124" s="111"/>
      <c r="H124" s="120"/>
      <c r="I124" s="219"/>
      <c r="J124" s="183"/>
      <c r="K124" s="115"/>
      <c r="L124" s="219"/>
      <c r="M124" s="122"/>
      <c r="N124" s="111"/>
      <c r="O124" s="117"/>
      <c r="P124" s="219">
        <v>30691</v>
      </c>
      <c r="Q124" s="116"/>
      <c r="R124" s="111"/>
      <c r="S124" s="239">
        <f t="shared" si="8"/>
        <v>0.23508090447763491</v>
      </c>
      <c r="T124" s="111">
        <f t="shared" si="9"/>
        <v>4.8148148148148149</v>
      </c>
      <c r="U124" s="111">
        <f>J323/27*1000</f>
        <v>3.7037037037037037</v>
      </c>
      <c r="V124" s="117"/>
      <c r="W124" s="242">
        <f t="shared" si="7"/>
        <v>0.23508090447763491</v>
      </c>
      <c r="X124" s="111">
        <f t="shared" si="10"/>
        <v>3.7037037037037037</v>
      </c>
      <c r="Y124" s="117"/>
      <c r="Z124" s="7"/>
      <c r="AA124" s="44">
        <f t="shared" si="0"/>
        <v>9.4948361825123158</v>
      </c>
      <c r="AB124" s="43">
        <f t="shared" si="1"/>
        <v>206.87119594031873</v>
      </c>
      <c r="AC124" s="34">
        <f t="shared" si="2"/>
        <v>2.8432621981363027</v>
      </c>
      <c r="AD124" s="35">
        <f t="shared" si="3"/>
        <v>440.71566787710123</v>
      </c>
      <c r="AE124" s="44">
        <f t="shared" si="4"/>
        <v>1.6329781618452921E-3</v>
      </c>
      <c r="AF124" s="43">
        <f t="shared" si="5"/>
        <v>69.999999914698307</v>
      </c>
      <c r="AG124" s="277">
        <f t="shared" si="6"/>
        <v>2.3491706121310978E-29</v>
      </c>
      <c r="AH124" s="7"/>
    </row>
    <row r="125" spans="2:34" ht="9.9499999999999993" customHeight="1" x14ac:dyDescent="0.2">
      <c r="B125" s="110">
        <v>30812</v>
      </c>
      <c r="C125" s="116"/>
      <c r="D125" s="111"/>
      <c r="E125" s="239">
        <f>ND代替値*2.71828^(-(0.69315/2.062)*(B125-調査開始日)/365.25)</f>
        <v>0.21030705991802986</v>
      </c>
      <c r="F125" s="111">
        <f>C324/27*1000</f>
        <v>3.7037037037037037</v>
      </c>
      <c r="G125" s="111">
        <f>D324/27*1000</f>
        <v>2.592592592592593</v>
      </c>
      <c r="H125" s="260">
        <f>ND代替値*2.71828^(-(0.69315/12.33)*(B125-調査開始日)/365.25)</f>
        <v>8.6516799556511537E-2</v>
      </c>
      <c r="I125" s="219">
        <v>30811</v>
      </c>
      <c r="J125" s="239">
        <f>ND代替値*2.71828^(-(0.69315/2.062)*(I125-調査開始日)/365.25)</f>
        <v>0.2105007029020276</v>
      </c>
      <c r="K125" s="115">
        <f>E324/27*1000</f>
        <v>4.4444444444444446</v>
      </c>
      <c r="L125" s="219"/>
      <c r="M125" s="122"/>
      <c r="N125" s="111"/>
      <c r="O125" s="117"/>
      <c r="P125" s="219">
        <v>30774</v>
      </c>
      <c r="Q125" s="116"/>
      <c r="R125" s="111"/>
      <c r="S125" s="239">
        <f t="shared" si="8"/>
        <v>0.21779223390869809</v>
      </c>
      <c r="T125" s="244">
        <f t="shared" si="9"/>
        <v>4.0740740740740735</v>
      </c>
      <c r="U125" s="111"/>
      <c r="V125" s="117"/>
      <c r="W125" s="242">
        <f t="shared" si="7"/>
        <v>0.21779223390869809</v>
      </c>
      <c r="X125" s="111">
        <f t="shared" si="10"/>
        <v>4.0740740740740735</v>
      </c>
      <c r="Y125" s="117"/>
      <c r="Z125" s="7"/>
      <c r="AA125" s="44">
        <f t="shared" si="0"/>
        <v>9.4451480429291408</v>
      </c>
      <c r="AB125" s="43">
        <f t="shared" si="1"/>
        <v>191.65716583965431</v>
      </c>
      <c r="AC125" s="34">
        <f t="shared" si="2"/>
        <v>2.8278609888315751</v>
      </c>
      <c r="AD125" s="35">
        <f t="shared" si="3"/>
        <v>435.12145262812732</v>
      </c>
      <c r="AE125" s="44">
        <f t="shared" si="4"/>
        <v>5.5477858249799116E-4</v>
      </c>
      <c r="AF125" s="43">
        <f t="shared" si="5"/>
        <v>69.999999906064104</v>
      </c>
      <c r="AG125" s="277">
        <f t="shared" si="6"/>
        <v>1.9334483406768464E-32</v>
      </c>
      <c r="AH125" s="7"/>
    </row>
    <row r="126" spans="2:34" ht="9.9499999999999993" customHeight="1" x14ac:dyDescent="0.2">
      <c r="B126" s="110">
        <f>P126</f>
        <v>30889</v>
      </c>
      <c r="C126" s="116"/>
      <c r="D126" s="111"/>
      <c r="E126" s="183"/>
      <c r="F126" s="111"/>
      <c r="G126" s="111"/>
      <c r="H126" s="120"/>
      <c r="I126" s="219"/>
      <c r="J126" s="183"/>
      <c r="K126" s="115"/>
      <c r="L126" s="219"/>
      <c r="M126" s="122"/>
      <c r="N126" s="111"/>
      <c r="O126" s="117"/>
      <c r="P126" s="219">
        <v>30889</v>
      </c>
      <c r="Q126" s="116"/>
      <c r="R126" s="111"/>
      <c r="S126" s="239">
        <f t="shared" si="8"/>
        <v>0.19591923604238476</v>
      </c>
      <c r="T126" s="111">
        <f t="shared" si="9"/>
        <v>3.333333333333333</v>
      </c>
      <c r="U126" s="111"/>
      <c r="V126" s="260">
        <f>ND代替値*2.71828^(-(0.69315/12.33)*(P126-調査開始日)/365.25)</f>
        <v>8.5497518673044448E-2</v>
      </c>
      <c r="W126" s="242">
        <f t="shared" si="7"/>
        <v>0.19591923604238476</v>
      </c>
      <c r="X126" s="111">
        <f t="shared" si="10"/>
        <v>2.9629629629629628</v>
      </c>
      <c r="Y126" s="260">
        <f>ND代替値*2.71828^(-(0.69315/12)*(P126-調査開始日)/365.25)</f>
        <v>8.5129921372459241E-2</v>
      </c>
      <c r="Z126" s="7"/>
      <c r="AA126" s="44">
        <f t="shared" si="0"/>
        <v>9.3767324701942414</v>
      </c>
      <c r="AB126" s="43">
        <f t="shared" si="1"/>
        <v>172.40892771729858</v>
      </c>
      <c r="AC126" s="34">
        <f t="shared" si="2"/>
        <v>2.8066597377758562</v>
      </c>
      <c r="AD126" s="35">
        <f t="shared" si="3"/>
        <v>427.48759336522227</v>
      </c>
      <c r="AE126" s="44">
        <f t="shared" si="4"/>
        <v>1.2430638276029587E-4</v>
      </c>
      <c r="AF126" s="43">
        <f t="shared" si="5"/>
        <v>69.999999894101052</v>
      </c>
      <c r="AG126" s="277">
        <f t="shared" si="6"/>
        <v>1.0292340791333007E-36</v>
      </c>
      <c r="AH126" s="7"/>
    </row>
    <row r="127" spans="2:34" ht="9.9499999999999993" customHeight="1" x14ac:dyDescent="0.2">
      <c r="B127" s="110">
        <v>30994</v>
      </c>
      <c r="C127" s="116"/>
      <c r="D127" s="111"/>
      <c r="E127" s="239">
        <f>ND代替値*2.71828^(-(0.69315/2.062)*(B127-調査開始日)/365.25)</f>
        <v>0.17787247633827202</v>
      </c>
      <c r="F127" s="111">
        <f>C326/27*1000</f>
        <v>5.185185185185186</v>
      </c>
      <c r="G127" s="111"/>
      <c r="H127" s="260">
        <f>ND代替値*2.71828^(-(0.69315/12.33)*(B127-調査開始日)/365.25)</f>
        <v>8.4126914984257617E-2</v>
      </c>
      <c r="I127" s="219">
        <v>30995</v>
      </c>
      <c r="J127" s="239">
        <f>ND代替値*2.71828^(-(0.69315/2.062)*(I127-調査開始日)/365.25)</f>
        <v>0.17770884858494695</v>
      </c>
      <c r="K127" s="115">
        <f>E326/27*1000</f>
        <v>5.5555555555555554</v>
      </c>
      <c r="L127" s="219">
        <v>30979</v>
      </c>
      <c r="M127" s="259">
        <f>ND代替値*2.71828^(-(0.69315/2.062)*(L127-調査開始日)/365.25)</f>
        <v>0.18034505004480841</v>
      </c>
      <c r="N127" s="111">
        <f>F326/27*1000</f>
        <v>4.4444444444444446</v>
      </c>
      <c r="O127" s="260">
        <f>ND代替値*2.71828^(-(0.69315/12.33)*(L127-調査開始日)/365.25)</f>
        <v>8.4321361998002275E-2</v>
      </c>
      <c r="P127" s="219">
        <v>30971</v>
      </c>
      <c r="Q127" s="116"/>
      <c r="R127" s="111"/>
      <c r="S127" s="239">
        <f t="shared" si="8"/>
        <v>0.18167777962763812</v>
      </c>
      <c r="T127" s="111">
        <f t="shared" si="9"/>
        <v>6.6666666666666661</v>
      </c>
      <c r="U127" s="111"/>
      <c r="V127" s="117"/>
      <c r="W127" s="242">
        <f t="shared" si="7"/>
        <v>0.18167777962763812</v>
      </c>
      <c r="X127" s="111">
        <f t="shared" si="10"/>
        <v>4.0740740740740735</v>
      </c>
      <c r="Y127" s="117"/>
      <c r="Z127" s="7"/>
      <c r="AA127" s="44">
        <f t="shared" si="0"/>
        <v>9.3282520628091845</v>
      </c>
      <c r="AB127" s="43">
        <f t="shared" si="1"/>
        <v>159.87644607232156</v>
      </c>
      <c r="AC127" s="34">
        <f t="shared" si="2"/>
        <v>2.7916394714307646</v>
      </c>
      <c r="AD127" s="35">
        <f t="shared" si="3"/>
        <v>422.12625387628532</v>
      </c>
      <c r="AE127" s="44">
        <f t="shared" si="4"/>
        <v>4.2784027292054144E-5</v>
      </c>
      <c r="AF127" s="43">
        <f t="shared" si="5"/>
        <v>69.999999885570887</v>
      </c>
      <c r="AG127" s="277">
        <f t="shared" si="6"/>
        <v>9.2277497805897101E-40</v>
      </c>
      <c r="AH127" s="7"/>
    </row>
    <row r="128" spans="2:34" ht="9.9499999999999993" customHeight="1" x14ac:dyDescent="0.2">
      <c r="B128" s="110">
        <f>P128</f>
        <v>31055</v>
      </c>
      <c r="C128" s="116"/>
      <c r="D128" s="111"/>
      <c r="E128" s="184"/>
      <c r="F128" s="111"/>
      <c r="G128" s="111"/>
      <c r="H128" s="114"/>
      <c r="I128" s="219"/>
      <c r="J128" s="184"/>
      <c r="K128" s="115"/>
      <c r="L128" s="219"/>
      <c r="M128" s="122"/>
      <c r="N128" s="111"/>
      <c r="O128" s="117"/>
      <c r="P128" s="219">
        <v>31055</v>
      </c>
      <c r="Q128" s="116"/>
      <c r="R128" s="111"/>
      <c r="S128" s="239">
        <f t="shared" si="8"/>
        <v>0.1681617242194442</v>
      </c>
      <c r="T128" s="111">
        <f t="shared" si="9"/>
        <v>4.0740740740740735</v>
      </c>
      <c r="U128" s="111">
        <f>J327/27*1000</f>
        <v>3.7037037037037037</v>
      </c>
      <c r="V128" s="228">
        <f>H327/27</f>
        <v>0.77777777777777779</v>
      </c>
      <c r="W128" s="242">
        <f t="shared" si="7"/>
        <v>0.1681617242194442</v>
      </c>
      <c r="X128" s="111">
        <f t="shared" si="10"/>
        <v>5.9259259259259256</v>
      </c>
      <c r="Y128" s="260">
        <f>ND代替値*2.71828^(-(0.69315/12)*(P128-調査開始日)/365.25)</f>
        <v>8.2924164243971851E-2</v>
      </c>
      <c r="Z128" s="7"/>
      <c r="AA128" s="44">
        <f t="shared" si="0"/>
        <v>9.2788490981519836</v>
      </c>
      <c r="AB128" s="43">
        <f t="shared" si="1"/>
        <v>147.98231731311088</v>
      </c>
      <c r="AC128" s="34">
        <f t="shared" si="2"/>
        <v>2.776336201493649</v>
      </c>
      <c r="AD128" s="35">
        <f t="shared" si="3"/>
        <v>416.70386213993027</v>
      </c>
      <c r="AE128" s="44">
        <f t="shared" si="4"/>
        <v>1.4347361741170389E-5</v>
      </c>
      <c r="AF128" s="43">
        <f t="shared" si="5"/>
        <v>69.999999876832661</v>
      </c>
      <c r="AG128" s="277">
        <f t="shared" si="6"/>
        <v>6.971884517491225E-43</v>
      </c>
      <c r="AH128" s="7"/>
    </row>
    <row r="129" spans="1:41" ht="9.9499999999999993" customHeight="1" x14ac:dyDescent="0.2">
      <c r="B129" s="110">
        <v>31180</v>
      </c>
      <c r="C129" s="116"/>
      <c r="D129" s="111"/>
      <c r="E129" s="239">
        <f>ND代替値*2.71828^(-(0.69315/2.062)*(B129-調査開始日)/365.25)</f>
        <v>0.14988730716896598</v>
      </c>
      <c r="F129" s="111">
        <f>C328/27*1000</f>
        <v>5.185185185185186</v>
      </c>
      <c r="G129" s="111">
        <f>D328/27*1000</f>
        <v>2.592592592592593</v>
      </c>
      <c r="H129" s="260">
        <f>ND代替値*2.71828^(-(0.69315/12.33)*(B129-調査開始日)/365.25)</f>
        <v>8.1752700533894065E-2</v>
      </c>
      <c r="I129" s="219">
        <v>31189</v>
      </c>
      <c r="J129" s="239">
        <f>ND代替値*2.71828^(-(0.69315/2.062)*(I129-調査開始日)/365.25)</f>
        <v>0.14865090996142782</v>
      </c>
      <c r="K129" s="115">
        <f>E328/27*1000</f>
        <v>4.8148148148148149</v>
      </c>
      <c r="L129" s="219"/>
      <c r="M129" s="122"/>
      <c r="N129" s="111"/>
      <c r="O129" s="117"/>
      <c r="P129" s="219">
        <v>31147</v>
      </c>
      <c r="Q129" s="116"/>
      <c r="R129" s="111"/>
      <c r="S129" s="239">
        <f t="shared" si="8"/>
        <v>0.15450939891066354</v>
      </c>
      <c r="T129" s="111">
        <f t="shared" si="9"/>
        <v>4.8148148148148149</v>
      </c>
      <c r="U129" s="111"/>
      <c r="V129" s="117"/>
      <c r="W129" s="242">
        <f t="shared" si="7"/>
        <v>0.15450939891066354</v>
      </c>
      <c r="X129" s="111">
        <f t="shared" si="10"/>
        <v>3.333333333333333</v>
      </c>
      <c r="Y129" s="117"/>
      <c r="Z129" s="7"/>
      <c r="AA129" s="44">
        <f t="shared" si="0"/>
        <v>9.2250412435396871</v>
      </c>
      <c r="AB129" s="43">
        <f t="shared" si="1"/>
        <v>135.9682710413839</v>
      </c>
      <c r="AC129" s="34">
        <f t="shared" si="2"/>
        <v>2.7596717150124173</v>
      </c>
      <c r="AD129" s="35">
        <f t="shared" si="3"/>
        <v>410.84493869701811</v>
      </c>
      <c r="AE129" s="44">
        <f t="shared" si="4"/>
        <v>4.335817982419938E-6</v>
      </c>
      <c r="AF129" s="43">
        <f t="shared" si="5"/>
        <v>69.999999867262233</v>
      </c>
      <c r="AG129" s="277">
        <f t="shared" si="6"/>
        <v>2.6564121186563347E-46</v>
      </c>
      <c r="AH129" s="7"/>
    </row>
    <row r="130" spans="1:41" ht="9.9499999999999993" customHeight="1" x14ac:dyDescent="0.2">
      <c r="B130" s="110">
        <f>P130</f>
        <v>31254</v>
      </c>
      <c r="C130" s="116"/>
      <c r="D130" s="111"/>
      <c r="E130" s="184"/>
      <c r="F130" s="111"/>
      <c r="G130" s="111"/>
      <c r="H130" s="114"/>
      <c r="I130" s="219"/>
      <c r="J130" s="184"/>
      <c r="K130" s="115"/>
      <c r="L130" s="219"/>
      <c r="M130" s="122"/>
      <c r="N130" s="111"/>
      <c r="O130" s="117"/>
      <c r="P130" s="219">
        <v>31254</v>
      </c>
      <c r="Q130" s="116"/>
      <c r="R130" s="111"/>
      <c r="S130" s="239">
        <f t="shared" si="8"/>
        <v>0.14001906684427165</v>
      </c>
      <c r="T130" s="111">
        <f t="shared" si="9"/>
        <v>2.9629629629629628</v>
      </c>
      <c r="U130" s="111"/>
      <c r="V130" s="260">
        <f>ND代替値*2.71828^(-(0.69315/12.33)*(P130-調査開始日)/365.25)</f>
        <v>8.0826859113282745E-2</v>
      </c>
      <c r="W130" s="242">
        <f t="shared" si="7"/>
        <v>0.14001906684427165</v>
      </c>
      <c r="X130" s="111">
        <f t="shared" si="10"/>
        <v>3.7037037037037037</v>
      </c>
      <c r="Y130" s="260">
        <f>ND代替値*2.71828^(-(0.69315/12)*(P130-調査開始日)/365.25)</f>
        <v>8.0355107143920745E-2</v>
      </c>
      <c r="Z130" s="7"/>
      <c r="AA130" s="44">
        <f t="shared" si="0"/>
        <v>9.162852735168741</v>
      </c>
      <c r="AB130" s="43">
        <f t="shared" si="1"/>
        <v>123.21677882295906</v>
      </c>
      <c r="AC130" s="34">
        <f t="shared" si="2"/>
        <v>2.7404159696664609</v>
      </c>
      <c r="AD130" s="35">
        <f t="shared" si="3"/>
        <v>404.1342955664137</v>
      </c>
      <c r="AE130" s="44">
        <f t="shared" si="4"/>
        <v>1.0780432296000503E-6</v>
      </c>
      <c r="AF130" s="43">
        <f t="shared" si="5"/>
        <v>69.999999856131396</v>
      </c>
      <c r="AG130" s="277">
        <f t="shared" si="6"/>
        <v>2.8040525281337183E-50</v>
      </c>
      <c r="AH130" s="7"/>
    </row>
    <row r="131" spans="1:41" ht="9.9499999999999993" customHeight="1" x14ac:dyDescent="0.2">
      <c r="B131" s="110">
        <v>31362</v>
      </c>
      <c r="C131" s="116"/>
      <c r="D131" s="111"/>
      <c r="E131" s="239">
        <f>ND代替値*2.71828^(-(0.69315/2.062)*(B131-調査開始日)/365.25)</f>
        <v>0.12677095342500935</v>
      </c>
      <c r="F131" s="111">
        <f>C330/27*1000</f>
        <v>6.6666666666666661</v>
      </c>
      <c r="G131" s="111"/>
      <c r="H131" s="260">
        <f>ND代替値*2.71828^(-(0.69315/12.33)*(B131-調査開始日)/365.25)</f>
        <v>7.9494416376972285E-2</v>
      </c>
      <c r="I131" s="219">
        <v>31370</v>
      </c>
      <c r="J131" s="239">
        <f>ND代替値*2.71828^(-(0.69315/2.062)*(I131-調査開始日)/365.25)</f>
        <v>0.12584100260648157</v>
      </c>
      <c r="K131" s="115">
        <f>E330/27*1000</f>
        <v>5.9259259259259256</v>
      </c>
      <c r="L131" s="219">
        <v>31342</v>
      </c>
      <c r="M131" s="259">
        <f>ND代替値*2.71828^(-(0.69315/2.062)*(L131-調査開始日)/365.25)</f>
        <v>0.12912600767970234</v>
      </c>
      <c r="N131" s="111">
        <f>F330/27*1000</f>
        <v>5.5555555555555554</v>
      </c>
      <c r="O131" s="260">
        <f>ND代替値*2.71828^(-(0.69315/12.33)*(L131-調査開始日)/365.25)</f>
        <v>7.9739496934545781E-2</v>
      </c>
      <c r="P131" s="219">
        <v>31329</v>
      </c>
      <c r="Q131" s="116"/>
      <c r="R131" s="111"/>
      <c r="S131" s="239">
        <f t="shared" si="8"/>
        <v>0.13068020356753363</v>
      </c>
      <c r="T131" s="111">
        <f t="shared" si="9"/>
        <v>3.7037037037037037</v>
      </c>
      <c r="U131" s="111"/>
      <c r="V131" s="114"/>
      <c r="W131" s="242">
        <f t="shared" si="7"/>
        <v>0.13068020356753363</v>
      </c>
      <c r="X131" s="111">
        <f t="shared" si="10"/>
        <v>3.7037037037037037</v>
      </c>
      <c r="Y131" s="117"/>
      <c r="Z131" s="7"/>
      <c r="AA131" s="44">
        <f t="shared" si="0"/>
        <v>9.11951273949777</v>
      </c>
      <c r="AB131" s="43">
        <f t="shared" si="1"/>
        <v>114.99857913942959</v>
      </c>
      <c r="AC131" s="34">
        <f t="shared" si="2"/>
        <v>2.7269991014368866</v>
      </c>
      <c r="AD131" s="35">
        <f t="shared" si="3"/>
        <v>399.49602165878127</v>
      </c>
      <c r="AE131" s="44">
        <f t="shared" si="4"/>
        <v>4.0641233242767857E-7</v>
      </c>
      <c r="AF131" s="43">
        <f t="shared" si="5"/>
        <v>69.999999848329409</v>
      </c>
      <c r="AG131" s="277">
        <f t="shared" si="6"/>
        <v>4.5762871306410068E-53</v>
      </c>
      <c r="AH131" s="7"/>
    </row>
    <row r="132" spans="1:41" ht="9.9499999999999993" customHeight="1" x14ac:dyDescent="0.2">
      <c r="A132" s="139"/>
      <c r="B132" s="110">
        <f>P132</f>
        <v>31425</v>
      </c>
      <c r="C132" s="116"/>
      <c r="D132" s="111"/>
      <c r="E132" s="183"/>
      <c r="F132" s="111"/>
      <c r="G132" s="111"/>
      <c r="H132" s="120"/>
      <c r="I132" s="219"/>
      <c r="J132" s="118"/>
      <c r="K132" s="115"/>
      <c r="L132" s="219"/>
      <c r="M132" s="122"/>
      <c r="N132" s="111"/>
      <c r="O132" s="117"/>
      <c r="P132" s="219">
        <v>31425</v>
      </c>
      <c r="Q132" s="116"/>
      <c r="R132" s="111"/>
      <c r="S132" s="239">
        <f t="shared" si="8"/>
        <v>0.11962963019375997</v>
      </c>
      <c r="T132" s="111">
        <f t="shared" si="9"/>
        <v>3.333333333333333</v>
      </c>
      <c r="U132" s="111">
        <f>J331/27*1000</f>
        <v>4.0740740740740735</v>
      </c>
      <c r="V132" s="260">
        <f>ND代替値*2.71828^(-(0.69315/12.33)*(P132-調査開始日)/365.25)</f>
        <v>7.8727325273289697E-2</v>
      </c>
      <c r="W132" s="242">
        <f t="shared" si="7"/>
        <v>0.11962963019375997</v>
      </c>
      <c r="X132" s="111">
        <f t="shared" si="10"/>
        <v>3.333333333333333</v>
      </c>
      <c r="Y132" s="260">
        <f>ND代替値*2.71828^(-(0.69315/12)*(P132-調査開始日)/365.25)</f>
        <v>7.8211199736327619E-2</v>
      </c>
      <c r="Z132" s="7"/>
      <c r="AA132" s="44">
        <f t="shared" si="0"/>
        <v>9.0643365441591168</v>
      </c>
      <c r="AB132" s="43">
        <f t="shared" si="1"/>
        <v>105.27407457050877</v>
      </c>
      <c r="AC132" s="34">
        <f t="shared" si="2"/>
        <v>2.7099213181456498</v>
      </c>
      <c r="AD132" s="35">
        <f t="shared" si="3"/>
        <v>393.63662636644847</v>
      </c>
      <c r="AE132" s="44">
        <f t="shared" si="4"/>
        <v>1.165923822298806E-7</v>
      </c>
      <c r="AF132" s="43">
        <f t="shared" si="5"/>
        <v>69.999999838342873</v>
      </c>
      <c r="AG132" s="277">
        <f t="shared" si="6"/>
        <v>1.2382375787173057E-56</v>
      </c>
      <c r="AH132" s="7"/>
    </row>
    <row r="133" spans="1:41" ht="9.9499999999999993" customHeight="1" thickBot="1" x14ac:dyDescent="0.25">
      <c r="A133" s="83"/>
      <c r="B133" s="84"/>
      <c r="C133" s="96"/>
      <c r="D133" s="85"/>
      <c r="E133" s="253"/>
      <c r="F133" s="85"/>
      <c r="G133" s="85"/>
      <c r="H133" s="87"/>
      <c r="I133" s="220"/>
      <c r="J133" s="86"/>
      <c r="K133" s="88"/>
      <c r="L133" s="220"/>
      <c r="M133" s="89"/>
      <c r="N133" s="85"/>
      <c r="O133" s="90"/>
      <c r="P133" s="220">
        <v>31506</v>
      </c>
      <c r="Q133" s="96"/>
      <c r="R133" s="85"/>
      <c r="S133" s="240">
        <f t="shared" si="8"/>
        <v>0.11103584282113654</v>
      </c>
      <c r="T133" s="85">
        <f t="shared" si="9"/>
        <v>3.7037037037037037</v>
      </c>
      <c r="U133" s="85"/>
      <c r="V133" s="90"/>
      <c r="W133" s="250">
        <f t="shared" si="7"/>
        <v>0.11103584282113654</v>
      </c>
      <c r="X133" s="85">
        <f t="shared" si="10"/>
        <v>3.7037037037037037</v>
      </c>
      <c r="Y133" s="90"/>
      <c r="Z133" s="182"/>
      <c r="AA133" s="93"/>
      <c r="AB133" s="92"/>
      <c r="AC133" s="94"/>
      <c r="AD133" s="95"/>
      <c r="AE133" s="93"/>
      <c r="AF133" s="92"/>
      <c r="AG133" s="278"/>
      <c r="AH133" s="280"/>
    </row>
    <row r="134" spans="1:41" ht="9.9499999999999993" customHeight="1" x14ac:dyDescent="0.2">
      <c r="A134" s="139"/>
      <c r="B134" s="140">
        <v>31528</v>
      </c>
      <c r="C134" s="155"/>
      <c r="D134" s="141"/>
      <c r="E134" s="254"/>
      <c r="F134" s="141"/>
      <c r="G134" s="141"/>
      <c r="H134" s="143"/>
      <c r="I134" s="221">
        <v>31528</v>
      </c>
      <c r="J134" s="142"/>
      <c r="K134" s="144"/>
      <c r="L134" s="221">
        <v>31528</v>
      </c>
      <c r="M134" s="145"/>
      <c r="N134" s="141"/>
      <c r="O134" s="146"/>
      <c r="P134" s="221">
        <v>31528</v>
      </c>
      <c r="Q134" s="155"/>
      <c r="R134" s="141"/>
      <c r="S134" s="142"/>
      <c r="T134" s="141"/>
      <c r="U134" s="141"/>
      <c r="V134" s="143"/>
      <c r="W134" s="142"/>
      <c r="X134" s="141"/>
      <c r="Y134" s="143"/>
      <c r="Z134" s="7"/>
      <c r="AA134" s="80">
        <f t="shared" ref="AA134:AA165" si="11">10*2.71828^(-(0.69315/30.02)*(P134-事故日Cb)/365.25)</f>
        <v>10</v>
      </c>
      <c r="AB134" s="79">
        <f t="shared" ref="AB134:AB165" si="12">440*2.71828^(-(0.69315/2.062)*(P134-事故日Cb)/365.25)</f>
        <v>440</v>
      </c>
      <c r="AC134" s="81">
        <f t="shared" ref="AC134:AC165" si="13">3*2.71828^(-(0.69315/29)*(P134-調査開始日)/365.25)</f>
        <v>2.6917171929045383</v>
      </c>
      <c r="AD134" s="82">
        <f t="shared" ref="AD134:AD165" si="14">500*2.71828^(-(0.69315/12.33)*(P134-事故日Cb)/365.25)</f>
        <v>500</v>
      </c>
      <c r="AE134" s="80">
        <f t="shared" ref="AE134:AE165" si="15">70*2.71828^(-(0.69315/0.1459)*(P134-調査開始日)/365.25)</f>
        <v>3.0537326046668877E-8</v>
      </c>
      <c r="AF134" s="79">
        <f t="shared" ref="AF134:AF165" si="16">70*2.71828^(-(0.69315/(1.277*10^9))*(P134-調査開始日)/365.25)</f>
        <v>69.999999827628145</v>
      </c>
      <c r="AG134" s="279">
        <f t="shared" ref="AG134:AG165" si="17">70*2.71828^(-(0.69315/0.022177)*(P134-事故日Cb)/365.25)</f>
        <v>70</v>
      </c>
      <c r="AH134" s="7"/>
    </row>
    <row r="135" spans="1:41" ht="9.9499999999999993" customHeight="1" x14ac:dyDescent="0.2">
      <c r="B135" s="110">
        <v>31553</v>
      </c>
      <c r="C135" s="116"/>
      <c r="D135" s="111"/>
      <c r="E135" s="239">
        <f>ND代替値*2.71828^(-(0.69315/2.062)*(B135-事故日Cb)/365.25)</f>
        <v>0.48862709495712014</v>
      </c>
      <c r="F135" s="111">
        <f>C334/27*1000</f>
        <v>8.8888888888888893</v>
      </c>
      <c r="G135" s="111"/>
      <c r="H135" s="260">
        <f>ND代替値*2.71828^(-(0.69315/12.33)*(B135-事故日Cb)/365.25)</f>
        <v>9.9615958312391284E-2</v>
      </c>
      <c r="I135" s="219">
        <v>31553</v>
      </c>
      <c r="J135" s="118"/>
      <c r="K135" s="115"/>
      <c r="L135" s="219">
        <v>31553</v>
      </c>
      <c r="M135" s="122"/>
      <c r="N135" s="111"/>
      <c r="O135" s="117"/>
      <c r="P135" s="219">
        <v>31553</v>
      </c>
      <c r="Q135" s="116"/>
      <c r="R135" s="111"/>
      <c r="S135" s="118"/>
      <c r="T135" s="111"/>
      <c r="U135" s="111"/>
      <c r="V135" s="117"/>
      <c r="W135" s="118"/>
      <c r="X135" s="111"/>
      <c r="Y135" s="117"/>
      <c r="Z135" s="7"/>
      <c r="AA135" s="44">
        <f t="shared" si="11"/>
        <v>9.984208517692192</v>
      </c>
      <c r="AB135" s="43">
        <f t="shared" si="12"/>
        <v>429.99184356226573</v>
      </c>
      <c r="AC135" s="34">
        <f t="shared" si="13"/>
        <v>2.6873171901394861</v>
      </c>
      <c r="AD135" s="35">
        <f t="shared" si="14"/>
        <v>498.07979156195643</v>
      </c>
      <c r="AE135" s="44">
        <f t="shared" si="15"/>
        <v>2.2060121830981265E-8</v>
      </c>
      <c r="AF135" s="43">
        <f t="shared" si="16"/>
        <v>69.999999825027487</v>
      </c>
      <c r="AG135" s="277">
        <f t="shared" si="17"/>
        <v>8.241515509157578</v>
      </c>
      <c r="AH135" s="7"/>
    </row>
    <row r="136" spans="1:41" ht="9.9499999999999993" customHeight="1" x14ac:dyDescent="0.2">
      <c r="B136" s="110">
        <v>31576</v>
      </c>
      <c r="C136" s="116"/>
      <c r="D136" s="111"/>
      <c r="E136" s="184"/>
      <c r="F136" s="118"/>
      <c r="G136" s="111"/>
      <c r="H136" s="114"/>
      <c r="I136" s="219">
        <v>31590</v>
      </c>
      <c r="J136" s="242">
        <f>ND代替値*2.71828^(-(0.69315/2.062)*(I136-事故日Cb)/365.25)</f>
        <v>0.47226820304606704</v>
      </c>
      <c r="K136" s="115">
        <f>E335/27*1000</f>
        <v>0</v>
      </c>
      <c r="L136" s="219"/>
      <c r="M136" s="122"/>
      <c r="N136" s="111"/>
      <c r="O136" s="117"/>
      <c r="P136" s="219">
        <v>31601</v>
      </c>
      <c r="Q136" s="116"/>
      <c r="R136" s="111"/>
      <c r="S136" s="239">
        <f t="shared" ref="S136:S167" si="18">ND代替値*2.71828^(-(0.69315/2.062)*(P136-事故日Cb)/365.25)</f>
        <v>0.46751120519731082</v>
      </c>
      <c r="T136" s="111">
        <f>G335/27*1000</f>
        <v>3.7037037037037037</v>
      </c>
      <c r="U136" s="111"/>
      <c r="V136" s="260">
        <f>ND代替値*2.71828^(-(0.69315/12.33)*(P136-事故日Cb)/365.25)</f>
        <v>9.8882727786744534E-2</v>
      </c>
      <c r="W136" s="239">
        <f t="shared" ref="W136:W167" si="19">ND代替値*2.71828^(-(0.69315/2.062)*(P136-事故日Cb)/365.25)</f>
        <v>0.46751120519731082</v>
      </c>
      <c r="X136" s="111">
        <f>I335/27*1000</f>
        <v>4.0740740740740735</v>
      </c>
      <c r="Y136" s="260">
        <f>ND代替値*2.71828^(-(0.69315/12)*(P136-事故日Cb)/365.25)</f>
        <v>9.8852179804159834E-2</v>
      </c>
      <c r="Z136" s="7"/>
      <c r="AA136" s="44">
        <f t="shared" si="11"/>
        <v>9.9539587414622108</v>
      </c>
      <c r="AB136" s="43">
        <f t="shared" si="12"/>
        <v>411.40986057363352</v>
      </c>
      <c r="AC136" s="34">
        <f t="shared" si="13"/>
        <v>2.6788893365814377</v>
      </c>
      <c r="AD136" s="35">
        <f t="shared" si="14"/>
        <v>494.41363893372267</v>
      </c>
      <c r="AE136" s="44">
        <f t="shared" si="15"/>
        <v>1.1815702716218611E-8</v>
      </c>
      <c r="AF136" s="43">
        <f t="shared" si="16"/>
        <v>69.999999820034205</v>
      </c>
      <c r="AG136" s="277">
        <f t="shared" si="17"/>
        <v>0.13556651676161932</v>
      </c>
      <c r="AH136" s="7"/>
    </row>
    <row r="137" spans="1:41" ht="9.9499999999999993" customHeight="1" x14ac:dyDescent="0.2">
      <c r="B137" s="110">
        <v>31722</v>
      </c>
      <c r="C137" s="116"/>
      <c r="D137" s="111"/>
      <c r="E137" s="239">
        <f>ND代替値*2.71828^(-(0.69315/2.062)*(B137-事故日Cb)/365.25)</f>
        <v>0.41824284818988877</v>
      </c>
      <c r="F137" s="111">
        <f>C336/27*1000</f>
        <v>5.9259259259259256</v>
      </c>
      <c r="G137" s="111"/>
      <c r="H137" s="260">
        <f>ND代替値*2.71828^(-(0.69315/12.33)*(B137-事故日Cb)/365.25)</f>
        <v>9.7058236898359337E-2</v>
      </c>
      <c r="I137" s="219">
        <v>31727</v>
      </c>
      <c r="J137" s="242">
        <f>ND代替値*2.71828^(-(0.69315/2.062)*(I137-事故日Cb)/365.25)</f>
        <v>0.4163226426649636</v>
      </c>
      <c r="K137" s="115">
        <f>E336/27*1000</f>
        <v>6.6666666666666661</v>
      </c>
      <c r="L137" s="219">
        <v>31714</v>
      </c>
      <c r="M137" s="249">
        <f>0.5*2.71828^(-(0.69315/2.062)*(L137-事故日Cb)/365.25)</f>
        <v>0.42133361567394839</v>
      </c>
      <c r="N137" s="111">
        <f>F334/27*1000</f>
        <v>6.2962962962962967</v>
      </c>
      <c r="O137" s="260">
        <f>ND代替値*2.71828^(-(0.69315/12)*(I137-事故日Cb)/365.25)</f>
        <v>9.6901919816167637E-2</v>
      </c>
      <c r="P137" s="219">
        <v>31699</v>
      </c>
      <c r="Q137" s="116"/>
      <c r="R137" s="111"/>
      <c r="S137" s="239">
        <f t="shared" si="18"/>
        <v>0.42719049944394832</v>
      </c>
      <c r="T137" s="111">
        <f>G336/27*1000</f>
        <v>4.0740740740740735</v>
      </c>
      <c r="U137" s="111"/>
      <c r="V137" s="114"/>
      <c r="W137" s="239">
        <f t="shared" si="19"/>
        <v>0.42719049944394832</v>
      </c>
      <c r="X137" s="111">
        <f>I336/27*1000</f>
        <v>4.4444444444444446</v>
      </c>
      <c r="Y137" s="117"/>
      <c r="Z137" s="7"/>
      <c r="AA137" s="44">
        <f t="shared" si="11"/>
        <v>9.8924830575618685</v>
      </c>
      <c r="AB137" s="43">
        <f t="shared" si="12"/>
        <v>375.92763951067451</v>
      </c>
      <c r="AC137" s="34">
        <f t="shared" si="13"/>
        <v>2.6617644489785164</v>
      </c>
      <c r="AD137" s="35">
        <f t="shared" si="14"/>
        <v>487.01215250087569</v>
      </c>
      <c r="AE137" s="44">
        <f t="shared" si="15"/>
        <v>3.3026686620281529E-9</v>
      </c>
      <c r="AF137" s="43">
        <f t="shared" si="16"/>
        <v>69.999999809839608</v>
      </c>
      <c r="AG137" s="277">
        <f t="shared" si="17"/>
        <v>3.0911200714168541E-5</v>
      </c>
      <c r="AH137" s="7"/>
    </row>
    <row r="138" spans="1:41" ht="9.9499999999999993" customHeight="1" x14ac:dyDescent="0.2">
      <c r="B138" s="110">
        <f>P138</f>
        <v>31789</v>
      </c>
      <c r="C138" s="116"/>
      <c r="D138" s="111"/>
      <c r="E138" s="183"/>
      <c r="F138" s="111"/>
      <c r="G138" s="111"/>
      <c r="H138" s="120"/>
      <c r="I138" s="219"/>
      <c r="J138" s="118"/>
      <c r="K138" s="115"/>
      <c r="L138" s="219"/>
      <c r="M138" s="122"/>
      <c r="N138" s="111"/>
      <c r="O138" s="117"/>
      <c r="P138" s="219">
        <v>31789</v>
      </c>
      <c r="Q138" s="116"/>
      <c r="R138" s="111"/>
      <c r="S138" s="239">
        <f t="shared" si="18"/>
        <v>0.39323189267754455</v>
      </c>
      <c r="T138" s="111">
        <f>G337/27*1000</f>
        <v>2.592592592592593</v>
      </c>
      <c r="U138" s="111">
        <f>J335/27*1000</f>
        <v>4.4444444444444446</v>
      </c>
      <c r="V138" s="260">
        <f>ND代替値*2.71828^(-(0.69315/12.33)*(P138-事故日Cb)/365.25)</f>
        <v>9.6062502504881964E-2</v>
      </c>
      <c r="W138" s="239">
        <f t="shared" si="19"/>
        <v>0.39323189267754455</v>
      </c>
      <c r="X138" s="111">
        <f>I337/27*1000</f>
        <v>4.4444444444444446</v>
      </c>
      <c r="Y138" s="260">
        <f>ND代替値*2.71828^(-(0.69315/12)*(P138-事故日Cb)/365.25)</f>
        <v>9.5956440246639449E-2</v>
      </c>
      <c r="Z138" s="7"/>
      <c r="AA138" s="44">
        <f t="shared" si="11"/>
        <v>9.8363603015293641</v>
      </c>
      <c r="AB138" s="43">
        <f t="shared" si="12"/>
        <v>346.04406555623922</v>
      </c>
      <c r="AC138" s="34">
        <f t="shared" si="13"/>
        <v>2.6461339596815052</v>
      </c>
      <c r="AD138" s="35">
        <f t="shared" si="14"/>
        <v>480.31251252440984</v>
      </c>
      <c r="AE138" s="44">
        <f t="shared" si="15"/>
        <v>1.0243817848896557E-9</v>
      </c>
      <c r="AF138" s="43">
        <f t="shared" si="16"/>
        <v>69.999999800477227</v>
      </c>
      <c r="AG138" s="277">
        <f t="shared" si="17"/>
        <v>1.3976177895233927E-8</v>
      </c>
      <c r="AH138" s="7"/>
    </row>
    <row r="139" spans="1:41" ht="9.9499999999999993" customHeight="1" x14ac:dyDescent="0.2">
      <c r="B139" s="110">
        <v>31908</v>
      </c>
      <c r="C139" s="116"/>
      <c r="D139" s="111"/>
      <c r="E139" s="239">
        <f>ND代替値*2.71828^(-(0.69315/2.062)*(B139-事故日Cb)/365.25)</f>
        <v>0.35243954291523227</v>
      </c>
      <c r="F139" s="111">
        <f>C338/27*1000</f>
        <v>6.6666666666666661</v>
      </c>
      <c r="G139" s="111"/>
      <c r="H139" s="260">
        <f>ND代替値*2.71828^(-(0.69315/12.33)*(B139-事故日Cb)/365.25)</f>
        <v>9.4319077039543481E-2</v>
      </c>
      <c r="I139" s="219">
        <v>31924</v>
      </c>
      <c r="J139" s="242">
        <f>ND代替値*2.71828^(-(0.69315/2.062)*(I139-事故日Cb)/365.25)</f>
        <v>0.34728774286685177</v>
      </c>
      <c r="K139" s="115">
        <f>E338/27*1000</f>
        <v>6.2962962962962967</v>
      </c>
      <c r="L139" s="219">
        <v>31974</v>
      </c>
      <c r="M139" s="249">
        <f>0.5*2.71828^(-(0.69315/2.062)*(L139-事故日Cb)/365.25)</f>
        <v>0.33166873768932625</v>
      </c>
      <c r="N139" s="111">
        <f>F336/27*1000</f>
        <v>6.2962962962962967</v>
      </c>
      <c r="O139" s="260">
        <f>ND代替値*2.71828^(-(0.69315/12)*(I139-事故日Cb)/365.25)</f>
        <v>9.3929524912141085E-2</v>
      </c>
      <c r="P139" s="219">
        <v>31873</v>
      </c>
      <c r="Q139" s="116"/>
      <c r="R139" s="111"/>
      <c r="S139" s="239">
        <f t="shared" si="18"/>
        <v>0.36397710950817719</v>
      </c>
      <c r="T139" s="111">
        <f>G338/27*1000</f>
        <v>4.8148148148148149</v>
      </c>
      <c r="U139" s="111"/>
      <c r="V139" s="120"/>
      <c r="W139" s="239">
        <f t="shared" si="19"/>
        <v>0.36397710950817719</v>
      </c>
      <c r="X139" s="111">
        <f>I338/27*1000</f>
        <v>4.4444444444444446</v>
      </c>
      <c r="Y139" s="117"/>
      <c r="Z139" s="7"/>
      <c r="AA139" s="44">
        <f t="shared" si="11"/>
        <v>9.7842663661318223</v>
      </c>
      <c r="AB139" s="43">
        <f t="shared" si="12"/>
        <v>320.2998563671959</v>
      </c>
      <c r="AC139" s="34">
        <f t="shared" si="13"/>
        <v>2.6316283250215893</v>
      </c>
      <c r="AD139" s="35">
        <f t="shared" si="14"/>
        <v>474.142693483627</v>
      </c>
      <c r="AE139" s="44">
        <f t="shared" si="15"/>
        <v>3.4352016299333312E-10</v>
      </c>
      <c r="AF139" s="43">
        <f t="shared" si="16"/>
        <v>69.999999791739015</v>
      </c>
      <c r="AG139" s="277">
        <f t="shared" si="17"/>
        <v>1.0559486396829542E-11</v>
      </c>
      <c r="AH139" s="7"/>
    </row>
    <row r="140" spans="1:41" ht="9.9499999999999993" customHeight="1" x14ac:dyDescent="0.2">
      <c r="B140" s="110">
        <f>P140</f>
        <v>31980</v>
      </c>
      <c r="C140" s="116"/>
      <c r="D140" s="111"/>
      <c r="E140" s="183"/>
      <c r="F140" s="111"/>
      <c r="G140" s="111"/>
      <c r="H140" s="120"/>
      <c r="I140" s="219"/>
      <c r="J140" s="113"/>
      <c r="K140" s="115"/>
      <c r="L140" s="219"/>
      <c r="M140" s="122"/>
      <c r="N140" s="111"/>
      <c r="O140" s="117"/>
      <c r="P140" s="219">
        <v>31980</v>
      </c>
      <c r="Q140" s="116"/>
      <c r="R140" s="111"/>
      <c r="S140" s="239">
        <f t="shared" si="18"/>
        <v>0.32984229817292332</v>
      </c>
      <c r="T140" s="244">
        <f>G339/27*1000</f>
        <v>4.4444444444444446</v>
      </c>
      <c r="U140" s="111"/>
      <c r="V140" s="260">
        <f>ND代替値*2.71828^(-(0.69315/12.33)*(P140-事故日Cb)/365.25)</f>
        <v>9.3279631988007899E-2</v>
      </c>
      <c r="W140" s="239">
        <f t="shared" si="19"/>
        <v>0.32984229817292332</v>
      </c>
      <c r="X140" s="111">
        <f>I339/27*1000</f>
        <v>2.9629629629629628</v>
      </c>
      <c r="Y140" s="260">
        <f>ND代替値*2.71828^(-(0.69315/12)*(P140-事故日Cb)/365.25)</f>
        <v>9.3101346406471622E-2</v>
      </c>
      <c r="Z140" s="7"/>
      <c r="AA140" s="44">
        <f t="shared" si="11"/>
        <v>9.7183079693344236</v>
      </c>
      <c r="AB140" s="43">
        <f t="shared" si="12"/>
        <v>290.2612223921725</v>
      </c>
      <c r="AC140" s="34">
        <f t="shared" si="13"/>
        <v>2.6132660087373161</v>
      </c>
      <c r="AD140" s="35">
        <f t="shared" si="14"/>
        <v>466.39815994003948</v>
      </c>
      <c r="AE140" s="44">
        <f t="shared" si="15"/>
        <v>8.5411700271462393E-11</v>
      </c>
      <c r="AF140" s="43">
        <f t="shared" si="16"/>
        <v>69.999999780608178</v>
      </c>
      <c r="AG140" s="277">
        <f t="shared" si="17"/>
        <v>1.1146370820579149E-15</v>
      </c>
      <c r="AH140" s="7"/>
    </row>
    <row r="141" spans="1:41" ht="9.9499999999999993" customHeight="1" x14ac:dyDescent="0.2">
      <c r="B141" s="110">
        <v>32098</v>
      </c>
      <c r="C141" s="116"/>
      <c r="D141" s="111"/>
      <c r="E141" s="239">
        <f>ND代替値*2.71828^(-(0.69315/2.062)*(B141-事故日Cb)/365.25)</f>
        <v>0.29589794010126708</v>
      </c>
      <c r="F141" s="111">
        <f>C338/27*1000</f>
        <v>6.6666666666666661</v>
      </c>
      <c r="G141" s="111"/>
      <c r="H141" s="260">
        <f>ND代替値*2.71828^(-(0.69315/12.33)*(B141-事故日Cb)/365.25)</f>
        <v>9.1600809882545361E-2</v>
      </c>
      <c r="I141" s="219">
        <v>32093</v>
      </c>
      <c r="J141" s="242">
        <f>ND代替値*2.71828^(-(0.69315/2.062)*(I141-事故日Cb)/365.25)</f>
        <v>0.29726271059695614</v>
      </c>
      <c r="K141" s="115">
        <f>E338/27*1000</f>
        <v>6.2962962962962967</v>
      </c>
      <c r="L141" s="219"/>
      <c r="M141" s="122"/>
      <c r="N141" s="111"/>
      <c r="O141" s="117"/>
      <c r="P141" s="219">
        <v>32062</v>
      </c>
      <c r="Q141" s="116"/>
      <c r="R141" s="111"/>
      <c r="S141" s="239">
        <f t="shared" si="18"/>
        <v>0.30586591480159708</v>
      </c>
      <c r="T141" s="111">
        <f>G338/27*1000</f>
        <v>4.8148148148148149</v>
      </c>
      <c r="U141" s="111"/>
      <c r="V141" s="120"/>
      <c r="W141" s="239">
        <f t="shared" si="19"/>
        <v>0.30586591480159708</v>
      </c>
      <c r="X141" s="111">
        <f t="shared" ref="X141:X142" si="20">AO141/27*1000</f>
        <v>0</v>
      </c>
      <c r="Y141" s="117"/>
      <c r="Z141" s="7"/>
      <c r="AA141" s="44">
        <f t="shared" si="11"/>
        <v>9.668061518244512</v>
      </c>
      <c r="AB141" s="43">
        <f t="shared" si="12"/>
        <v>269.16200502540545</v>
      </c>
      <c r="AC141" s="34">
        <f t="shared" si="13"/>
        <v>2.599280718339088</v>
      </c>
      <c r="AD141" s="35">
        <f t="shared" si="14"/>
        <v>460.54882323117801</v>
      </c>
      <c r="AE141" s="44">
        <f t="shared" si="15"/>
        <v>2.9397175224072114E-11</v>
      </c>
      <c r="AF141" s="43">
        <f t="shared" si="16"/>
        <v>69.999999772077999</v>
      </c>
      <c r="AG141" s="277">
        <f t="shared" si="17"/>
        <v>9.9934429863208469E-19</v>
      </c>
      <c r="AH141" s="7"/>
    </row>
    <row r="142" spans="1:41" ht="9.9499999999999993" customHeight="1" x14ac:dyDescent="0.2">
      <c r="B142" s="110">
        <f>P142</f>
        <v>32160</v>
      </c>
      <c r="C142" s="116"/>
      <c r="D142" s="111"/>
      <c r="E142" s="184"/>
      <c r="F142" s="111"/>
      <c r="G142" s="111"/>
      <c r="H142" s="114"/>
      <c r="I142" s="219"/>
      <c r="J142" s="118"/>
      <c r="K142" s="115"/>
      <c r="L142" s="219"/>
      <c r="M142" s="122"/>
      <c r="N142" s="111"/>
      <c r="O142" s="117"/>
      <c r="P142" s="219">
        <v>32160</v>
      </c>
      <c r="Q142" s="116"/>
      <c r="R142" s="111"/>
      <c r="S142" s="239">
        <f t="shared" si="18"/>
        <v>0.2794863769133164</v>
      </c>
      <c r="T142" s="111">
        <f>G339/27*1000</f>
        <v>4.4444444444444446</v>
      </c>
      <c r="U142" s="111">
        <f>J339/27*1000</f>
        <v>2.9629629629629628</v>
      </c>
      <c r="V142" s="260">
        <f>ND代替値*2.71828^(-(0.69315/12.33)*(P142-事故日Cb)/365.25)</f>
        <v>9.073086018309795E-2</v>
      </c>
      <c r="W142" s="239">
        <f t="shared" si="19"/>
        <v>0.2794863769133164</v>
      </c>
      <c r="X142" s="111">
        <f t="shared" si="20"/>
        <v>0</v>
      </c>
      <c r="Y142" s="260">
        <f>ND代替値*2.71828^(-(0.69315/12)*(P142-事故日Cb)/365.25)</f>
        <v>9.04884796726525E-2</v>
      </c>
      <c r="Z142" s="7"/>
      <c r="AA142" s="44">
        <f t="shared" si="11"/>
        <v>9.6083515365917886</v>
      </c>
      <c r="AB142" s="43">
        <f t="shared" si="12"/>
        <v>245.94801168371845</v>
      </c>
      <c r="AC142" s="34">
        <f t="shared" si="13"/>
        <v>2.5826647314290812</v>
      </c>
      <c r="AD142" s="35">
        <f t="shared" si="14"/>
        <v>453.65430091548973</v>
      </c>
      <c r="AE142" s="44">
        <f t="shared" si="15"/>
        <v>8.2169576957471559E-12</v>
      </c>
      <c r="AF142" s="43">
        <f t="shared" si="16"/>
        <v>69.999999761883402</v>
      </c>
      <c r="AG142" s="277">
        <f t="shared" si="17"/>
        <v>2.2786550053428579E-22</v>
      </c>
      <c r="AH142" s="7"/>
    </row>
    <row r="143" spans="1:41" ht="9.9499999999999993" customHeight="1" x14ac:dyDescent="0.2">
      <c r="B143" s="110">
        <v>32283</v>
      </c>
      <c r="C143" s="116"/>
      <c r="D143" s="111"/>
      <c r="E143" s="239">
        <f>ND代替値*2.71828^(-(0.69315/2.062)*(B143-事故日Cb)/365.25)</f>
        <v>0.24957308424303046</v>
      </c>
      <c r="F143" s="111">
        <v>5.3</v>
      </c>
      <c r="G143" s="111"/>
      <c r="H143" s="260">
        <f>ND代替値*2.71828^(-(0.69315/12.33)*(B143-事故日Cb)/365.25)</f>
        <v>8.902937020390092E-2</v>
      </c>
      <c r="I143" s="219">
        <v>32272</v>
      </c>
      <c r="J143" s="242">
        <f>ND代替値*2.71828^(-(0.69315/2.062)*(I143-事故日Cb)/365.25)</f>
        <v>0.25211252845667342</v>
      </c>
      <c r="K143" s="115">
        <v>5.0999999999999996</v>
      </c>
      <c r="L143" s="219"/>
      <c r="M143" s="122"/>
      <c r="N143" s="111"/>
      <c r="O143" s="117"/>
      <c r="P143" s="219">
        <v>32244</v>
      </c>
      <c r="Q143" s="116"/>
      <c r="R143" s="111"/>
      <c r="S143" s="239">
        <f t="shared" si="18"/>
        <v>0.25869377715819986</v>
      </c>
      <c r="T143" s="111">
        <v>4.0999999999999996</v>
      </c>
      <c r="U143" s="111"/>
      <c r="V143" s="114"/>
      <c r="W143" s="239">
        <f t="shared" si="19"/>
        <v>0.25869377715819986</v>
      </c>
      <c r="X143" s="111">
        <v>3.2</v>
      </c>
      <c r="Y143" s="117"/>
      <c r="Z143" s="7"/>
      <c r="AA143" s="44">
        <f t="shared" si="11"/>
        <v>9.5574651488548277</v>
      </c>
      <c r="AB143" s="43">
        <f t="shared" si="12"/>
        <v>227.65052389921587</v>
      </c>
      <c r="AC143" s="34">
        <f t="shared" si="13"/>
        <v>2.5685070237642469</v>
      </c>
      <c r="AD143" s="35">
        <f t="shared" si="14"/>
        <v>447.82691797055924</v>
      </c>
      <c r="AE143" s="44">
        <f t="shared" si="15"/>
        <v>2.7555064806784421E-12</v>
      </c>
      <c r="AF143" s="43">
        <f t="shared" si="16"/>
        <v>69.99999975314519</v>
      </c>
      <c r="AG143" s="277">
        <f t="shared" si="17"/>
        <v>1.7216027666756504E-25</v>
      </c>
      <c r="AH143" s="7"/>
      <c r="AI143" s="7"/>
      <c r="AM143" s="9"/>
      <c r="AO143" s="9"/>
    </row>
    <row r="144" spans="1:41" ht="9.9499999999999993" customHeight="1" x14ac:dyDescent="0.2">
      <c r="B144" s="110">
        <f>P144</f>
        <v>32338</v>
      </c>
      <c r="C144" s="116"/>
      <c r="D144" s="111"/>
      <c r="E144" s="183"/>
      <c r="F144" s="111"/>
      <c r="G144" s="111"/>
      <c r="H144" s="114"/>
      <c r="I144" s="219"/>
      <c r="J144" s="113"/>
      <c r="K144" s="115"/>
      <c r="L144" s="219"/>
      <c r="M144" s="122"/>
      <c r="N144" s="111"/>
      <c r="O144" s="117"/>
      <c r="P144" s="219">
        <v>32338</v>
      </c>
      <c r="Q144" s="116"/>
      <c r="R144" s="111"/>
      <c r="S144" s="239">
        <f t="shared" si="18"/>
        <v>0.23725443341923963</v>
      </c>
      <c r="T144" s="111">
        <v>4.2</v>
      </c>
      <c r="U144" s="111"/>
      <c r="V144" s="260">
        <f>ND代替値*2.71828^(-(0.69315/12.33)*(P144-事故日Cb)/365.25)</f>
        <v>8.827890125006474E-2</v>
      </c>
      <c r="W144" s="239">
        <f t="shared" si="19"/>
        <v>0.23725443341923963</v>
      </c>
      <c r="X144" s="111">
        <v>3.9</v>
      </c>
      <c r="Y144" s="260">
        <f>ND代替値*2.71828^(-(0.69315/12)*(P144-事故日Cb)/365.25)</f>
        <v>8.7976764181358233E-2</v>
      </c>
      <c r="Z144" s="7"/>
      <c r="AA144" s="44">
        <f t="shared" si="11"/>
        <v>9.5008403220633362</v>
      </c>
      <c r="AB144" s="43">
        <f t="shared" si="12"/>
        <v>208.78390140893089</v>
      </c>
      <c r="AC144" s="34">
        <f t="shared" si="13"/>
        <v>2.5527558735905922</v>
      </c>
      <c r="AD144" s="35">
        <f t="shared" si="14"/>
        <v>441.39450625032367</v>
      </c>
      <c r="AE144" s="44">
        <f t="shared" si="15"/>
        <v>8.1133943017995406E-13</v>
      </c>
      <c r="AF144" s="43">
        <f t="shared" si="16"/>
        <v>69.9999997433667</v>
      </c>
      <c r="AG144" s="277">
        <f t="shared" si="17"/>
        <v>5.5277824553569468E-29</v>
      </c>
      <c r="AH144" s="7"/>
      <c r="AI144" s="7"/>
      <c r="AM144" s="9"/>
      <c r="AO144" s="9"/>
    </row>
    <row r="145" spans="2:44" ht="9.9499999999999993" customHeight="1" x14ac:dyDescent="0.2">
      <c r="B145" s="110">
        <v>32468</v>
      </c>
      <c r="C145" s="116"/>
      <c r="D145" s="111"/>
      <c r="E145" s="239">
        <f>ND代替値*2.71828^(-(0.69315/2.062)*(B145-事故日Cb)/365.25)</f>
        <v>0.2105007029020276</v>
      </c>
      <c r="F145" s="111">
        <v>5.2</v>
      </c>
      <c r="G145" s="111"/>
      <c r="H145" s="260">
        <f>ND代替値*2.71828^(-(0.69315/12.33)*(B145-事故日Cb)/365.25)</f>
        <v>8.6530116590307488E-2</v>
      </c>
      <c r="I145" s="219">
        <v>32454</v>
      </c>
      <c r="J145" s="242">
        <f>ND代替値*2.71828^(-(0.69315/2.062)*(I145-事故日Cb)/365.25)</f>
        <v>0.21323050101109356</v>
      </c>
      <c r="K145" s="115">
        <v>5.2</v>
      </c>
      <c r="L145" s="219">
        <v>32436</v>
      </c>
      <c r="M145" s="249">
        <f>0.5*2.71828^(-(0.69315/2.062)*(L145-事故日Cb)/365.25)</f>
        <v>0.21679232236771842</v>
      </c>
      <c r="N145" s="111">
        <v>5.9</v>
      </c>
      <c r="O145" s="260">
        <f>ND代替値*2.71828^(-(0.69315/12)*(I145-事故日Cb)/365.25)</f>
        <v>8.6377559688858296E-2</v>
      </c>
      <c r="P145" s="219">
        <v>32433</v>
      </c>
      <c r="Q145" s="116"/>
      <c r="R145" s="111"/>
      <c r="S145" s="239">
        <f t="shared" si="18"/>
        <v>0.2173917170530078</v>
      </c>
      <c r="T145" s="111">
        <v>3.4</v>
      </c>
      <c r="U145" s="111"/>
      <c r="V145" s="114"/>
      <c r="W145" s="239">
        <f t="shared" si="19"/>
        <v>0.2173917170530078</v>
      </c>
      <c r="X145" s="111">
        <v>3.8</v>
      </c>
      <c r="Y145" s="117"/>
      <c r="Z145" s="7"/>
      <c r="AA145" s="44">
        <f t="shared" si="11"/>
        <v>9.4439539521793812</v>
      </c>
      <c r="AB145" s="43">
        <f t="shared" si="12"/>
        <v>191.30471100664687</v>
      </c>
      <c r="AC145" s="34">
        <f t="shared" si="13"/>
        <v>2.5369352952735662</v>
      </c>
      <c r="AD145" s="35">
        <f t="shared" si="14"/>
        <v>434.98753205970985</v>
      </c>
      <c r="AE145" s="44">
        <f t="shared" si="15"/>
        <v>2.3580597464126971E-13</v>
      </c>
      <c r="AF145" s="43">
        <f t="shared" si="16"/>
        <v>69.999999733484202</v>
      </c>
      <c r="AG145" s="277">
        <f t="shared" si="17"/>
        <v>1.6293159011058494E-32</v>
      </c>
      <c r="AH145" s="7"/>
      <c r="AI145" s="7"/>
      <c r="AM145" s="9"/>
      <c r="AO145" s="9"/>
    </row>
    <row r="146" spans="2:44" ht="9.9499999999999993" customHeight="1" x14ac:dyDescent="0.2">
      <c r="B146" s="110">
        <f>P146</f>
        <v>32525</v>
      </c>
      <c r="C146" s="116"/>
      <c r="D146" s="111"/>
      <c r="E146" s="183"/>
      <c r="F146" s="111"/>
      <c r="G146" s="111"/>
      <c r="H146" s="114"/>
      <c r="I146" s="219"/>
      <c r="J146" s="118"/>
      <c r="K146" s="115"/>
      <c r="L146" s="219"/>
      <c r="M146" s="118"/>
      <c r="N146" s="111"/>
      <c r="O146" s="120"/>
      <c r="P146" s="219">
        <v>32525</v>
      </c>
      <c r="Q146" s="116"/>
      <c r="R146" s="111"/>
      <c r="S146" s="239">
        <f t="shared" si="18"/>
        <v>0.19974262089620898</v>
      </c>
      <c r="T146" s="111">
        <v>3.8</v>
      </c>
      <c r="U146" s="111">
        <v>3.7</v>
      </c>
      <c r="V146" s="260">
        <f>ND代替値*2.71828^(-(0.69315/12.33)*(P146-事故日Cb)/365.25)</f>
        <v>8.5774307454355464E-2</v>
      </c>
      <c r="W146" s="239">
        <f t="shared" si="19"/>
        <v>0.19974262089620898</v>
      </c>
      <c r="X146" s="111">
        <v>4.4000000000000004</v>
      </c>
      <c r="Y146" s="260">
        <f>ND代替値*2.71828^(-(0.69315/12)*(P146-事故日Cb)/365.25)</f>
        <v>8.5413111655226137E-2</v>
      </c>
      <c r="Z146" s="7"/>
      <c r="AA146" s="44">
        <f t="shared" si="11"/>
        <v>9.3891886579226522</v>
      </c>
      <c r="AB146" s="43">
        <f t="shared" si="12"/>
        <v>175.77350638866389</v>
      </c>
      <c r="AC146" s="34">
        <f t="shared" si="13"/>
        <v>2.5217077720690275</v>
      </c>
      <c r="AD146" s="35">
        <f t="shared" si="14"/>
        <v>428.8715372717773</v>
      </c>
      <c r="AE146" s="44">
        <f t="shared" si="15"/>
        <v>7.1261309476697704E-14</v>
      </c>
      <c r="AF146" s="43">
        <f t="shared" si="16"/>
        <v>69.999999723913746</v>
      </c>
      <c r="AG146" s="277">
        <f t="shared" si="17"/>
        <v>6.2079836433872645E-36</v>
      </c>
      <c r="AH146" s="7"/>
      <c r="AI146" s="7"/>
      <c r="AM146" s="9"/>
      <c r="AO146" s="9"/>
    </row>
    <row r="147" spans="2:44" ht="9.9499999999999993" customHeight="1" x14ac:dyDescent="0.2">
      <c r="B147" s="110">
        <v>32637</v>
      </c>
      <c r="C147" s="116"/>
      <c r="D147" s="111"/>
      <c r="E147" s="239">
        <f>ND代替値*2.71828^(-(0.69315/2.062)*(B147-事故日Cb)/365.25)</f>
        <v>0.18017914773114183</v>
      </c>
      <c r="F147" s="111">
        <v>2.9</v>
      </c>
      <c r="G147" s="111"/>
      <c r="H147" s="260">
        <f>ND代替値*2.71828^(-(0.69315/12.33)*(B147-事故日Cb)/365.25)</f>
        <v>8.4308384892785068E-2</v>
      </c>
      <c r="I147" s="219">
        <v>32637</v>
      </c>
      <c r="J147" s="242">
        <f>ND代替値*2.71828^(-(0.69315/2.062)*(I147-事故日Cb)/365.25)</f>
        <v>0.18017914773114183</v>
      </c>
      <c r="K147" s="115">
        <v>2.9</v>
      </c>
      <c r="L147" s="219"/>
      <c r="M147" s="118"/>
      <c r="N147" s="111"/>
      <c r="O147" s="120"/>
      <c r="P147" s="219">
        <v>32617</v>
      </c>
      <c r="Q147" s="116"/>
      <c r="R147" s="111"/>
      <c r="S147" s="239">
        <f t="shared" si="18"/>
        <v>0.1835263787569161</v>
      </c>
      <c r="T147" s="111">
        <v>3.9</v>
      </c>
      <c r="U147" s="111"/>
      <c r="V147" s="114"/>
      <c r="W147" s="239">
        <f t="shared" si="19"/>
        <v>0.1835263787569161</v>
      </c>
      <c r="X147" s="111">
        <v>3.6</v>
      </c>
      <c r="Y147" s="117"/>
      <c r="Z147" s="7"/>
      <c r="AA147" s="44">
        <f t="shared" si="11"/>
        <v>9.3347409464781865</v>
      </c>
      <c r="AB147" s="43">
        <f t="shared" si="12"/>
        <v>161.50321330608617</v>
      </c>
      <c r="AC147" s="34">
        <f t="shared" si="13"/>
        <v>2.5065716494860881</v>
      </c>
      <c r="AD147" s="35">
        <f t="shared" si="14"/>
        <v>422.84153435600007</v>
      </c>
      <c r="AE147" s="44">
        <f t="shared" si="15"/>
        <v>2.1535392544905117E-14</v>
      </c>
      <c r="AF147" s="43">
        <f t="shared" si="16"/>
        <v>69.999999714343318</v>
      </c>
      <c r="AG147" s="277">
        <f t="shared" si="17"/>
        <v>2.3653522862206178E-39</v>
      </c>
      <c r="AH147" s="7"/>
      <c r="AI147" s="7"/>
      <c r="AM147" s="9"/>
      <c r="AO147" s="9"/>
    </row>
    <row r="148" spans="2:44" ht="9.9499999999999993" customHeight="1" x14ac:dyDescent="0.2">
      <c r="B148" s="110">
        <f>P148</f>
        <v>32699</v>
      </c>
      <c r="C148" s="116"/>
      <c r="D148" s="111"/>
      <c r="E148" s="184"/>
      <c r="F148" s="111"/>
      <c r="G148" s="111"/>
      <c r="H148" s="120"/>
      <c r="I148" s="219"/>
      <c r="J148" s="118"/>
      <c r="K148" s="115"/>
      <c r="L148" s="219"/>
      <c r="M148" s="118"/>
      <c r="N148" s="111"/>
      <c r="O148" s="120"/>
      <c r="P148" s="219">
        <v>32699</v>
      </c>
      <c r="Q148" s="116"/>
      <c r="R148" s="111"/>
      <c r="S148" s="239">
        <f t="shared" si="18"/>
        <v>0.17018576465071644</v>
      </c>
      <c r="T148" s="111">
        <v>3.6</v>
      </c>
      <c r="U148" s="111"/>
      <c r="V148" s="260">
        <f>ND代替値*2.71828^(-(0.69315/12.33)*(P148-事故日Cb)/365.25)</f>
        <v>8.3507692691565244E-2</v>
      </c>
      <c r="W148" s="239">
        <f t="shared" si="19"/>
        <v>0.17018576465071644</v>
      </c>
      <c r="X148" s="111">
        <v>2.9</v>
      </c>
      <c r="Y148" s="260">
        <f>ND代替値*2.71828^(-(0.69315/12)*(P148-事故日Cb)/365.25)</f>
        <v>8.3094822155481751E-2</v>
      </c>
      <c r="Z148" s="7"/>
      <c r="AA148" s="44">
        <f t="shared" si="11"/>
        <v>9.286477647364368</v>
      </c>
      <c r="AB148" s="43">
        <f t="shared" si="12"/>
        <v>149.76347289263046</v>
      </c>
      <c r="AC148" s="34">
        <f t="shared" si="13"/>
        <v>2.4931573501744895</v>
      </c>
      <c r="AD148" s="35">
        <f t="shared" si="14"/>
        <v>417.5384634578262</v>
      </c>
      <c r="AE148" s="44">
        <f t="shared" si="15"/>
        <v>7.4120958387392707E-15</v>
      </c>
      <c r="AF148" s="43">
        <f t="shared" si="16"/>
        <v>69.999999705813153</v>
      </c>
      <c r="AG148" s="277">
        <f t="shared" si="17"/>
        <v>2.1206914425695752E-42</v>
      </c>
      <c r="AH148" s="7"/>
      <c r="AI148" s="7"/>
      <c r="AM148" s="9"/>
      <c r="AO148" s="9"/>
    </row>
    <row r="149" spans="2:44" ht="9.9499999999999993" customHeight="1" x14ac:dyDescent="0.2">
      <c r="B149" s="110">
        <v>32821</v>
      </c>
      <c r="C149" s="116"/>
      <c r="D149" s="111"/>
      <c r="E149" s="239">
        <f>ND代替値*2.71828^(-(0.69315/2.062)*(B149-事故日Cb)/365.25)</f>
        <v>0.15211079317498016</v>
      </c>
      <c r="F149" s="111">
        <v>3.6</v>
      </c>
      <c r="G149" s="111"/>
      <c r="H149" s="260">
        <f>ND代替値*2.71828^(-(0.69315/12.33)*(B149-事故日Cb)/365.25)</f>
        <v>8.1954272708322062E-2</v>
      </c>
      <c r="I149" s="219">
        <v>32821</v>
      </c>
      <c r="J149" s="242">
        <f>ND代替値*2.71828^(-(0.69315/2.062)*(I149-事故日Cb)/365.25)</f>
        <v>0.15211079317498016</v>
      </c>
      <c r="K149" s="115">
        <v>2.9</v>
      </c>
      <c r="L149" s="219">
        <v>32812</v>
      </c>
      <c r="M149" s="241">
        <f>0.5*2.71828^(-(0.69315/2.062)*(L149-事故日Cb)/365.25)</f>
        <v>0.15337596780436363</v>
      </c>
      <c r="N149" s="111">
        <v>2.8</v>
      </c>
      <c r="O149" s="260">
        <f>ND代替値*2.71828^(-(0.69315/12)*(I149-事故日Cb)/365.25)</f>
        <v>8.1506983309613451E-2</v>
      </c>
      <c r="P149" s="219">
        <v>32800</v>
      </c>
      <c r="Q149" s="116"/>
      <c r="R149" s="111"/>
      <c r="S149" s="239">
        <f t="shared" si="18"/>
        <v>0.15507925157894512</v>
      </c>
      <c r="T149" s="111">
        <v>4.5999999999999996</v>
      </c>
      <c r="U149" s="111"/>
      <c r="V149" s="120"/>
      <c r="W149" s="239">
        <f t="shared" si="19"/>
        <v>0.15507925157894512</v>
      </c>
      <c r="X149" s="111">
        <v>3.9</v>
      </c>
      <c r="Y149" s="117"/>
      <c r="Z149" s="7"/>
      <c r="AA149" s="44">
        <f t="shared" si="11"/>
        <v>9.2273742140034241</v>
      </c>
      <c r="AB149" s="43">
        <f t="shared" si="12"/>
        <v>136.46974138947169</v>
      </c>
      <c r="AC149" s="34">
        <f t="shared" si="13"/>
        <v>2.4767334854391145</v>
      </c>
      <c r="AD149" s="35">
        <f t="shared" si="14"/>
        <v>411.09795310925119</v>
      </c>
      <c r="AE149" s="44">
        <f t="shared" si="15"/>
        <v>1.9925063044196208E-15</v>
      </c>
      <c r="AF149" s="43">
        <f t="shared" si="16"/>
        <v>69.999999695306485</v>
      </c>
      <c r="AG149" s="277">
        <f t="shared" si="17"/>
        <v>3.740675251945759E-46</v>
      </c>
      <c r="AH149" s="7"/>
      <c r="AI149" s="7"/>
      <c r="AM149" s="9"/>
      <c r="AO149" s="9"/>
    </row>
    <row r="150" spans="2:44" ht="9.9499999999999993" customHeight="1" x14ac:dyDescent="0.2">
      <c r="B150" s="110">
        <f>P150</f>
        <v>32885</v>
      </c>
      <c r="C150" s="116"/>
      <c r="D150" s="111"/>
      <c r="E150" s="183"/>
      <c r="F150" s="111"/>
      <c r="G150" s="111"/>
      <c r="H150" s="120"/>
      <c r="I150" s="219"/>
      <c r="J150" s="113"/>
      <c r="K150" s="115"/>
      <c r="L150" s="219"/>
      <c r="M150" s="118"/>
      <c r="N150" s="111"/>
      <c r="O150" s="120"/>
      <c r="P150" s="219">
        <v>32885</v>
      </c>
      <c r="Q150" s="116"/>
      <c r="R150" s="111"/>
      <c r="S150" s="239">
        <f t="shared" si="18"/>
        <v>0.14340996711304396</v>
      </c>
      <c r="T150" s="111">
        <v>3.6</v>
      </c>
      <c r="U150" s="111">
        <v>2.6</v>
      </c>
      <c r="V150" s="260">
        <f>ND代替値*2.71828^(-(0.69315/12.33)*(P150-事故日Cb)/365.25)</f>
        <v>8.1150953819803043E-2</v>
      </c>
      <c r="W150" s="239">
        <f t="shared" si="19"/>
        <v>0.14340996711304396</v>
      </c>
      <c r="X150" s="111">
        <v>3.9</v>
      </c>
      <c r="Y150" s="260">
        <f>ND代替値*2.71828^(-(0.69315/12)*(P150-事故日Cb)/365.25)</f>
        <v>8.0686189062117497E-2</v>
      </c>
      <c r="Z150" s="7"/>
      <c r="AA150" s="44">
        <f t="shared" si="11"/>
        <v>9.177925295549219</v>
      </c>
      <c r="AB150" s="43">
        <f t="shared" si="12"/>
        <v>126.20077105947868</v>
      </c>
      <c r="AC150" s="34">
        <f t="shared" si="13"/>
        <v>2.4629952919944436</v>
      </c>
      <c r="AD150" s="35">
        <f t="shared" si="14"/>
        <v>405.75476909901522</v>
      </c>
      <c r="AE150" s="44">
        <f t="shared" si="15"/>
        <v>6.5954003954046442E-16</v>
      </c>
      <c r="AF150" s="43">
        <f t="shared" si="16"/>
        <v>69.999999686464236</v>
      </c>
      <c r="AG150" s="277">
        <f t="shared" si="17"/>
        <v>2.5944227453702845E-49</v>
      </c>
      <c r="AH150" s="7"/>
      <c r="AI150" s="7"/>
      <c r="AM150" s="9"/>
      <c r="AO150" s="9"/>
    </row>
    <row r="151" spans="2:44" ht="9.9499999999999993" customHeight="1" x14ac:dyDescent="0.2">
      <c r="B151" s="110">
        <v>33001</v>
      </c>
      <c r="C151" s="116"/>
      <c r="D151" s="111"/>
      <c r="E151" s="239">
        <f>ND代替値*2.71828^(-(0.69315/2.062)*(B151-事故日Cb)/365.25)</f>
        <v>0.12888854676727424</v>
      </c>
      <c r="F151" s="111">
        <v>4</v>
      </c>
      <c r="G151" s="111"/>
      <c r="H151" s="260">
        <f>ND代替値*2.71828^(-(0.69315/12.33)*(B151-事故日Cb)/365.25)</f>
        <v>7.9714954916012118E-2</v>
      </c>
      <c r="I151" s="219">
        <v>33001</v>
      </c>
      <c r="J151" s="242">
        <f>ND代替値*2.71828^(-(0.69315/2.062)*(I151-事故日Cb)/365.25)</f>
        <v>0.12888854676727424</v>
      </c>
      <c r="K151" s="115">
        <v>3.2</v>
      </c>
      <c r="L151" s="219"/>
      <c r="M151" s="118"/>
      <c r="N151" s="111"/>
      <c r="O151" s="120"/>
      <c r="P151" s="219">
        <v>32982</v>
      </c>
      <c r="Q151" s="116"/>
      <c r="R151" s="111"/>
      <c r="S151" s="239">
        <f t="shared" si="18"/>
        <v>0.13116217076965572</v>
      </c>
      <c r="T151" s="111">
        <v>3.6</v>
      </c>
      <c r="U151" s="111"/>
      <c r="V151" s="120"/>
      <c r="W151" s="239">
        <f t="shared" si="19"/>
        <v>0.13116217076965572</v>
      </c>
      <c r="X151" s="111">
        <v>3.7</v>
      </c>
      <c r="Y151" s="117"/>
      <c r="Z151" s="7"/>
      <c r="AA151" s="44">
        <f t="shared" si="11"/>
        <v>9.1218190222886282</v>
      </c>
      <c r="AB151" s="43">
        <f t="shared" si="12"/>
        <v>115.42271027729704</v>
      </c>
      <c r="AC151" s="34">
        <f t="shared" si="13"/>
        <v>2.4474106657504096</v>
      </c>
      <c r="AD151" s="35">
        <f t="shared" si="14"/>
        <v>399.7420469631943</v>
      </c>
      <c r="AE151" s="44">
        <f t="shared" si="15"/>
        <v>1.8676502054269174E-16</v>
      </c>
      <c r="AF151" s="43">
        <f t="shared" si="16"/>
        <v>69.999999676373648</v>
      </c>
      <c r="AG151" s="277">
        <f t="shared" si="17"/>
        <v>6.4441823221485919E-53</v>
      </c>
      <c r="AH151" s="7"/>
      <c r="AI151" s="7"/>
    </row>
    <row r="152" spans="2:44" ht="9.9499999999999993" customHeight="1" x14ac:dyDescent="0.2">
      <c r="B152" s="110">
        <f>P152</f>
        <v>33073</v>
      </c>
      <c r="C152" s="116"/>
      <c r="D152" s="111"/>
      <c r="E152" s="183"/>
      <c r="F152" s="111"/>
      <c r="G152" s="111"/>
      <c r="H152" s="114"/>
      <c r="I152" s="219"/>
      <c r="J152" s="118"/>
      <c r="K152" s="115"/>
      <c r="L152" s="219"/>
      <c r="M152" s="118"/>
      <c r="N152" s="111"/>
      <c r="O152" s="120"/>
      <c r="P152" s="219">
        <v>33073</v>
      </c>
      <c r="Q152" s="116"/>
      <c r="R152" s="111"/>
      <c r="S152" s="239">
        <f t="shared" si="18"/>
        <v>0.12062464422192011</v>
      </c>
      <c r="T152" s="111">
        <v>3.3</v>
      </c>
      <c r="U152" s="111"/>
      <c r="V152" s="260">
        <f>ND代替値*2.71828^(-(0.69315/12.33)*(P152-事故日Cb)/365.25)</f>
        <v>7.883645484983684E-2</v>
      </c>
      <c r="W152" s="239">
        <f t="shared" si="19"/>
        <v>0.12062464422192011</v>
      </c>
      <c r="X152" s="111">
        <v>2.9</v>
      </c>
      <c r="Y152" s="260">
        <f>ND代替値*2.71828^(-(0.69315/12)*(P152-事故日Cb)/365.25)</f>
        <v>7.8322597385377252E-2</v>
      </c>
      <c r="Z152" s="7"/>
      <c r="AA152" s="44">
        <f t="shared" si="11"/>
        <v>9.0694950996231452</v>
      </c>
      <c r="AB152" s="43">
        <f t="shared" si="12"/>
        <v>106.14968691528969</v>
      </c>
      <c r="AC152" s="34">
        <f t="shared" si="13"/>
        <v>2.4328796996889439</v>
      </c>
      <c r="AD152" s="35">
        <f t="shared" si="14"/>
        <v>394.18227424918416</v>
      </c>
      <c r="AE152" s="44">
        <f t="shared" si="15"/>
        <v>5.7179908731393203E-17</v>
      </c>
      <c r="AF152" s="43">
        <f t="shared" si="16"/>
        <v>69.999999666907257</v>
      </c>
      <c r="AG152" s="277">
        <f t="shared" si="17"/>
        <v>2.6747101490034682E-56</v>
      </c>
      <c r="AH152" s="7"/>
      <c r="AI152" s="7"/>
    </row>
    <row r="153" spans="2:44" ht="9.9499999999999993" customHeight="1" x14ac:dyDescent="0.2">
      <c r="B153" s="110">
        <v>33185</v>
      </c>
      <c r="C153" s="116"/>
      <c r="D153" s="111"/>
      <c r="E153" s="239">
        <f>ND代替値*2.71828^(-(0.69315/2.062)*(B153-事故日Cb)/365.25)</f>
        <v>0.10881025538646204</v>
      </c>
      <c r="F153" s="111">
        <v>2.6</v>
      </c>
      <c r="G153" s="111"/>
      <c r="H153" s="260">
        <f>ND代替値*2.71828^(-(0.69315/12.33)*(B153-事故日Cb)/365.25)</f>
        <v>7.7489103396138417E-2</v>
      </c>
      <c r="I153" s="219">
        <v>33185</v>
      </c>
      <c r="J153" s="242">
        <f>ND代替値*2.71828^(-(0.69315/2.062)*(I153-事故日Cb)/365.25)</f>
        <v>0.10881025538646204</v>
      </c>
      <c r="K153" s="115">
        <v>3.2</v>
      </c>
      <c r="L153" s="219">
        <v>33176</v>
      </c>
      <c r="M153" s="241">
        <f>0.5*2.71828^(-(0.69315/2.062)*(L153-事故日Cb)/365.25)</f>
        <v>0.10971527975493876</v>
      </c>
      <c r="N153" s="111">
        <v>3.2</v>
      </c>
      <c r="O153" s="260">
        <f>ND代替値*2.71828^(-(0.69315/12)*(I153-事故日Cb)/365.25)</f>
        <v>7.6947542346700454E-2</v>
      </c>
      <c r="P153" s="219">
        <v>33163</v>
      </c>
      <c r="Q153" s="116"/>
      <c r="R153" s="111"/>
      <c r="S153" s="239">
        <f t="shared" si="18"/>
        <v>0.11103584282113654</v>
      </c>
      <c r="T153" s="111">
        <v>4.0999999999999996</v>
      </c>
      <c r="U153" s="111"/>
      <c r="V153" s="114"/>
      <c r="W153" s="239">
        <f t="shared" si="19"/>
        <v>0.11103584282113654</v>
      </c>
      <c r="X153" s="111">
        <v>3</v>
      </c>
      <c r="Y153" s="117"/>
      <c r="Z153" s="7"/>
      <c r="AA153" s="44">
        <f t="shared" si="11"/>
        <v>9.018041378868471</v>
      </c>
      <c r="AB153" s="43">
        <f t="shared" si="12"/>
        <v>97.711541682600156</v>
      </c>
      <c r="AC153" s="34">
        <f t="shared" si="13"/>
        <v>2.4185932739605152</v>
      </c>
      <c r="AD153" s="35">
        <f t="shared" si="14"/>
        <v>388.75965941501062</v>
      </c>
      <c r="AE153" s="44">
        <f t="shared" si="15"/>
        <v>1.7735371894715505E-17</v>
      </c>
      <c r="AF153" s="43">
        <f t="shared" si="16"/>
        <v>69.999999657544862</v>
      </c>
      <c r="AG153" s="277">
        <f t="shared" si="17"/>
        <v>1.2093423741875405E-59</v>
      </c>
      <c r="AH153" s="7"/>
      <c r="AI153" s="7"/>
      <c r="AM153" s="9"/>
      <c r="AO153" s="9"/>
    </row>
    <row r="154" spans="2:44" ht="9.9499999999999993" customHeight="1" x14ac:dyDescent="0.2">
      <c r="B154" s="110">
        <f>P154</f>
        <v>33247</v>
      </c>
      <c r="C154" s="116"/>
      <c r="D154" s="111"/>
      <c r="E154" s="184"/>
      <c r="F154" s="111"/>
      <c r="G154" s="111"/>
      <c r="H154" s="114"/>
      <c r="I154" s="219"/>
      <c r="J154" s="118"/>
      <c r="K154" s="115"/>
      <c r="L154" s="219"/>
      <c r="M154" s="118"/>
      <c r="N154" s="111"/>
      <c r="O154" s="120"/>
      <c r="P154" s="219">
        <v>33247</v>
      </c>
      <c r="Q154" s="116"/>
      <c r="R154" s="111"/>
      <c r="S154" s="239">
        <f t="shared" si="18"/>
        <v>0.10277524756869613</v>
      </c>
      <c r="T154" s="111">
        <v>4</v>
      </c>
      <c r="U154" s="111">
        <v>2.9</v>
      </c>
      <c r="V154" s="260">
        <f>ND代替値*2.71828^(-(0.69315/12.33)*(P154-事故日Cb)/365.25)</f>
        <v>7.6753175162574128E-2</v>
      </c>
      <c r="W154" s="239">
        <f t="shared" si="19"/>
        <v>0.10277524756869613</v>
      </c>
      <c r="X154" s="111">
        <v>3.3</v>
      </c>
      <c r="Y154" s="260">
        <f>ND代替値*2.71828^(-(0.69315/12)*(P154-事故日Cb)/365.25)</f>
        <v>7.6196759190368474E-2</v>
      </c>
      <c r="Z154" s="7"/>
      <c r="AA154" s="44">
        <f t="shared" si="11"/>
        <v>8.9702813080087154</v>
      </c>
      <c r="AB154" s="43">
        <f t="shared" si="12"/>
        <v>90.442217860452601</v>
      </c>
      <c r="AC154" s="34">
        <f t="shared" si="13"/>
        <v>2.4053349767776986</v>
      </c>
      <c r="AD154" s="35">
        <f t="shared" si="14"/>
        <v>383.76587581287066</v>
      </c>
      <c r="AE154" s="44">
        <f t="shared" si="15"/>
        <v>5.9474484356204559E-18</v>
      </c>
      <c r="AF154" s="43">
        <f t="shared" si="16"/>
        <v>69.99999964880665</v>
      </c>
      <c r="AG154" s="277">
        <f t="shared" si="17"/>
        <v>9.1370004339298598E-63</v>
      </c>
      <c r="AH154" s="7"/>
      <c r="AI154" s="7"/>
      <c r="AM154" s="9"/>
      <c r="AO154" s="9"/>
    </row>
    <row r="155" spans="2:44" ht="9.9499999999999993" customHeight="1" x14ac:dyDescent="0.2">
      <c r="B155" s="110">
        <v>33372</v>
      </c>
      <c r="C155" s="116"/>
      <c r="D155" s="111"/>
      <c r="E155" s="239">
        <f>ND代替値*2.71828^(-(0.69315/2.062)*(B155-事故日Cb)/365.25)</f>
        <v>9.160648877263633E-2</v>
      </c>
      <c r="F155" s="111">
        <v>2.6</v>
      </c>
      <c r="G155" s="111"/>
      <c r="H155" s="260">
        <f>ND代替値*2.71828^(-(0.69315/12.33)*(B155-事故日Cb)/365.25)</f>
        <v>7.5290630999531635E-2</v>
      </c>
      <c r="I155" s="219">
        <v>33372</v>
      </c>
      <c r="J155" s="242">
        <f>ND代替値*2.71828^(-(0.69315/2.062)*(I155-事故日Cb)/365.25)</f>
        <v>9.160648877263633E-2</v>
      </c>
      <c r="K155" s="115">
        <v>3</v>
      </c>
      <c r="L155" s="219"/>
      <c r="M155" s="118"/>
      <c r="N155" s="111"/>
      <c r="O155" s="120"/>
      <c r="P155" s="219">
        <v>33345</v>
      </c>
      <c r="Q155" s="116"/>
      <c r="R155" s="111"/>
      <c r="S155" s="239">
        <f t="shared" si="18"/>
        <v>9.3911351966028275E-2</v>
      </c>
      <c r="T155" s="111">
        <v>3.4</v>
      </c>
      <c r="U155" s="111"/>
      <c r="V155" s="114"/>
      <c r="W155" s="239">
        <f t="shared" si="19"/>
        <v>9.3911351966028275E-2</v>
      </c>
      <c r="X155" s="111">
        <v>3.4</v>
      </c>
      <c r="Y155" s="117"/>
      <c r="Z155" s="7"/>
      <c r="AA155" s="44">
        <f t="shared" si="11"/>
        <v>8.9148808193678235</v>
      </c>
      <c r="AB155" s="43">
        <f t="shared" si="12"/>
        <v>82.641989730104882</v>
      </c>
      <c r="AC155" s="34">
        <f t="shared" si="13"/>
        <v>2.3899587943567941</v>
      </c>
      <c r="AD155" s="35">
        <f t="shared" si="14"/>
        <v>378.02081196442094</v>
      </c>
      <c r="AE155" s="44">
        <f t="shared" si="15"/>
        <v>1.6624023165706587E-18</v>
      </c>
      <c r="AF155" s="43">
        <f t="shared" si="16"/>
        <v>69.999999638612053</v>
      </c>
      <c r="AG155" s="277">
        <f t="shared" si="17"/>
        <v>2.0833732479479864E-66</v>
      </c>
      <c r="AH155" s="7"/>
      <c r="AI155" s="7"/>
      <c r="AL155" s="9"/>
      <c r="AM155" s="9"/>
      <c r="AN155" s="9"/>
      <c r="AO155" s="9"/>
      <c r="AP155" s="9"/>
      <c r="AQ155" s="9"/>
      <c r="AR155" s="9"/>
    </row>
    <row r="156" spans="2:44" ht="9.9499999999999993" customHeight="1" x14ac:dyDescent="0.2">
      <c r="B156" s="110">
        <f>P156</f>
        <v>33448</v>
      </c>
      <c r="C156" s="116"/>
      <c r="D156" s="111"/>
      <c r="E156" s="183"/>
      <c r="F156" s="111"/>
      <c r="G156" s="111"/>
      <c r="H156" s="114"/>
      <c r="I156" s="219"/>
      <c r="J156" s="113"/>
      <c r="K156" s="115"/>
      <c r="L156" s="219"/>
      <c r="M156" s="118"/>
      <c r="N156" s="111"/>
      <c r="O156" s="120"/>
      <c r="P156" s="219">
        <v>33448</v>
      </c>
      <c r="Q156" s="116"/>
      <c r="R156" s="111"/>
      <c r="S156" s="239">
        <f t="shared" si="18"/>
        <v>8.5417953516707168E-2</v>
      </c>
      <c r="T156" s="111">
        <v>3.2</v>
      </c>
      <c r="U156" s="111"/>
      <c r="V156" s="260">
        <f>ND代替値*2.71828^(-(0.69315/12.33)*(P156-事故日Cb)/365.25)</f>
        <v>7.4415061562218374E-2</v>
      </c>
      <c r="W156" s="239">
        <f t="shared" si="19"/>
        <v>8.5417953516707168E-2</v>
      </c>
      <c r="X156" s="111">
        <v>3.6</v>
      </c>
      <c r="Y156" s="260">
        <f>ND代替値*2.71828^(-(0.69315/12)*(P156-事故日Cb)/365.25)</f>
        <v>7.3812772558897941E-2</v>
      </c>
      <c r="Z156" s="7"/>
      <c r="AA156" s="44">
        <f t="shared" si="11"/>
        <v>8.8570225205555779</v>
      </c>
      <c r="AB156" s="43">
        <f t="shared" si="12"/>
        <v>75.167799094702303</v>
      </c>
      <c r="AC156" s="34">
        <f t="shared" si="13"/>
        <v>2.3739040443822308</v>
      </c>
      <c r="AD156" s="35">
        <f t="shared" si="14"/>
        <v>372.07530781109182</v>
      </c>
      <c r="AE156" s="44">
        <f t="shared" si="15"/>
        <v>4.3540856264317553E-19</v>
      </c>
      <c r="AF156" s="43">
        <f t="shared" si="16"/>
        <v>69.999999627897324</v>
      </c>
      <c r="AG156" s="277">
        <f t="shared" si="17"/>
        <v>3.0967940858086483E-70</v>
      </c>
      <c r="AH156" s="7"/>
      <c r="AI156" s="7"/>
      <c r="AL156" s="9"/>
      <c r="AM156" s="9"/>
      <c r="AN156" s="9"/>
      <c r="AO156" s="9"/>
      <c r="AP156" s="9"/>
      <c r="AQ156" s="9"/>
      <c r="AR156" s="9"/>
    </row>
    <row r="157" spans="2:44" ht="9.9499999999999993" customHeight="1" x14ac:dyDescent="0.2">
      <c r="B157" s="110">
        <v>33567</v>
      </c>
      <c r="C157" s="116"/>
      <c r="D157" s="111"/>
      <c r="E157" s="239">
        <f>ND代替値*2.71828^(-(0.69315/2.062)*(B157-事故日Cb)/365.25)</f>
        <v>7.6557026667389561E-2</v>
      </c>
      <c r="F157" s="111">
        <v>3</v>
      </c>
      <c r="G157" s="111"/>
      <c r="H157" s="260">
        <f>ND代替値*2.71828^(-(0.69315/12.33)*(B157-事故日Cb)/365.25)</f>
        <v>7.3064512597228501E-2</v>
      </c>
      <c r="I157" s="219">
        <v>33567</v>
      </c>
      <c r="J157" s="242">
        <f>ND代替値*2.71828^(-(0.69315/2.062)*(I157-事故日Cb)/365.25)</f>
        <v>7.6557026667389561E-2</v>
      </c>
      <c r="K157" s="115">
        <v>2.2000000000000002</v>
      </c>
      <c r="L157" s="219">
        <v>33539</v>
      </c>
      <c r="M157" s="241">
        <f>0.5*2.71828^(-(0.69315/2.062)*(L157-事故日Cb)/365.25)</f>
        <v>7.8555502647269557E-2</v>
      </c>
      <c r="N157" s="111">
        <v>3.7</v>
      </c>
      <c r="O157" s="260">
        <f>ND代替値*2.71828^(-(0.69315/12)*(I157-事故日Cb)/365.25)</f>
        <v>7.2436660488232635E-2</v>
      </c>
      <c r="P157" s="219">
        <v>33535</v>
      </c>
      <c r="Q157" s="116"/>
      <c r="R157" s="111"/>
      <c r="S157" s="239">
        <f t="shared" si="18"/>
        <v>7.8845226528841503E-2</v>
      </c>
      <c r="T157" s="111">
        <v>3.3</v>
      </c>
      <c r="U157" s="111"/>
      <c r="V157" s="114"/>
      <c r="W157" s="239">
        <f t="shared" si="19"/>
        <v>7.8845226528841503E-2</v>
      </c>
      <c r="X157" s="111">
        <v>3.3</v>
      </c>
      <c r="Y157" s="117"/>
      <c r="Z157" s="7"/>
      <c r="AA157" s="44">
        <f t="shared" si="11"/>
        <v>8.8084445564198539</v>
      </c>
      <c r="AB157" s="43">
        <f t="shared" si="12"/>
        <v>69.383799345380524</v>
      </c>
      <c r="AC157" s="34">
        <f t="shared" si="13"/>
        <v>2.3604272858999766</v>
      </c>
      <c r="AD157" s="35">
        <f t="shared" si="14"/>
        <v>367.12628680495783</v>
      </c>
      <c r="AE157" s="44">
        <f t="shared" si="15"/>
        <v>1.4042375409780056E-19</v>
      </c>
      <c r="AF157" s="43">
        <f t="shared" si="16"/>
        <v>69.999999618847013</v>
      </c>
      <c r="AG157" s="277">
        <f t="shared" si="17"/>
        <v>1.8099883888899098E-73</v>
      </c>
      <c r="AH157" s="7"/>
      <c r="AI157" s="7"/>
      <c r="AL157" s="9"/>
      <c r="AM157" s="9"/>
      <c r="AN157" s="9"/>
      <c r="AO157" s="9"/>
      <c r="AP157" s="9"/>
      <c r="AQ157" s="9"/>
      <c r="AR157" s="9"/>
    </row>
    <row r="158" spans="2:44" ht="9.9499999999999993" customHeight="1" x14ac:dyDescent="0.2">
      <c r="B158" s="110">
        <f>P158</f>
        <v>33616</v>
      </c>
      <c r="C158" s="116"/>
      <c r="D158" s="111"/>
      <c r="E158" s="183"/>
      <c r="F158" s="111"/>
      <c r="G158" s="111"/>
      <c r="H158" s="120"/>
      <c r="I158" s="219"/>
      <c r="J158" s="118"/>
      <c r="K158" s="115"/>
      <c r="L158" s="219"/>
      <c r="M158" s="118"/>
      <c r="N158" s="111"/>
      <c r="O158" s="120"/>
      <c r="P158" s="219">
        <v>33616</v>
      </c>
      <c r="Q158" s="118"/>
      <c r="R158" s="119"/>
      <c r="S158" s="239">
        <f t="shared" si="18"/>
        <v>7.3181252553182308E-2</v>
      </c>
      <c r="T158" s="111">
        <v>3.8</v>
      </c>
      <c r="U158" s="119">
        <f>ND代替値</f>
        <v>1</v>
      </c>
      <c r="V158" s="260">
        <f>ND代替値*2.71828^(-(0.69315/12.33)*(P158-事故日Cb)/365.25)</f>
        <v>7.2515554021503503E-2</v>
      </c>
      <c r="W158" s="239">
        <f t="shared" si="19"/>
        <v>7.3181252553182308E-2</v>
      </c>
      <c r="X158" s="111">
        <v>3.8</v>
      </c>
      <c r="Y158" s="260">
        <f>ND代替値*2.71828^(-(0.69315/12)*(P158-事故日Cb)/365.25)</f>
        <v>7.1877510455438373E-2</v>
      </c>
      <c r="Z158" s="7"/>
      <c r="AA158" s="44">
        <f t="shared" si="11"/>
        <v>8.7634563331002191</v>
      </c>
      <c r="AB158" s="43">
        <f t="shared" si="12"/>
        <v>64.399502246800438</v>
      </c>
      <c r="AC158" s="34">
        <f t="shared" si="13"/>
        <v>2.3479487434906781</v>
      </c>
      <c r="AD158" s="35">
        <f t="shared" si="14"/>
        <v>362.57777010751749</v>
      </c>
      <c r="AE158" s="44">
        <f t="shared" si="15"/>
        <v>4.8964095574339727E-20</v>
      </c>
      <c r="AF158" s="43">
        <f t="shared" si="16"/>
        <v>69.999999610420872</v>
      </c>
      <c r="AG158" s="277">
        <f t="shared" si="17"/>
        <v>1.7677509494902331E-76</v>
      </c>
      <c r="AH158" s="7"/>
      <c r="AI158" s="7"/>
      <c r="AL158" s="9"/>
      <c r="AM158" s="9"/>
      <c r="AN158" s="9"/>
      <c r="AO158" s="9"/>
      <c r="AP158" s="9"/>
      <c r="AQ158" s="9"/>
      <c r="AR158" s="9"/>
    </row>
    <row r="159" spans="2:44" ht="9.9499999999999993" customHeight="1" x14ac:dyDescent="0.2">
      <c r="B159" s="110">
        <v>33750</v>
      </c>
      <c r="C159" s="116"/>
      <c r="D159" s="111"/>
      <c r="E159" s="239">
        <f>ND代替値*2.71828^(-(0.69315/2.062)*(B159-事故日Cb)/365.25)</f>
        <v>6.4690462913853511E-2</v>
      </c>
      <c r="F159" s="111">
        <v>2.2000000000000002</v>
      </c>
      <c r="G159" s="111"/>
      <c r="H159" s="260">
        <f>ND代替値*2.71828^(-(0.69315/12.33)*(B159-事故日Cb)/365.25)</f>
        <v>7.1035291316385127E-2</v>
      </c>
      <c r="I159" s="219">
        <v>33757</v>
      </c>
      <c r="J159" s="242">
        <f>ND代替値*2.71828^(-(0.69315/2.062)*(I159-事故日Cb)/365.25)</f>
        <v>6.4275042192432935E-2</v>
      </c>
      <c r="K159" s="115">
        <v>2.2000000000000002</v>
      </c>
      <c r="L159" s="219"/>
      <c r="M159" s="118"/>
      <c r="N159" s="111"/>
      <c r="O159" s="120"/>
      <c r="P159" s="219">
        <v>33714</v>
      </c>
      <c r="Q159" s="116"/>
      <c r="R159" s="111"/>
      <c r="S159" s="239">
        <f t="shared" si="18"/>
        <v>6.6869703828667706E-2</v>
      </c>
      <c r="T159" s="111">
        <v>4.0999999999999996</v>
      </c>
      <c r="U159" s="111"/>
      <c r="V159" s="117"/>
      <c r="W159" s="239">
        <f t="shared" si="19"/>
        <v>6.6869703828667706E-2</v>
      </c>
      <c r="X159" s="111">
        <v>3.8</v>
      </c>
      <c r="Y159" s="117"/>
      <c r="Z159" s="7"/>
      <c r="AA159" s="44">
        <f t="shared" si="11"/>
        <v>8.7093331962256357</v>
      </c>
      <c r="AB159" s="43">
        <f t="shared" si="12"/>
        <v>58.845339369227581</v>
      </c>
      <c r="AC159" s="34">
        <f t="shared" si="13"/>
        <v>2.3329394044408587</v>
      </c>
      <c r="AD159" s="35">
        <f t="shared" si="14"/>
        <v>357.14989709800602</v>
      </c>
      <c r="AE159" s="44">
        <f t="shared" si="15"/>
        <v>1.3686209606133119E-20</v>
      </c>
      <c r="AF159" s="43">
        <f t="shared" si="16"/>
        <v>69.999999600226275</v>
      </c>
      <c r="AG159" s="277">
        <f t="shared" si="17"/>
        <v>4.030737509354244E-80</v>
      </c>
      <c r="AH159" s="7"/>
      <c r="AI159" s="7"/>
      <c r="AL159" s="9"/>
      <c r="AM159" s="9"/>
      <c r="AN159" s="9"/>
      <c r="AO159" s="9"/>
      <c r="AP159" s="9"/>
      <c r="AQ159" s="9"/>
      <c r="AR159" s="9"/>
    </row>
    <row r="160" spans="2:44" ht="9.9499999999999993" customHeight="1" x14ac:dyDescent="0.2">
      <c r="B160" s="110">
        <f>P160</f>
        <v>33798</v>
      </c>
      <c r="C160" s="116"/>
      <c r="D160" s="111"/>
      <c r="E160" s="184"/>
      <c r="F160" s="111"/>
      <c r="G160" s="111"/>
      <c r="H160" s="120"/>
      <c r="I160" s="219"/>
      <c r="J160" s="113"/>
      <c r="K160" s="115"/>
      <c r="L160" s="219"/>
      <c r="M160" s="118"/>
      <c r="N160" s="111"/>
      <c r="O160" s="120"/>
      <c r="P160" s="219">
        <v>33798</v>
      </c>
      <c r="Q160" s="116"/>
      <c r="R160" s="111"/>
      <c r="S160" s="239">
        <f t="shared" si="18"/>
        <v>6.1894881789724771E-2</v>
      </c>
      <c r="T160" s="111">
        <v>3.3</v>
      </c>
      <c r="U160" s="111"/>
      <c r="V160" s="120">
        <v>0.46</v>
      </c>
      <c r="W160" s="239">
        <f t="shared" si="19"/>
        <v>6.1894881789724771E-2</v>
      </c>
      <c r="X160" s="111">
        <v>3.3</v>
      </c>
      <c r="Y160" s="120"/>
      <c r="Z160" s="7"/>
      <c r="AA160" s="44">
        <f t="shared" si="11"/>
        <v>8.6632080618291987</v>
      </c>
      <c r="AB160" s="43">
        <f t="shared" si="12"/>
        <v>54.467495974957799</v>
      </c>
      <c r="AC160" s="34">
        <f t="shared" si="13"/>
        <v>2.3201506465018564</v>
      </c>
      <c r="AD160" s="35">
        <f t="shared" si="14"/>
        <v>352.56215437203042</v>
      </c>
      <c r="AE160" s="44">
        <f t="shared" si="15"/>
        <v>4.5895866404596629E-21</v>
      </c>
      <c r="AF160" s="43">
        <f t="shared" si="16"/>
        <v>69.999999591488063</v>
      </c>
      <c r="AG160" s="277">
        <f t="shared" si="17"/>
        <v>3.0453617733164538E-83</v>
      </c>
      <c r="AH160" s="7"/>
      <c r="AI160" s="7"/>
      <c r="AL160" s="9"/>
      <c r="AM160" s="9"/>
      <c r="AN160" s="9"/>
      <c r="AO160" s="9"/>
      <c r="AP160" s="9"/>
      <c r="AQ160" s="9"/>
      <c r="AR160" s="9"/>
    </row>
    <row r="161" spans="2:44" ht="9.9499999999999993" customHeight="1" x14ac:dyDescent="0.2">
      <c r="B161" s="110">
        <v>33933</v>
      </c>
      <c r="C161" s="116"/>
      <c r="D161" s="111"/>
      <c r="E161" s="239">
        <f>ND代替値*2.71828^(-(0.69315/2.062)*(B161-事故日Cb)/365.25)</f>
        <v>5.4663251358888609E-2</v>
      </c>
      <c r="F161" s="111">
        <v>2.8</v>
      </c>
      <c r="G161" s="111"/>
      <c r="H161" s="260">
        <f>ND代替値*2.71828^(-(0.69315/12.33)*(B161-事故日Cb)/365.25)</f>
        <v>6.9062427614074134E-2</v>
      </c>
      <c r="I161" s="219">
        <v>33926</v>
      </c>
      <c r="J161" s="242">
        <f>ND代替値*2.71828^(-(0.69315/2.062)*(I161-事故日Cb)/365.25)</f>
        <v>5.5016549412691761E-2</v>
      </c>
      <c r="K161" s="115">
        <v>1.9</v>
      </c>
      <c r="L161" s="219">
        <v>33889</v>
      </c>
      <c r="M161" s="241">
        <f>0.5*2.71828^(-(0.69315/2.062)*(L161-事故日Cb)/365.25)</f>
        <v>5.6922266925233153E-2</v>
      </c>
      <c r="N161" s="111">
        <v>2.7</v>
      </c>
      <c r="O161" s="260">
        <f>ND代替値*2.71828^(-(0.69315/12)*(I161-事故日Cb)/365.25)</f>
        <v>6.843870154451713E-2</v>
      </c>
      <c r="P161" s="219">
        <v>33905</v>
      </c>
      <c r="Q161" s="116"/>
      <c r="R161" s="111"/>
      <c r="S161" s="239">
        <f t="shared" si="18"/>
        <v>5.6090203260998173E-2</v>
      </c>
      <c r="T161" s="111">
        <v>3.7</v>
      </c>
      <c r="U161" s="111"/>
      <c r="V161" s="117"/>
      <c r="W161" s="239">
        <f t="shared" si="19"/>
        <v>5.6090203260998173E-2</v>
      </c>
      <c r="X161" s="111">
        <v>3.8</v>
      </c>
      <c r="Y161" s="117"/>
      <c r="Z161" s="7"/>
      <c r="AA161" s="44">
        <f t="shared" si="11"/>
        <v>8.604807023519518</v>
      </c>
      <c r="AB161" s="43">
        <f t="shared" si="12"/>
        <v>49.359378869678395</v>
      </c>
      <c r="AC161" s="34">
        <f t="shared" si="13"/>
        <v>2.3039616810643153</v>
      </c>
      <c r="AD161" s="35">
        <f t="shared" si="14"/>
        <v>346.80348832432099</v>
      </c>
      <c r="AE161" s="44">
        <f t="shared" si="15"/>
        <v>1.1411394169385445E-21</v>
      </c>
      <c r="AF161" s="43">
        <f t="shared" si="16"/>
        <v>69.999999580357226</v>
      </c>
      <c r="AG161" s="277">
        <f t="shared" si="17"/>
        <v>3.2146195688449564E-87</v>
      </c>
      <c r="AH161" s="7"/>
      <c r="AI161" s="7"/>
      <c r="AL161" s="9"/>
      <c r="AM161" s="9"/>
      <c r="AN161" s="9"/>
      <c r="AO161" s="9"/>
      <c r="AP161" s="9"/>
      <c r="AQ161" s="9"/>
      <c r="AR161" s="9"/>
    </row>
    <row r="162" spans="2:44" ht="9.9499999999999993" customHeight="1" x14ac:dyDescent="0.2">
      <c r="B162" s="110">
        <f>P162</f>
        <v>33980</v>
      </c>
      <c r="C162" s="116"/>
      <c r="D162" s="111"/>
      <c r="E162" s="183"/>
      <c r="F162" s="111"/>
      <c r="G162" s="111"/>
      <c r="H162" s="114"/>
      <c r="I162" s="219"/>
      <c r="J162" s="118"/>
      <c r="K162" s="115"/>
      <c r="L162" s="219"/>
      <c r="M162" s="122"/>
      <c r="N162" s="111"/>
      <c r="O162" s="120"/>
      <c r="P162" s="219">
        <v>33980</v>
      </c>
      <c r="Q162" s="118"/>
      <c r="R162" s="119"/>
      <c r="S162" s="239">
        <f t="shared" si="18"/>
        <v>5.2349150337102475E-2</v>
      </c>
      <c r="T162" s="111">
        <v>3.4</v>
      </c>
      <c r="U162" s="119">
        <f>ND代替値</f>
        <v>1</v>
      </c>
      <c r="V162" s="120">
        <v>0.51</v>
      </c>
      <c r="W162" s="239">
        <f t="shared" si="19"/>
        <v>5.2349150337102475E-2</v>
      </c>
      <c r="X162" s="111">
        <v>3.6</v>
      </c>
      <c r="Y162" s="120"/>
      <c r="Z162" s="7"/>
      <c r="AA162" s="44">
        <f t="shared" si="11"/>
        <v>8.5641065659297695</v>
      </c>
      <c r="AB162" s="43">
        <f t="shared" si="12"/>
        <v>46.067252296650175</v>
      </c>
      <c r="AC162" s="34">
        <f t="shared" si="13"/>
        <v>2.2926816598474664</v>
      </c>
      <c r="AD162" s="35">
        <f t="shared" si="14"/>
        <v>342.82320358081495</v>
      </c>
      <c r="AE162" s="44">
        <f t="shared" si="15"/>
        <v>4.3019901181070095E-22</v>
      </c>
      <c r="AF162" s="43">
        <f t="shared" si="16"/>
        <v>69.99999957255524</v>
      </c>
      <c r="AG162" s="277">
        <f t="shared" si="17"/>
        <v>5.2463432889408355E-90</v>
      </c>
      <c r="AH162" s="7"/>
      <c r="AI162" s="7"/>
      <c r="AL162" s="9"/>
      <c r="AM162" s="9"/>
      <c r="AN162" s="9"/>
      <c r="AO162" s="9"/>
      <c r="AP162" s="9"/>
      <c r="AQ162" s="9"/>
      <c r="AR162" s="9"/>
    </row>
    <row r="163" spans="2:44" ht="9.9499999999999993" customHeight="1" x14ac:dyDescent="0.2">
      <c r="B163" s="110">
        <v>34109</v>
      </c>
      <c r="C163" s="116"/>
      <c r="D163" s="111"/>
      <c r="E163" s="239">
        <f>ND代替値*2.71828^(-(0.69315/2.062)*(B163-事故日Cb)/365.25)</f>
        <v>4.6488822833893391E-2</v>
      </c>
      <c r="F163" s="111">
        <v>2.2999999999999998</v>
      </c>
      <c r="G163" s="111"/>
      <c r="H163" s="260">
        <f>ND代替値*2.71828^(-(0.69315/12.33)*(B163-事故日Cb)/365.25)</f>
        <v>6.7216735701274871E-2</v>
      </c>
      <c r="I163" s="219">
        <v>34109</v>
      </c>
      <c r="J163" s="242">
        <f>ND代替値*2.71828^(-(0.69315/2.062)*(I163-事故日Cb)/365.25)</f>
        <v>4.6488822833893391E-2</v>
      </c>
      <c r="K163" s="115">
        <v>2.9</v>
      </c>
      <c r="L163" s="219"/>
      <c r="M163" s="122"/>
      <c r="N163" s="111"/>
      <c r="O163" s="120"/>
      <c r="P163" s="219">
        <v>34078</v>
      </c>
      <c r="Q163" s="116"/>
      <c r="R163" s="111"/>
      <c r="S163" s="239">
        <f t="shared" si="18"/>
        <v>4.7834275263060125E-2</v>
      </c>
      <c r="T163" s="111">
        <v>3.6</v>
      </c>
      <c r="U163" s="111"/>
      <c r="V163" s="117"/>
      <c r="W163" s="239">
        <f t="shared" si="19"/>
        <v>4.7834275263060125E-2</v>
      </c>
      <c r="X163" s="111">
        <v>3.2</v>
      </c>
      <c r="Y163" s="117"/>
      <c r="Z163" s="7"/>
      <c r="AA163" s="44">
        <f t="shared" si="11"/>
        <v>8.5112146139124345</v>
      </c>
      <c r="AB163" s="43">
        <f t="shared" si="12"/>
        <v>42.094162231492909</v>
      </c>
      <c r="AC163" s="34">
        <f t="shared" si="13"/>
        <v>2.2780256174354019</v>
      </c>
      <c r="AD163" s="35">
        <f t="shared" si="14"/>
        <v>337.69106099744926</v>
      </c>
      <c r="AE163" s="44">
        <f t="shared" si="15"/>
        <v>1.2024716843903235E-22</v>
      </c>
      <c r="AF163" s="43">
        <f t="shared" si="16"/>
        <v>69.999999562360657</v>
      </c>
      <c r="AG163" s="277">
        <f t="shared" si="17"/>
        <v>1.1962450190045604E-93</v>
      </c>
      <c r="AH163" s="7"/>
      <c r="AI163" s="7"/>
      <c r="AL163" s="9"/>
      <c r="AM163" s="9"/>
      <c r="AN163" s="9"/>
      <c r="AO163" s="9"/>
      <c r="AP163" s="9"/>
      <c r="AQ163" s="9"/>
      <c r="AR163" s="9"/>
    </row>
    <row r="164" spans="2:44" ht="9.9499999999999993" customHeight="1" x14ac:dyDescent="0.2">
      <c r="B164" s="110">
        <f>P164</f>
        <v>34185</v>
      </c>
      <c r="C164" s="116"/>
      <c r="D164" s="111"/>
      <c r="E164" s="183"/>
      <c r="F164" s="111"/>
      <c r="G164" s="111"/>
      <c r="H164" s="120"/>
      <c r="I164" s="219"/>
      <c r="J164" s="113"/>
      <c r="K164" s="115"/>
      <c r="L164" s="219"/>
      <c r="M164" s="122"/>
      <c r="N164" s="111"/>
      <c r="O164" s="120"/>
      <c r="P164" s="219">
        <v>34185</v>
      </c>
      <c r="Q164" s="116"/>
      <c r="R164" s="111"/>
      <c r="S164" s="239">
        <f t="shared" si="18"/>
        <v>4.3348240513046601E-2</v>
      </c>
      <c r="T164" s="111">
        <v>2.7</v>
      </c>
      <c r="U164" s="111"/>
      <c r="V164" s="260">
        <f>ND代替値*2.71828^(-(0.69315/12.33)*(P164-事故日Cb)/365.25)</f>
        <v>6.6435059167625349E-2</v>
      </c>
      <c r="W164" s="239">
        <f t="shared" si="19"/>
        <v>4.3348240513046601E-2</v>
      </c>
      <c r="X164" s="111">
        <v>2.6</v>
      </c>
      <c r="Y164" s="260">
        <f>ND代替値*2.71828^(-(0.69315/12)*(P164-事故日Cb)/365.25)</f>
        <v>6.5692116226992142E-2</v>
      </c>
      <c r="Z164" s="7"/>
      <c r="AA164" s="44">
        <f t="shared" si="11"/>
        <v>8.4538382047137333</v>
      </c>
      <c r="AB164" s="43">
        <f t="shared" si="12"/>
        <v>38.146451651481009</v>
      </c>
      <c r="AC164" s="34">
        <f t="shared" si="13"/>
        <v>2.2621305814634498</v>
      </c>
      <c r="AD164" s="35">
        <f t="shared" si="14"/>
        <v>332.17529583812671</v>
      </c>
      <c r="AE164" s="44">
        <f t="shared" si="15"/>
        <v>2.9897852340638315E-23</v>
      </c>
      <c r="AF164" s="43">
        <f t="shared" si="16"/>
        <v>69.99999955122982</v>
      </c>
      <c r="AG164" s="277">
        <f t="shared" si="17"/>
        <v>1.2627309769629398E-97</v>
      </c>
      <c r="AH164" s="7"/>
      <c r="AI164" s="7"/>
      <c r="AL164" s="9"/>
      <c r="AM164" s="9"/>
      <c r="AN164" s="9"/>
      <c r="AO164" s="9"/>
      <c r="AP164" s="9"/>
      <c r="AQ164" s="9"/>
      <c r="AR164" s="9"/>
    </row>
    <row r="165" spans="2:44" ht="9.9499999999999993" customHeight="1" x14ac:dyDescent="0.2">
      <c r="B165" s="110">
        <v>34298</v>
      </c>
      <c r="C165" s="116"/>
      <c r="D165" s="111"/>
      <c r="E165" s="239">
        <f>ND代替値*2.71828^(-(0.69315/2.062)*(B165-事故日Cb)/365.25)</f>
        <v>3.9066594993712719E-2</v>
      </c>
      <c r="F165" s="111">
        <v>2.4</v>
      </c>
      <c r="G165" s="111"/>
      <c r="H165" s="260">
        <f>ND代替値*2.71828^(-(0.69315/12.33)*(B165-事故日Cb)/365.25)</f>
        <v>6.528960364488301E-2</v>
      </c>
      <c r="I165" s="219">
        <v>34310</v>
      </c>
      <c r="J165" s="242">
        <f>ND代替値*2.71828^(-(0.69315/2.062)*(I165-事故日Cb)/365.25)</f>
        <v>3.8637514399736131E-2</v>
      </c>
      <c r="K165" s="115">
        <v>3.5</v>
      </c>
      <c r="L165" s="219">
        <v>34246</v>
      </c>
      <c r="M165" s="241">
        <f>0.5*2.71828^(-(0.69315/2.062)*(L165-事故日Cb)/365.25)</f>
        <v>4.0981691021662735E-2</v>
      </c>
      <c r="N165" s="111">
        <v>2.5</v>
      </c>
      <c r="O165" s="260">
        <f>ND代替値*2.71828^(-(0.69315/12)*(I165-事故日Cb)/365.25)</f>
        <v>6.4406257644396142E-2</v>
      </c>
      <c r="P165" s="219">
        <v>34255</v>
      </c>
      <c r="Q165" s="116"/>
      <c r="R165" s="111"/>
      <c r="S165" s="239">
        <f t="shared" si="18"/>
        <v>4.0643639392766238E-2</v>
      </c>
      <c r="T165" s="111">
        <v>2.9</v>
      </c>
      <c r="U165" s="111"/>
      <c r="V165" s="117"/>
      <c r="W165" s="239">
        <f t="shared" si="19"/>
        <v>4.0643639392766238E-2</v>
      </c>
      <c r="X165" s="111">
        <v>2.6</v>
      </c>
      <c r="Y165" s="117"/>
      <c r="Z165" s="7"/>
      <c r="AA165" s="44">
        <f t="shared" si="11"/>
        <v>8.4165116892988081</v>
      </c>
      <c r="AB165" s="43">
        <f t="shared" si="12"/>
        <v>35.766402665634288</v>
      </c>
      <c r="AC165" s="34">
        <f t="shared" si="13"/>
        <v>2.2517920201900838</v>
      </c>
      <c r="AD165" s="35">
        <f t="shared" si="14"/>
        <v>328.6156926313318</v>
      </c>
      <c r="AE165" s="44">
        <f t="shared" si="15"/>
        <v>1.2028606399215927E-23</v>
      </c>
      <c r="AF165" s="43">
        <f t="shared" si="16"/>
        <v>69.999999543947951</v>
      </c>
      <c r="AG165" s="277">
        <f t="shared" si="17"/>
        <v>3.1612303819546362E-100</v>
      </c>
      <c r="AH165" s="7"/>
      <c r="AI165" s="7"/>
      <c r="AL165" s="9"/>
      <c r="AM165" s="9"/>
      <c r="AN165" s="9"/>
      <c r="AO165" s="9"/>
      <c r="AP165" s="9"/>
      <c r="AQ165" s="9"/>
      <c r="AR165" s="9"/>
    </row>
    <row r="166" spans="2:44" ht="9.9499999999999993" customHeight="1" x14ac:dyDescent="0.2">
      <c r="B166" s="110">
        <f>P166</f>
        <v>34344</v>
      </c>
      <c r="C166" s="116"/>
      <c r="D166" s="111"/>
      <c r="E166" s="184"/>
      <c r="F166" s="111"/>
      <c r="G166" s="111"/>
      <c r="H166" s="120"/>
      <c r="I166" s="219"/>
      <c r="J166" s="118"/>
      <c r="K166" s="115"/>
      <c r="L166" s="219"/>
      <c r="M166" s="118"/>
      <c r="N166" s="111"/>
      <c r="O166" s="120"/>
      <c r="P166" s="219">
        <v>34344</v>
      </c>
      <c r="Q166" s="116"/>
      <c r="R166" s="111"/>
      <c r="S166" s="239">
        <f t="shared" si="18"/>
        <v>3.7447207384500948E-2</v>
      </c>
      <c r="T166" s="111">
        <v>3</v>
      </c>
      <c r="U166" s="111">
        <v>2.8</v>
      </c>
      <c r="V166" s="260">
        <f>ND代替値*2.71828^(-(0.69315/12.33)*(P166-事故日Cb)/365.25)</f>
        <v>6.4828987656116721E-2</v>
      </c>
      <c r="W166" s="239">
        <f t="shared" si="19"/>
        <v>3.7447207384500948E-2</v>
      </c>
      <c r="X166" s="111">
        <v>3</v>
      </c>
      <c r="Y166" s="260">
        <f>ND代替値*2.71828^(-(0.69315/12)*(P166-事故日Cb)/365.25)</f>
        <v>6.4060879076408242E-2</v>
      </c>
      <c r="Z166" s="7"/>
      <c r="AA166" s="44">
        <f t="shared" ref="AA166:AA197" si="21">10*2.71828^(-(0.69315/30.02)*(P166-事故日Cb)/365.25)</f>
        <v>8.3692915768377816</v>
      </c>
      <c r="AB166" s="43">
        <f t="shared" ref="AB166:AB197" si="22">440*2.71828^(-(0.69315/2.062)*(P166-事故日Cb)/365.25)</f>
        <v>32.953542498360832</v>
      </c>
      <c r="AC166" s="34">
        <f t="shared" ref="AC166:AC197" si="23">3*2.71828^(-(0.69315/29)*(P166-調査開始日)/365.25)</f>
        <v>2.238715477913841</v>
      </c>
      <c r="AD166" s="35">
        <f t="shared" ref="AD166:AD197" si="24">500*2.71828^(-(0.69315/12.33)*(P166-事故日Cb)/365.25)</f>
        <v>324.14493828058363</v>
      </c>
      <c r="AE166" s="44">
        <f t="shared" ref="AE166:AE197" si="25">70*2.71828^(-(0.69315/0.1459)*(P166-調査開始日)/365.25)</f>
        <v>3.7797326304519475E-24</v>
      </c>
      <c r="AF166" s="43">
        <f t="shared" ref="AF166:AF197" si="26">70*2.71828^(-(0.69315/(1.277*10^9))*(P166-調査開始日)/365.25)</f>
        <v>69.999999534689607</v>
      </c>
      <c r="AG166" s="277">
        <f t="shared" ref="AG166:AG197" si="27">70*2.71828^(-(0.69315/0.022177)*(P166-事故日Cb)/365.25)</f>
        <v>1.5570133289054798E-103</v>
      </c>
      <c r="AH166" s="7"/>
      <c r="AI166" s="7"/>
      <c r="AL166" s="9"/>
      <c r="AM166" s="9"/>
      <c r="AN166" s="9"/>
      <c r="AO166" s="9"/>
      <c r="AP166" s="9"/>
      <c r="AQ166" s="9"/>
      <c r="AR166" s="9"/>
    </row>
    <row r="167" spans="2:44" ht="9.9499999999999993" customHeight="1" x14ac:dyDescent="0.2">
      <c r="B167" s="123">
        <v>34478</v>
      </c>
      <c r="C167" s="116"/>
      <c r="D167" s="111"/>
      <c r="E167" s="239">
        <f>ND代替値*2.71828^(-(0.69315/2.062)*(B167-事故日Cb)/365.25)</f>
        <v>3.3102428504813798E-2</v>
      </c>
      <c r="F167" s="111">
        <v>2.4</v>
      </c>
      <c r="G167" s="111"/>
      <c r="H167" s="260">
        <f>ND代替値*2.71828^(-(0.69315/12.33)*(B167-事故日Cb)/365.25)</f>
        <v>6.3505631116504938E-2</v>
      </c>
      <c r="I167" s="126">
        <v>34465</v>
      </c>
      <c r="J167" s="242">
        <f>ND代替値*2.71828^(-(0.69315/2.062)*(I167-事故日Cb)/365.25)</f>
        <v>3.350085837331114E-2</v>
      </c>
      <c r="K167" s="115">
        <v>2.2000000000000002</v>
      </c>
      <c r="L167" s="126"/>
      <c r="M167" s="118"/>
      <c r="N167" s="111"/>
      <c r="O167" s="120"/>
      <c r="P167" s="126">
        <v>34435</v>
      </c>
      <c r="Q167" s="116"/>
      <c r="R167" s="111"/>
      <c r="S167" s="239">
        <f t="shared" si="18"/>
        <v>3.4438710806278493E-2</v>
      </c>
      <c r="T167" s="111">
        <v>2.9</v>
      </c>
      <c r="U167" s="111"/>
      <c r="V167" s="117"/>
      <c r="W167" s="239">
        <f t="shared" si="19"/>
        <v>3.4438710806278493E-2</v>
      </c>
      <c r="X167" s="111">
        <v>2.7</v>
      </c>
      <c r="Y167" s="117"/>
      <c r="Z167" s="7"/>
      <c r="AA167" s="44">
        <f t="shared" si="21"/>
        <v>8.3212842480186815</v>
      </c>
      <c r="AB167" s="43">
        <f t="shared" si="22"/>
        <v>30.306065509525073</v>
      </c>
      <c r="AC167" s="34">
        <f t="shared" si="23"/>
        <v>2.2254235939296425</v>
      </c>
      <c r="AD167" s="35">
        <f t="shared" si="24"/>
        <v>319.63660047392096</v>
      </c>
      <c r="AE167" s="44">
        <f t="shared" si="25"/>
        <v>1.157201526336725E-24</v>
      </c>
      <c r="AF167" s="43">
        <f t="shared" si="26"/>
        <v>69.999999525223203</v>
      </c>
      <c r="AG167" s="277">
        <f t="shared" si="27"/>
        <v>6.4625101289324646E-107</v>
      </c>
      <c r="AH167" s="7"/>
      <c r="AI167" s="7"/>
      <c r="AL167" s="9"/>
      <c r="AM167" s="9"/>
      <c r="AN167" s="9"/>
      <c r="AO167" s="9"/>
      <c r="AP167" s="9"/>
      <c r="AQ167" s="9"/>
      <c r="AR167" s="9"/>
    </row>
    <row r="168" spans="2:44" ht="9.9499999999999993" customHeight="1" x14ac:dyDescent="0.2">
      <c r="B168" s="110">
        <f>P168</f>
        <v>34529</v>
      </c>
      <c r="C168" s="116"/>
      <c r="D168" s="111"/>
      <c r="E168" s="183"/>
      <c r="F168" s="111"/>
      <c r="G168" s="111"/>
      <c r="H168" s="114"/>
      <c r="I168" s="126"/>
      <c r="J168" s="118"/>
      <c r="K168" s="115"/>
      <c r="L168" s="126"/>
      <c r="M168" s="118"/>
      <c r="N168" s="111"/>
      <c r="O168" s="120"/>
      <c r="P168" s="126">
        <v>34529</v>
      </c>
      <c r="Q168" s="116"/>
      <c r="R168" s="111"/>
      <c r="S168" s="239">
        <f t="shared" ref="S168:S199" si="28">ND代替値*2.71828^(-(0.69315/2.062)*(P168-事故日Cb)/365.25)</f>
        <v>3.1584589740772821E-2</v>
      </c>
      <c r="T168" s="111">
        <v>2.2999999999999998</v>
      </c>
      <c r="U168" s="111"/>
      <c r="V168" s="260">
        <f>ND代替値*2.71828^(-(0.69315/12.33)*(P168-事故日Cb)/365.25)</f>
        <v>6.3009092925938634E-2</v>
      </c>
      <c r="W168" s="239">
        <f t="shared" ref="W168:W199" si="29">ND代替値*2.71828^(-(0.69315/2.062)*(P168-事故日Cb)/365.25)</f>
        <v>3.1584589740772821E-2</v>
      </c>
      <c r="X168" s="111">
        <v>2.2999999999999998</v>
      </c>
      <c r="Y168" s="260">
        <f>ND代替値*2.71828^(-(0.69315/12)*(P168-事故日Cb)/365.25)</f>
        <v>6.2213812551941208E-2</v>
      </c>
      <c r="Z168" s="7"/>
      <c r="AA168" s="44">
        <f t="shared" si="21"/>
        <v>8.271983385092355</v>
      </c>
      <c r="AB168" s="43">
        <f t="shared" si="22"/>
        <v>27.794438971880083</v>
      </c>
      <c r="AC168" s="34">
        <f t="shared" si="23"/>
        <v>2.2117763736169609</v>
      </c>
      <c r="AD168" s="35">
        <f t="shared" si="24"/>
        <v>315.04546462969313</v>
      </c>
      <c r="AE168" s="44">
        <f t="shared" si="25"/>
        <v>3.4072981993141338E-25</v>
      </c>
      <c r="AF168" s="43">
        <f t="shared" si="26"/>
        <v>69.999999515444713</v>
      </c>
      <c r="AG168" s="277">
        <f t="shared" si="27"/>
        <v>2.0750053845034546E-110</v>
      </c>
      <c r="AH168" s="7"/>
      <c r="AI168" s="7"/>
      <c r="AL168" s="9"/>
      <c r="AM168" s="9"/>
      <c r="AN168" s="9"/>
      <c r="AO168" s="9"/>
      <c r="AP168" s="9"/>
      <c r="AQ168" s="9"/>
      <c r="AR168" s="9"/>
    </row>
    <row r="169" spans="2:44" ht="9.9499999999999993" customHeight="1" x14ac:dyDescent="0.2">
      <c r="B169" s="123">
        <v>34656</v>
      </c>
      <c r="C169" s="116"/>
      <c r="D169" s="111"/>
      <c r="E169" s="239">
        <f>ND代替値*2.71828^(-(0.69315/2.062)*(B169-事故日Cb)/365.25)</f>
        <v>2.8100467745325344E-2</v>
      </c>
      <c r="F169" s="111">
        <v>2.7</v>
      </c>
      <c r="G169" s="111"/>
      <c r="H169" s="260">
        <f>ND代替値*2.71828^(-(0.69315/12.33)*(B169-事故日Cb)/365.25)</f>
        <v>6.1789421227170793E-2</v>
      </c>
      <c r="I169" s="126">
        <v>34660</v>
      </c>
      <c r="J169" s="242">
        <f>ND代替値*2.71828^(-(0.69315/2.062)*(I169-事故日Cb)/365.25)</f>
        <v>2.7997210047331585E-2</v>
      </c>
      <c r="K169" s="115">
        <v>2.2000000000000002</v>
      </c>
      <c r="L169" s="126">
        <v>34618</v>
      </c>
      <c r="M169" s="241">
        <f>0.5*2.71828^(-(0.69315/2.062)*(L169-事故日Cb)/365.25)</f>
        <v>2.9100609587329608E-2</v>
      </c>
      <c r="N169" s="111">
        <v>2.2000000000000002</v>
      </c>
      <c r="O169" s="260">
        <f>ND代替値*2.71828^(-(0.69315/12)*(I169-事故日Cb)/365.25)</f>
        <v>6.0938188483241312E-2</v>
      </c>
      <c r="P169" s="126">
        <v>34626</v>
      </c>
      <c r="Q169" s="116"/>
      <c r="R169" s="111"/>
      <c r="S169" s="239">
        <f t="shared" si="28"/>
        <v>2.8887136903136174E-2</v>
      </c>
      <c r="T169" s="111">
        <v>2.8</v>
      </c>
      <c r="U169" s="111"/>
      <c r="V169" s="117"/>
      <c r="W169" s="239">
        <f t="shared" si="29"/>
        <v>2.8887136903136174E-2</v>
      </c>
      <c r="X169" s="111">
        <v>3</v>
      </c>
      <c r="Y169" s="117"/>
      <c r="Z169" s="7"/>
      <c r="AA169" s="44">
        <f t="shared" si="21"/>
        <v>8.221415294236774</v>
      </c>
      <c r="AB169" s="43">
        <f t="shared" si="22"/>
        <v>25.420680474759834</v>
      </c>
      <c r="AC169" s="34">
        <f t="shared" si="23"/>
        <v>2.1977813374793591</v>
      </c>
      <c r="AD169" s="35">
        <f t="shared" si="24"/>
        <v>310.37692840231819</v>
      </c>
      <c r="AE169" s="44">
        <f t="shared" si="25"/>
        <v>9.6486047857438423E-26</v>
      </c>
      <c r="AF169" s="43">
        <f t="shared" si="26"/>
        <v>69.99999950535414</v>
      </c>
      <c r="AG169" s="277">
        <f t="shared" si="27"/>
        <v>5.1540224279337593E-114</v>
      </c>
      <c r="AH169" s="7"/>
      <c r="AI169" s="7"/>
      <c r="AL169" s="9"/>
      <c r="AN169" s="9"/>
      <c r="AP169" s="9"/>
      <c r="AQ169" s="9"/>
      <c r="AR169" s="9"/>
    </row>
    <row r="170" spans="2:44" ht="9.9499999999999993" customHeight="1" x14ac:dyDescent="0.2">
      <c r="B170" s="110">
        <f>P170</f>
        <v>34708</v>
      </c>
      <c r="C170" s="116"/>
      <c r="D170" s="111"/>
      <c r="E170" s="184"/>
      <c r="F170" s="111"/>
      <c r="G170" s="111"/>
      <c r="H170" s="114"/>
      <c r="I170" s="126"/>
      <c r="J170" s="113"/>
      <c r="K170" s="115"/>
      <c r="L170" s="126"/>
      <c r="M170" s="118"/>
      <c r="N170" s="111"/>
      <c r="O170" s="120"/>
      <c r="P170" s="126">
        <v>34708</v>
      </c>
      <c r="Q170" s="116"/>
      <c r="R170" s="111"/>
      <c r="S170" s="239">
        <f t="shared" si="28"/>
        <v>2.6787318072361285E-2</v>
      </c>
      <c r="T170" s="111">
        <v>3.1</v>
      </c>
      <c r="U170" s="111">
        <v>2.2999999999999998</v>
      </c>
      <c r="V170" s="260">
        <f>ND代替値*2.71828^(-(0.69315/12.33)*(P170-事故日Cb)/365.25)</f>
        <v>6.1296866673818867E-2</v>
      </c>
      <c r="W170" s="239">
        <f t="shared" si="29"/>
        <v>2.6787318072361285E-2</v>
      </c>
      <c r="X170" s="111">
        <v>2.9</v>
      </c>
      <c r="Y170" s="260">
        <f>ND代替値*2.71828^(-(0.69315/12)*(P170-事故日Cb)/365.25)</f>
        <v>6.0477360409404136E-2</v>
      </c>
      <c r="Z170" s="7"/>
      <c r="AA170" s="44">
        <f t="shared" si="21"/>
        <v>8.1789082093846357</v>
      </c>
      <c r="AB170" s="43">
        <f t="shared" si="22"/>
        <v>23.572839903677931</v>
      </c>
      <c r="AC170" s="34">
        <f t="shared" si="23"/>
        <v>2.1860195764746666</v>
      </c>
      <c r="AD170" s="35">
        <f t="shared" si="24"/>
        <v>306.48433336909432</v>
      </c>
      <c r="AE170" s="44">
        <f t="shared" si="25"/>
        <v>3.3208767025224812E-26</v>
      </c>
      <c r="AF170" s="43">
        <f t="shared" si="26"/>
        <v>69.999999496823975</v>
      </c>
      <c r="AG170" s="277">
        <f t="shared" si="27"/>
        <v>4.620914745513641E-117</v>
      </c>
      <c r="AH170" s="7"/>
    </row>
    <row r="171" spans="2:44" ht="9.9499999999999993" customHeight="1" x14ac:dyDescent="0.2">
      <c r="B171" s="123">
        <v>34844</v>
      </c>
      <c r="C171" s="116"/>
      <c r="D171" s="111"/>
      <c r="E171" s="239">
        <f>ND代替値*2.71828^(-(0.69315/2.062)*(B171-事故日Cb)/365.25)</f>
        <v>2.363579737507035E-2</v>
      </c>
      <c r="F171" s="111">
        <v>2.2000000000000002</v>
      </c>
      <c r="G171" s="111"/>
      <c r="H171" s="201">
        <v>0.61</v>
      </c>
      <c r="I171" s="126">
        <v>34829</v>
      </c>
      <c r="J171" s="242">
        <f>ND代替値*2.71828^(-(0.69315/2.062)*(I171-事故日Cb)/365.25)</f>
        <v>2.396435439707683E-2</v>
      </c>
      <c r="K171" s="115">
        <v>1.9</v>
      </c>
      <c r="L171" s="126"/>
      <c r="M171" s="118"/>
      <c r="N171" s="111"/>
      <c r="O171" s="120"/>
      <c r="P171" s="126">
        <v>34810</v>
      </c>
      <c r="Q171" s="116"/>
      <c r="R171" s="111"/>
      <c r="S171" s="239">
        <f t="shared" si="28"/>
        <v>2.4387091193521216E-2</v>
      </c>
      <c r="T171" s="111">
        <v>3.3</v>
      </c>
      <c r="U171" s="111"/>
      <c r="V171" s="117"/>
      <c r="W171" s="239">
        <f t="shared" si="29"/>
        <v>2.4387091193521216E-2</v>
      </c>
      <c r="X171" s="111">
        <v>2.8</v>
      </c>
      <c r="Y171" s="117"/>
      <c r="Z171" s="7"/>
      <c r="AA171" s="44">
        <f t="shared" si="21"/>
        <v>8.1263401297508047</v>
      </c>
      <c r="AB171" s="43">
        <f t="shared" si="22"/>
        <v>21.46064025029867</v>
      </c>
      <c r="AC171" s="34">
        <f t="shared" si="23"/>
        <v>2.1714769007150947</v>
      </c>
      <c r="AD171" s="35">
        <f t="shared" si="24"/>
        <v>301.71038699178962</v>
      </c>
      <c r="AE171" s="44">
        <f t="shared" si="25"/>
        <v>8.8117568644199208E-27</v>
      </c>
      <c r="AF171" s="43">
        <f t="shared" si="26"/>
        <v>69.999999486213284</v>
      </c>
      <c r="AG171" s="277">
        <f t="shared" si="27"/>
        <v>7.4823296850358829E-121</v>
      </c>
      <c r="AH171" s="7"/>
    </row>
    <row r="172" spans="2:44" ht="9.9499999999999993" customHeight="1" x14ac:dyDescent="0.2">
      <c r="B172" s="110">
        <f>P172</f>
        <v>34904</v>
      </c>
      <c r="C172" s="116"/>
      <c r="D172" s="111"/>
      <c r="E172" s="184"/>
      <c r="F172" s="111"/>
      <c r="G172" s="111"/>
      <c r="H172" s="114"/>
      <c r="I172" s="126"/>
      <c r="J172" s="118"/>
      <c r="K172" s="115"/>
      <c r="L172" s="126"/>
      <c r="M172" s="118"/>
      <c r="N172" s="111"/>
      <c r="O172" s="120"/>
      <c r="P172" s="126">
        <v>34904</v>
      </c>
      <c r="Q172" s="116"/>
      <c r="R172" s="111"/>
      <c r="S172" s="239">
        <f t="shared" si="28"/>
        <v>2.2366001870713362E-2</v>
      </c>
      <c r="T172" s="111">
        <v>2.7</v>
      </c>
      <c r="U172" s="111"/>
      <c r="V172" s="260">
        <f>ND代替値*2.71828^(-(0.69315/12.33)*(P172-事故日Cb)/365.25)</f>
        <v>5.9475347261546289E-2</v>
      </c>
      <c r="W172" s="239">
        <f t="shared" si="29"/>
        <v>2.2366001870713362E-2</v>
      </c>
      <c r="X172" s="111">
        <v>2.6</v>
      </c>
      <c r="Y172" s="260">
        <f>ND代替値*2.71828^(-(0.69315/12)*(P172-事故日Cb)/365.25)</f>
        <v>5.8631533544822159E-2</v>
      </c>
      <c r="Z172" s="7"/>
      <c r="AA172" s="44">
        <f t="shared" si="21"/>
        <v>8.0781942463885166</v>
      </c>
      <c r="AB172" s="43">
        <f t="shared" si="22"/>
        <v>19.682081646227758</v>
      </c>
      <c r="AC172" s="34">
        <f t="shared" si="23"/>
        <v>2.1581605038957234</v>
      </c>
      <c r="AD172" s="35">
        <f t="shared" si="24"/>
        <v>297.37673630773145</v>
      </c>
      <c r="AE172" s="44">
        <f t="shared" si="25"/>
        <v>2.5945596003470375E-27</v>
      </c>
      <c r="AF172" s="43">
        <f t="shared" si="26"/>
        <v>69.999999476434795</v>
      </c>
      <c r="AG172" s="277">
        <f t="shared" si="27"/>
        <v>2.4024526190792431E-124</v>
      </c>
      <c r="AH172" s="7"/>
    </row>
    <row r="173" spans="2:44" ht="9.9499999999999993" customHeight="1" x14ac:dyDescent="0.2">
      <c r="B173" s="123">
        <v>35019</v>
      </c>
      <c r="C173" s="116"/>
      <c r="D173" s="111"/>
      <c r="E173" s="239">
        <f>ND代替値*2.71828^(-(0.69315/2.062)*(B173-事故日Cb)/365.25)</f>
        <v>2.0119771587767846E-2</v>
      </c>
      <c r="F173" s="111">
        <v>3</v>
      </c>
      <c r="G173" s="111"/>
      <c r="H173" s="260">
        <f>ND代替値*2.71828^(-(0.69315/12.33)*(B173-事故日Cb)/365.25)</f>
        <v>5.8431899672684057E-2</v>
      </c>
      <c r="I173" s="126">
        <v>35038</v>
      </c>
      <c r="J173" s="242">
        <f>ND代替値*2.71828^(-(0.69315/2.062)*(I173-事故日Cb)/365.25)</f>
        <v>1.9771006426777038E-2</v>
      </c>
      <c r="K173" s="115">
        <v>2.6</v>
      </c>
      <c r="L173" s="126">
        <v>34983</v>
      </c>
      <c r="M173" s="241">
        <f>0.5*2.71828^(-(0.69315/2.062)*(L173-事故日Cb)/365.25)</f>
        <v>2.0797550466845716E-2</v>
      </c>
      <c r="N173" s="111">
        <v>2.2000000000000002</v>
      </c>
      <c r="O173" s="260">
        <f>ND代替値*2.71828^(-(0.69315/12)*(I173-事故日Cb)/365.25)</f>
        <v>5.7402120031405185E-2</v>
      </c>
      <c r="P173" s="126">
        <v>34989</v>
      </c>
      <c r="Q173" s="116"/>
      <c r="R173" s="111"/>
      <c r="S173" s="239">
        <f t="shared" si="28"/>
        <v>2.0683022132696204E-2</v>
      </c>
      <c r="T173" s="111">
        <v>2.5</v>
      </c>
      <c r="U173" s="111"/>
      <c r="V173" s="117"/>
      <c r="W173" s="239">
        <f t="shared" si="29"/>
        <v>2.0683022132696204E-2</v>
      </c>
      <c r="X173" s="111">
        <v>2.7</v>
      </c>
      <c r="Y173" s="117"/>
      <c r="Z173" s="7"/>
      <c r="AA173" s="44">
        <f t="shared" si="21"/>
        <v>8.0349037111525341</v>
      </c>
      <c r="AB173" s="43">
        <f t="shared" si="22"/>
        <v>18.201059476772659</v>
      </c>
      <c r="AC173" s="34">
        <f t="shared" si="23"/>
        <v>2.1461894029833815</v>
      </c>
      <c r="AD173" s="35">
        <f t="shared" si="24"/>
        <v>293.51162676282127</v>
      </c>
      <c r="AE173" s="44">
        <f t="shared" si="25"/>
        <v>8.5882586047898161E-28</v>
      </c>
      <c r="AF173" s="43">
        <f t="shared" si="26"/>
        <v>69.999999467592545</v>
      </c>
      <c r="AG173" s="277">
        <f t="shared" si="27"/>
        <v>1.6662707398541281E-127</v>
      </c>
      <c r="AH173" s="7"/>
    </row>
    <row r="174" spans="2:44" ht="9.9499999999999993" customHeight="1" x14ac:dyDescent="0.2">
      <c r="B174" s="110">
        <f>P174</f>
        <v>35093</v>
      </c>
      <c r="C174" s="116"/>
      <c r="D174" s="111"/>
      <c r="E174" s="183"/>
      <c r="F174" s="111"/>
      <c r="G174" s="111"/>
      <c r="H174" s="114"/>
      <c r="I174" s="126"/>
      <c r="J174" s="118"/>
      <c r="K174" s="115"/>
      <c r="L174" s="126"/>
      <c r="M174" s="118"/>
      <c r="N174" s="111"/>
      <c r="O174" s="120"/>
      <c r="P174" s="126">
        <v>35093</v>
      </c>
      <c r="Q174" s="116"/>
      <c r="R174" s="111"/>
      <c r="S174" s="239">
        <f t="shared" si="28"/>
        <v>1.8795131462755583E-2</v>
      </c>
      <c r="T174" s="111">
        <v>2.8</v>
      </c>
      <c r="U174" s="111">
        <v>1.7</v>
      </c>
      <c r="V174" s="260">
        <f>ND代替値*2.71828^(-(0.69315/12.33)*(P174-事故日Cb)/365.25)</f>
        <v>5.7770164064579611E-2</v>
      </c>
      <c r="W174" s="239">
        <f t="shared" si="29"/>
        <v>1.8795131462755583E-2</v>
      </c>
      <c r="X174" s="111">
        <v>3.1</v>
      </c>
      <c r="Y174" s="260">
        <f>ND代替値*2.71828^(-(0.69315/12)*(P174-事故日Cb)/365.25)</f>
        <v>5.6905002917537945E-2</v>
      </c>
      <c r="Z174" s="7"/>
      <c r="AA174" s="44">
        <f t="shared" si="21"/>
        <v>7.9822519142321546</v>
      </c>
      <c r="AB174" s="43">
        <f t="shared" si="22"/>
        <v>16.539715687224913</v>
      </c>
      <c r="AC174" s="34">
        <f t="shared" si="23"/>
        <v>2.131632697338103</v>
      </c>
      <c r="AD174" s="35">
        <f t="shared" si="24"/>
        <v>288.85082032289807</v>
      </c>
      <c r="AE174" s="44">
        <f t="shared" si="25"/>
        <v>2.2203274048336195E-28</v>
      </c>
      <c r="AF174" s="43">
        <f t="shared" si="26"/>
        <v>69.999999456773793</v>
      </c>
      <c r="AG174" s="277">
        <f t="shared" si="27"/>
        <v>2.273668659047052E-131</v>
      </c>
      <c r="AH174" s="7"/>
    </row>
    <row r="175" spans="2:44" ht="9.9499999999999993" customHeight="1" x14ac:dyDescent="0.3">
      <c r="B175" s="123">
        <v>35205</v>
      </c>
      <c r="C175" s="116"/>
      <c r="D175" s="111"/>
      <c r="E175" s="239">
        <f>ND代替値*2.71828^(-(0.69315/2.062)*(B175-事故日Cb)/365.25)</f>
        <v>1.6954272219216408E-2</v>
      </c>
      <c r="F175" s="111">
        <v>2.8</v>
      </c>
      <c r="G175" s="111"/>
      <c r="H175" s="260">
        <f>ND代替値*2.71828^(-(0.69315/12.33)*(B175-事故日Cb)/365.25)</f>
        <v>5.6782845257803395E-2</v>
      </c>
      <c r="I175" s="126">
        <v>35193</v>
      </c>
      <c r="J175" s="242">
        <f>ND代替値*2.71828^(-(0.69315/2.062)*(I175-事故日Cb)/365.25)</f>
        <v>1.7142554237541879E-2</v>
      </c>
      <c r="K175" s="115">
        <v>2.2000000000000002</v>
      </c>
      <c r="L175" s="126"/>
      <c r="M175" s="118"/>
      <c r="N175" s="111"/>
      <c r="O175" s="120"/>
      <c r="P175" s="126">
        <v>35177</v>
      </c>
      <c r="Q175" s="116"/>
      <c r="R175" s="111"/>
      <c r="S175" s="239">
        <f t="shared" si="28"/>
        <v>1.7396853485253012E-2</v>
      </c>
      <c r="T175" s="111">
        <v>2.8</v>
      </c>
      <c r="U175" s="111"/>
      <c r="V175" s="117"/>
      <c r="W175" s="239">
        <f t="shared" si="29"/>
        <v>1.7396853485253012E-2</v>
      </c>
      <c r="X175" s="111">
        <v>3</v>
      </c>
      <c r="Y175" s="117"/>
      <c r="Z175" s="4"/>
      <c r="AA175" s="44">
        <f t="shared" si="21"/>
        <v>7.9399774445299576</v>
      </c>
      <c r="AB175" s="43">
        <f t="shared" si="22"/>
        <v>15.309231067022651</v>
      </c>
      <c r="AC175" s="34">
        <f t="shared" si="23"/>
        <v>2.1199474668819551</v>
      </c>
      <c r="AD175" s="35">
        <f t="shared" si="24"/>
        <v>285.14040836255293</v>
      </c>
      <c r="AE175" s="44">
        <f t="shared" si="25"/>
        <v>7.4457320820982828E-29</v>
      </c>
      <c r="AF175" s="43">
        <f t="shared" si="26"/>
        <v>69.999999448035567</v>
      </c>
      <c r="AG175" s="277">
        <f t="shared" si="27"/>
        <v>1.7178354093712925E-134</v>
      </c>
      <c r="AH175" s="7"/>
    </row>
    <row r="176" spans="2:44" ht="9.9499999999999993" customHeight="1" x14ac:dyDescent="0.3">
      <c r="B176" s="110">
        <f>P176</f>
        <v>35268</v>
      </c>
      <c r="C176" s="116"/>
      <c r="D176" s="111"/>
      <c r="E176" s="183"/>
      <c r="F176" s="111"/>
      <c r="G176" s="111"/>
      <c r="H176" s="114"/>
      <c r="I176" s="126"/>
      <c r="J176" s="113"/>
      <c r="K176" s="115"/>
      <c r="L176" s="126"/>
      <c r="M176" s="118"/>
      <c r="N176" s="111"/>
      <c r="O176" s="120"/>
      <c r="P176" s="126">
        <v>35268</v>
      </c>
      <c r="Q176" s="116"/>
      <c r="R176" s="111"/>
      <c r="S176" s="239">
        <f t="shared" si="28"/>
        <v>1.5999195880379541E-2</v>
      </c>
      <c r="T176" s="111">
        <v>2.9</v>
      </c>
      <c r="U176" s="111"/>
      <c r="V176" s="260">
        <f>ND代替値*2.71828^(-(0.69315/12.33)*(P176-事故日Cb)/365.25)</f>
        <v>5.623491224031333E-2</v>
      </c>
      <c r="W176" s="239">
        <f t="shared" si="29"/>
        <v>1.5999195880379541E-2</v>
      </c>
      <c r="X176" s="111">
        <v>2.2999999999999998</v>
      </c>
      <c r="Y176" s="260">
        <f>ND代替値*2.71828^(-(0.69315/12)*(P176-事故日Cb)/365.25)</f>
        <v>5.5351728491220824E-2</v>
      </c>
      <c r="Z176" s="4"/>
      <c r="AA176" s="44">
        <f t="shared" si="21"/>
        <v>7.8944327165806172</v>
      </c>
      <c r="AB176" s="43">
        <f t="shared" si="22"/>
        <v>14.079292374733996</v>
      </c>
      <c r="AC176" s="34">
        <f t="shared" si="23"/>
        <v>2.1073607420120992</v>
      </c>
      <c r="AD176" s="35">
        <f t="shared" si="24"/>
        <v>281.17456120156663</v>
      </c>
      <c r="AE176" s="44">
        <f t="shared" si="25"/>
        <v>2.2795825452522029E-29</v>
      </c>
      <c r="AF176" s="43">
        <f t="shared" si="26"/>
        <v>69.999999438569148</v>
      </c>
      <c r="AG176" s="277">
        <f t="shared" si="27"/>
        <v>7.1300152200397462E-138</v>
      </c>
      <c r="AH176" s="7"/>
    </row>
    <row r="177" spans="2:34" ht="9.9499999999999993" customHeight="1" x14ac:dyDescent="0.3">
      <c r="B177" s="123">
        <v>35394</v>
      </c>
      <c r="C177" s="116"/>
      <c r="D177" s="111"/>
      <c r="E177" s="239">
        <f>ND代替値*2.71828^(-(0.69315/2.062)*(B177-事故日Cb)/365.25)</f>
        <v>1.4247417891562284E-2</v>
      </c>
      <c r="F177" s="111">
        <v>2.6</v>
      </c>
      <c r="G177" s="111"/>
      <c r="H177" s="201">
        <v>0.44</v>
      </c>
      <c r="I177" s="126">
        <v>35387</v>
      </c>
      <c r="J177" s="242">
        <f>ND代替値*2.71828^(-(0.69315/2.062)*(I177-事故日Cb)/365.25)</f>
        <v>1.4339501419118319E-2</v>
      </c>
      <c r="K177" s="115">
        <v>2.4</v>
      </c>
      <c r="L177" s="126">
        <v>35354</v>
      </c>
      <c r="M177" s="241">
        <f>0.5*2.71828^(-(0.69315/2.062)*(L177-事故日Cb)/365.25)</f>
        <v>1.4781690236445285E-2</v>
      </c>
      <c r="N177" s="111">
        <v>1.8</v>
      </c>
      <c r="O177" s="260">
        <f>ND代替値*2.71828^(-(0.69315/12)*(I177-事故日Cb)/365.25)</f>
        <v>5.4319790805257617E-2</v>
      </c>
      <c r="P177" s="126">
        <v>35345</v>
      </c>
      <c r="Q177" s="116"/>
      <c r="R177" s="111"/>
      <c r="S177" s="239">
        <f t="shared" si="28"/>
        <v>1.490463627515959E-2</v>
      </c>
      <c r="T177" s="111">
        <v>2.6</v>
      </c>
      <c r="U177" s="111"/>
      <c r="V177" s="117"/>
      <c r="W177" s="239">
        <f t="shared" si="29"/>
        <v>1.490463627515959E-2</v>
      </c>
      <c r="X177" s="111">
        <v>2.7</v>
      </c>
      <c r="Y177" s="117"/>
      <c r="Z177" s="4"/>
      <c r="AA177" s="44">
        <f t="shared" si="21"/>
        <v>7.8560989835412851</v>
      </c>
      <c r="AB177" s="43">
        <f t="shared" si="22"/>
        <v>13.11607992214044</v>
      </c>
      <c r="AC177" s="34">
        <f t="shared" si="23"/>
        <v>2.096768823875125</v>
      </c>
      <c r="AD177" s="35">
        <f t="shared" si="24"/>
        <v>277.86195767694369</v>
      </c>
      <c r="AE177" s="44">
        <f t="shared" si="25"/>
        <v>8.3731366024504901E-30</v>
      </c>
      <c r="AF177" s="43">
        <f t="shared" si="26"/>
        <v>69.999999430559114</v>
      </c>
      <c r="AG177" s="277">
        <f t="shared" si="27"/>
        <v>9.8059641417550556E-141</v>
      </c>
      <c r="AH177" s="7"/>
    </row>
    <row r="178" spans="2:34" ht="9.9499999999999993" customHeight="1" x14ac:dyDescent="0.3">
      <c r="B178" s="110">
        <f>P178</f>
        <v>35443</v>
      </c>
      <c r="C178" s="116"/>
      <c r="D178" s="111"/>
      <c r="E178" s="184"/>
      <c r="F178" s="111"/>
      <c r="G178" s="111"/>
      <c r="H178" s="114"/>
      <c r="I178" s="126"/>
      <c r="J178" s="113"/>
      <c r="K178" s="115"/>
      <c r="L178" s="126"/>
      <c r="M178" s="118"/>
      <c r="N178" s="111"/>
      <c r="O178" s="120"/>
      <c r="P178" s="126">
        <v>35443</v>
      </c>
      <c r="Q178" s="116"/>
      <c r="R178" s="111"/>
      <c r="S178" s="239">
        <f t="shared" si="28"/>
        <v>1.3619179484112268E-2</v>
      </c>
      <c r="T178" s="111">
        <v>3</v>
      </c>
      <c r="U178" s="111">
        <v>1.4</v>
      </c>
      <c r="V178" s="260">
        <f>ND代替値*2.71828^(-(0.69315/12.33)*(P178-事故日Cb)/365.25)</f>
        <v>5.4740459991434745E-2</v>
      </c>
      <c r="W178" s="239">
        <f t="shared" si="29"/>
        <v>1.3619179484112268E-2</v>
      </c>
      <c r="X178" s="111">
        <v>2.8</v>
      </c>
      <c r="Y178" s="260">
        <f>ND代替値*2.71828^(-(0.69315/12)*(P178-事故日Cb)/365.25)</f>
        <v>5.3840852119903304E-2</v>
      </c>
      <c r="Z178" s="4"/>
      <c r="AA178" s="44">
        <f t="shared" si="21"/>
        <v>7.807579688821864</v>
      </c>
      <c r="AB178" s="43">
        <f t="shared" si="22"/>
        <v>11.984877946018797</v>
      </c>
      <c r="AC178" s="34">
        <f t="shared" si="23"/>
        <v>2.0833651606674497</v>
      </c>
      <c r="AD178" s="35">
        <f t="shared" si="24"/>
        <v>273.70229995717369</v>
      </c>
      <c r="AE178" s="44">
        <f t="shared" si="25"/>
        <v>2.3404190613086236E-30</v>
      </c>
      <c r="AF178" s="43">
        <f t="shared" si="26"/>
        <v>69.999999420364517</v>
      </c>
      <c r="AG178" s="277">
        <f t="shared" si="27"/>
        <v>2.2359070146704048E-144</v>
      </c>
      <c r="AH178" s="7"/>
    </row>
    <row r="179" spans="2:34" ht="9.9499999999999993" customHeight="1" x14ac:dyDescent="0.3">
      <c r="B179" s="123">
        <v>35563</v>
      </c>
      <c r="C179" s="116"/>
      <c r="D179" s="111"/>
      <c r="E179" s="239">
        <f>ND代替値*2.71828^(-(0.69315/2.062)*(B179-事故日Cb)/365.25)</f>
        <v>1.2195149838838786E-2</v>
      </c>
      <c r="F179" s="111">
        <v>2.4</v>
      </c>
      <c r="G179" s="111"/>
      <c r="H179" s="260">
        <f>ND代替値*2.71828^(-(0.69315/12.33)*(B179-事故日Cb)/365.25)</f>
        <v>5.3738711038823286E-2</v>
      </c>
      <c r="I179" s="126">
        <v>35556</v>
      </c>
      <c r="J179" s="242">
        <f>ND代替値*2.71828^(-(0.69315/2.062)*(I179-事故日Cb)/365.25)</f>
        <v>1.2273969202795247E-2</v>
      </c>
      <c r="K179" s="115">
        <v>2.2000000000000002</v>
      </c>
      <c r="L179" s="126"/>
      <c r="M179" s="118"/>
      <c r="N179" s="111"/>
      <c r="O179" s="120"/>
      <c r="P179" s="126">
        <v>35534</v>
      </c>
      <c r="Q179" s="116"/>
      <c r="R179" s="111"/>
      <c r="S179" s="239">
        <f t="shared" si="28"/>
        <v>1.2525018991570231E-2</v>
      </c>
      <c r="T179" s="111">
        <v>2.5</v>
      </c>
      <c r="U179" s="111"/>
      <c r="V179" s="117"/>
      <c r="W179" s="239">
        <f t="shared" si="29"/>
        <v>1.2525018991570231E-2</v>
      </c>
      <c r="X179" s="111">
        <v>2.5</v>
      </c>
      <c r="Y179" s="117"/>
      <c r="Z179" s="4"/>
      <c r="AA179" s="44">
        <f t="shared" si="21"/>
        <v>7.7627944113630241</v>
      </c>
      <c r="AB179" s="43">
        <f t="shared" si="22"/>
        <v>11.022016712581804</v>
      </c>
      <c r="AC179" s="34">
        <f t="shared" si="23"/>
        <v>2.0709956352474008</v>
      </c>
      <c r="AD179" s="35">
        <f t="shared" si="24"/>
        <v>269.89553859538029</v>
      </c>
      <c r="AE179" s="44">
        <f t="shared" si="25"/>
        <v>7.1654182314213761E-31</v>
      </c>
      <c r="AF179" s="43">
        <f t="shared" si="26"/>
        <v>69.999999410898127</v>
      </c>
      <c r="AG179" s="277">
        <f t="shared" si="27"/>
        <v>9.280313444597246E-148</v>
      </c>
      <c r="AH179" s="7"/>
    </row>
    <row r="180" spans="2:34" ht="9.9499999999999993" customHeight="1" x14ac:dyDescent="0.3">
      <c r="B180" s="110">
        <f>P180</f>
        <v>35633</v>
      </c>
      <c r="C180" s="116"/>
      <c r="D180" s="111"/>
      <c r="E180" s="183"/>
      <c r="F180" s="111"/>
      <c r="G180" s="111"/>
      <c r="H180" s="114"/>
      <c r="I180" s="126"/>
      <c r="J180" s="113"/>
      <c r="K180" s="115"/>
      <c r="L180" s="126"/>
      <c r="M180" s="118"/>
      <c r="N180" s="111"/>
      <c r="O180" s="120"/>
      <c r="P180" s="126">
        <v>35633</v>
      </c>
      <c r="Q180" s="116"/>
      <c r="R180" s="111"/>
      <c r="S180" s="239">
        <f t="shared" si="28"/>
        <v>1.1434265071066428E-2</v>
      </c>
      <c r="T180" s="111">
        <v>2.6</v>
      </c>
      <c r="U180" s="111"/>
      <c r="V180" s="260">
        <f>ND代替値*2.71828^(-(0.69315/12.33)*(P180-事故日Cb)/365.25)</f>
        <v>5.3162844950828472E-2</v>
      </c>
      <c r="W180" s="239">
        <f t="shared" si="29"/>
        <v>1.1434265071066428E-2</v>
      </c>
      <c r="X180" s="111">
        <v>2.5</v>
      </c>
      <c r="Y180" s="260">
        <f>ND代替値*2.71828^(-(0.69315/12)*(P180-事故日Cb)/365.25)</f>
        <v>5.2247130054934879E-2</v>
      </c>
      <c r="Z180" s="4"/>
      <c r="AA180" s="44">
        <f t="shared" si="21"/>
        <v>7.7143636804887761</v>
      </c>
      <c r="AB180" s="43">
        <f t="shared" si="22"/>
        <v>10.062153262538457</v>
      </c>
      <c r="AC180" s="34">
        <f t="shared" si="23"/>
        <v>2.0576220742150122</v>
      </c>
      <c r="AD180" s="35">
        <f t="shared" si="24"/>
        <v>265.81422475414234</v>
      </c>
      <c r="AE180" s="44">
        <f t="shared" si="25"/>
        <v>1.9769608564368005E-31</v>
      </c>
      <c r="AF180" s="43">
        <f t="shared" si="26"/>
        <v>69.999999400599492</v>
      </c>
      <c r="AG180" s="277">
        <f t="shared" si="27"/>
        <v>1.9425063363836568E-151</v>
      </c>
      <c r="AH180" s="7"/>
    </row>
    <row r="181" spans="2:34" ht="9.9499999999999993" customHeight="1" x14ac:dyDescent="0.3">
      <c r="B181" s="123">
        <v>35754</v>
      </c>
      <c r="C181" s="116"/>
      <c r="D181" s="111"/>
      <c r="E181" s="239">
        <f>ND代替値*2.71828^(-(0.69315/2.062)*(B181-事故日Cb)/365.25)</f>
        <v>1.0229272661523993E-2</v>
      </c>
      <c r="F181" s="111">
        <v>2.4</v>
      </c>
      <c r="G181" s="111"/>
      <c r="H181" s="260">
        <f>ND代替値*2.71828^(-(0.69315/12.33)*(B181-事故日Cb)/365.25)</f>
        <v>5.2181934245951828E-2</v>
      </c>
      <c r="I181" s="126">
        <v>35759</v>
      </c>
      <c r="J181" s="242">
        <f>ND代替値*2.71828^(-(0.69315/2.062)*(I181-事故日Cb)/365.25)</f>
        <v>1.0182308784040766E-2</v>
      </c>
      <c r="K181" s="115">
        <v>2.2000000000000002</v>
      </c>
      <c r="L181" s="126">
        <v>35717</v>
      </c>
      <c r="M181" s="241">
        <f>0.5*2.71828^(-(0.69315/2.062)*(L181-事故日Cb)/365.25)</f>
        <v>1.0583604299180821E-2</v>
      </c>
      <c r="N181" s="111">
        <v>2.1</v>
      </c>
      <c r="O181" s="260">
        <f>ND代替値*2.71828^(-(0.69315/12)*(I181-事故日Cb)/365.25)</f>
        <v>5.1216343607580532E-2</v>
      </c>
      <c r="P181" s="126">
        <v>35716</v>
      </c>
      <c r="Q181" s="116"/>
      <c r="R181" s="111"/>
      <c r="S181" s="239">
        <f t="shared" si="28"/>
        <v>1.0593349291663447E-2</v>
      </c>
      <c r="T181" s="111">
        <v>2.6</v>
      </c>
      <c r="U181" s="111"/>
      <c r="V181" s="117"/>
      <c r="W181" s="239">
        <f t="shared" si="29"/>
        <v>1.0593349291663447E-2</v>
      </c>
      <c r="X181" s="111">
        <v>2.7</v>
      </c>
      <c r="Y181" s="117"/>
      <c r="Z181" s="4"/>
      <c r="AA181" s="44">
        <f t="shared" si="21"/>
        <v>7.6739930651370889</v>
      </c>
      <c r="AB181" s="43">
        <f t="shared" si="22"/>
        <v>9.3221473766638336</v>
      </c>
      <c r="AC181" s="34">
        <f t="shared" si="23"/>
        <v>2.0464764724285205</v>
      </c>
      <c r="AD181" s="35">
        <f t="shared" si="24"/>
        <v>262.44011736949528</v>
      </c>
      <c r="AE181" s="44">
        <f t="shared" si="25"/>
        <v>6.7164127923710527E-32</v>
      </c>
      <c r="AF181" s="43">
        <f t="shared" si="26"/>
        <v>69.999999391965289</v>
      </c>
      <c r="AG181" s="277">
        <f t="shared" si="27"/>
        <v>1.5987496325045276E-154</v>
      </c>
      <c r="AH181" s="7"/>
    </row>
    <row r="182" spans="2:34" ht="9.9499999999999993" customHeight="1" x14ac:dyDescent="0.3">
      <c r="B182" s="110">
        <f>P182</f>
        <v>35807</v>
      </c>
      <c r="C182" s="116"/>
      <c r="D182" s="111"/>
      <c r="E182" s="183"/>
      <c r="F182" s="111"/>
      <c r="G182" s="111"/>
      <c r="H182" s="114"/>
      <c r="I182" s="222"/>
      <c r="J182" s="118"/>
      <c r="K182" s="115"/>
      <c r="L182" s="222"/>
      <c r="M182" s="122"/>
      <c r="N182" s="111"/>
      <c r="O182" s="120"/>
      <c r="P182" s="126">
        <v>35807</v>
      </c>
      <c r="Q182" s="118"/>
      <c r="R182" s="119"/>
      <c r="S182" s="239">
        <f t="shared" si="28"/>
        <v>9.7422830220575702E-3</v>
      </c>
      <c r="T182" s="111">
        <v>2.4</v>
      </c>
      <c r="U182" s="119">
        <f>ND代替値</f>
        <v>1</v>
      </c>
      <c r="V182" s="260">
        <f>ND代替値*2.71828^(-(0.69315/12.33)*(P182-事故日Cb)/365.25)</f>
        <v>5.1757998992012666E-2</v>
      </c>
      <c r="W182" s="239">
        <f t="shared" si="29"/>
        <v>9.7422830220575702E-3</v>
      </c>
      <c r="X182" s="111">
        <v>2.2000000000000002</v>
      </c>
      <c r="Y182" s="260">
        <f>ND代替値*2.71828^(-(0.69315/12)*(P182-事故日Cb)/365.25)</f>
        <v>5.0829034277239095E-2</v>
      </c>
      <c r="Z182" s="4"/>
      <c r="AA182" s="44">
        <f t="shared" si="21"/>
        <v>7.6299740576677957</v>
      </c>
      <c r="AB182" s="43">
        <f t="shared" si="22"/>
        <v>8.5732090594106616</v>
      </c>
      <c r="AC182" s="34">
        <f t="shared" si="23"/>
        <v>2.0343259655346033</v>
      </c>
      <c r="AD182" s="35">
        <f t="shared" si="24"/>
        <v>258.78999496006332</v>
      </c>
      <c r="AE182" s="44">
        <f t="shared" si="25"/>
        <v>2.0562944246958416E-32</v>
      </c>
      <c r="AF182" s="43">
        <f t="shared" si="26"/>
        <v>69.999999382498899</v>
      </c>
      <c r="AG182" s="277">
        <f t="shared" si="27"/>
        <v>6.6357400427332979E-158</v>
      </c>
      <c r="AH182" s="7"/>
    </row>
    <row r="183" spans="2:34" ht="9.9499999999999993" customHeight="1" x14ac:dyDescent="0.3">
      <c r="B183" s="123">
        <v>35927</v>
      </c>
      <c r="C183" s="116"/>
      <c r="D183" s="111"/>
      <c r="E183" s="239">
        <f>ND代替値*2.71828^(-(0.69315/2.062)*(B183-事故日Cb)/365.25)</f>
        <v>8.7236240160404512E-3</v>
      </c>
      <c r="F183" s="111">
        <v>1.9</v>
      </c>
      <c r="G183" s="111"/>
      <c r="H183" s="260">
        <f>ND代替値*2.71828^(-(0.69315/12.33)*(B183-事故日Cb)/365.25)</f>
        <v>5.0810828995859425E-2</v>
      </c>
      <c r="I183" s="126">
        <v>35921</v>
      </c>
      <c r="J183" s="242">
        <f>ND代替値*2.71828^(-(0.69315/2.062)*(I183-事故日Cb)/365.25)</f>
        <v>8.7719294387148521E-3</v>
      </c>
      <c r="K183" s="115">
        <v>2.1</v>
      </c>
      <c r="L183" s="126"/>
      <c r="M183" s="118"/>
      <c r="N183" s="111"/>
      <c r="O183" s="120"/>
      <c r="P183" s="126">
        <v>35905</v>
      </c>
      <c r="Q183" s="116"/>
      <c r="R183" s="111"/>
      <c r="S183" s="239">
        <f t="shared" si="28"/>
        <v>8.9020556163153328E-3</v>
      </c>
      <c r="T183" s="111">
        <v>2.2000000000000002</v>
      </c>
      <c r="U183" s="111"/>
      <c r="V183" s="117"/>
      <c r="W183" s="239">
        <f t="shared" si="29"/>
        <v>8.9020556163153328E-3</v>
      </c>
      <c r="X183" s="111">
        <v>2.4</v>
      </c>
      <c r="Y183" s="117"/>
      <c r="Z183" s="4"/>
      <c r="AA183" s="44">
        <f t="shared" si="21"/>
        <v>7.5828513112791462</v>
      </c>
      <c r="AB183" s="43">
        <f t="shared" si="22"/>
        <v>7.8338089423574928</v>
      </c>
      <c r="AC183" s="34">
        <f t="shared" si="23"/>
        <v>2.0213214703388669</v>
      </c>
      <c r="AD183" s="35">
        <f t="shared" si="24"/>
        <v>254.91584892965778</v>
      </c>
      <c r="AE183" s="44">
        <f t="shared" si="25"/>
        <v>5.7476557420696334E-33</v>
      </c>
      <c r="AF183" s="43">
        <f t="shared" si="26"/>
        <v>69.999999372304302</v>
      </c>
      <c r="AG183" s="277">
        <f t="shared" si="27"/>
        <v>1.5130483341151952E-161</v>
      </c>
      <c r="AH183" s="7"/>
    </row>
    <row r="184" spans="2:34" ht="9.9499999999999993" customHeight="1" x14ac:dyDescent="0.3">
      <c r="B184" s="110">
        <f>P184</f>
        <v>35997</v>
      </c>
      <c r="C184" s="116"/>
      <c r="D184" s="111"/>
      <c r="E184" s="184"/>
      <c r="F184" s="111"/>
      <c r="G184" s="111"/>
      <c r="H184" s="120"/>
      <c r="I184" s="126"/>
      <c r="J184" s="113"/>
      <c r="K184" s="115"/>
      <c r="L184" s="126"/>
      <c r="M184" s="252"/>
      <c r="N184" s="111"/>
      <c r="O184" s="120"/>
      <c r="P184" s="126">
        <v>35997</v>
      </c>
      <c r="Q184" s="116"/>
      <c r="R184" s="111"/>
      <c r="S184" s="239">
        <f t="shared" si="28"/>
        <v>8.1793361047563413E-3</v>
      </c>
      <c r="T184" s="111">
        <v>2.1</v>
      </c>
      <c r="U184" s="111"/>
      <c r="V184" s="260">
        <f>ND代替値*2.71828^(-(0.69315/12.33)*(P184-事故日Cb)/365.25)</f>
        <v>5.0266338204100758E-2</v>
      </c>
      <c r="W184" s="239">
        <f t="shared" si="29"/>
        <v>8.1793361047563413E-3</v>
      </c>
      <c r="X184" s="111">
        <v>2.2999999999999998</v>
      </c>
      <c r="Y184" s="260">
        <f>ND代替値*2.71828^(-(0.69315/12)*(P184-事故日Cb)/365.25)</f>
        <v>4.9324463857583226E-2</v>
      </c>
      <c r="Z184" s="4"/>
      <c r="AA184" s="44">
        <f t="shared" si="21"/>
        <v>7.5388785128654714</v>
      </c>
      <c r="AB184" s="43">
        <f t="shared" si="22"/>
        <v>7.1978157721855807</v>
      </c>
      <c r="AC184" s="34">
        <f t="shared" si="23"/>
        <v>2.0091888315400919</v>
      </c>
      <c r="AD184" s="35">
        <f t="shared" si="24"/>
        <v>251.3316910205038</v>
      </c>
      <c r="AE184" s="44">
        <f t="shared" si="25"/>
        <v>1.7369596984310504E-33</v>
      </c>
      <c r="AF184" s="43">
        <f t="shared" si="26"/>
        <v>69.99999936273386</v>
      </c>
      <c r="AG184" s="277">
        <f t="shared" si="27"/>
        <v>5.7649835145332739E-165</v>
      </c>
      <c r="AH184" s="7"/>
    </row>
    <row r="185" spans="2:34" ht="9.9499999999999993" customHeight="1" x14ac:dyDescent="0.3">
      <c r="B185" s="123">
        <v>36108</v>
      </c>
      <c r="C185" s="116"/>
      <c r="D185" s="111"/>
      <c r="E185" s="239">
        <f>ND代替値*2.71828^(-(0.69315/2.062)*(B185-事故日Cb)/365.25)</f>
        <v>7.3850176418386463E-3</v>
      </c>
      <c r="F185" s="111">
        <v>1.9</v>
      </c>
      <c r="G185" s="111"/>
      <c r="H185" s="260">
        <f>ND代替値*2.71828^(-(0.69315/12.33)*(B185-事故日Cb)/365.25)</f>
        <v>4.9414868225867166E-2</v>
      </c>
      <c r="I185" s="126">
        <v>36105</v>
      </c>
      <c r="J185" s="242">
        <f>ND代替値*2.71828^(-(0.69315/2.062)*(I185-事故日Cb)/365.25)</f>
        <v>7.4054359863489211E-3</v>
      </c>
      <c r="K185" s="115">
        <v>1.8</v>
      </c>
      <c r="L185" s="126">
        <v>36088</v>
      </c>
      <c r="M185" s="241">
        <f>0.5*2.71828^(-(0.69315/2.062)*(L185-事故日Cb)/365.25)</f>
        <v>7.522210876948948E-3</v>
      </c>
      <c r="N185" s="111">
        <v>2</v>
      </c>
      <c r="O185" s="260">
        <f>ND代替値*2.71828^(-(0.69315/12)*(I185-事故日Cb)/365.25)</f>
        <v>4.8489172339756588E-2</v>
      </c>
      <c r="P185" s="126">
        <v>36080</v>
      </c>
      <c r="Q185" s="122"/>
      <c r="R185" s="124"/>
      <c r="S185" s="239">
        <f t="shared" si="28"/>
        <v>7.5777991670711474E-3</v>
      </c>
      <c r="T185" s="111">
        <v>2.5</v>
      </c>
      <c r="U185" s="124"/>
      <c r="V185" s="117"/>
      <c r="W185" s="239">
        <f t="shared" si="29"/>
        <v>7.5777991670711474E-3</v>
      </c>
      <c r="X185" s="111">
        <v>2.4</v>
      </c>
      <c r="Y185" s="117"/>
      <c r="Z185" s="4"/>
      <c r="AA185" s="44">
        <f t="shared" si="21"/>
        <v>7.4994262421103661</v>
      </c>
      <c r="AB185" s="43">
        <f t="shared" si="22"/>
        <v>6.6684632670226094</v>
      </c>
      <c r="AC185" s="34">
        <f t="shared" si="23"/>
        <v>1.9983055799892662</v>
      </c>
      <c r="AD185" s="35">
        <f t="shared" si="24"/>
        <v>248.14141737938294</v>
      </c>
      <c r="AE185" s="44">
        <f t="shared" si="25"/>
        <v>5.9010467002375954E-34</v>
      </c>
      <c r="AF185" s="43">
        <f t="shared" si="26"/>
        <v>69.999999354099671</v>
      </c>
      <c r="AG185" s="277">
        <f t="shared" si="27"/>
        <v>4.7447800311495939E-168</v>
      </c>
      <c r="AH185" s="7"/>
    </row>
    <row r="186" spans="2:34" ht="9.9499999999999993" customHeight="1" x14ac:dyDescent="0.3">
      <c r="B186" s="110">
        <f>P186</f>
        <v>36178</v>
      </c>
      <c r="C186" s="116"/>
      <c r="D186" s="111"/>
      <c r="E186" s="183"/>
      <c r="F186" s="111"/>
      <c r="G186" s="111"/>
      <c r="H186" s="120"/>
      <c r="I186" s="222"/>
      <c r="J186" s="118"/>
      <c r="K186" s="115"/>
      <c r="L186" s="222"/>
      <c r="M186" s="118"/>
      <c r="N186" s="111"/>
      <c r="O186" s="120"/>
      <c r="P186" s="126">
        <v>36178</v>
      </c>
      <c r="Q186" s="118"/>
      <c r="R186" s="119"/>
      <c r="S186" s="239">
        <f t="shared" si="28"/>
        <v>6.9242486059790352E-3</v>
      </c>
      <c r="T186" s="111">
        <v>2.2999999999999998</v>
      </c>
      <c r="U186" s="119">
        <v>2.1</v>
      </c>
      <c r="V186" s="260">
        <f>ND代替値*2.71828^(-(0.69315/12.33)*(P186-事故日Cb)/365.25)</f>
        <v>4.888533660324506E-2</v>
      </c>
      <c r="W186" s="239">
        <f t="shared" si="29"/>
        <v>6.9242486059790352E-3</v>
      </c>
      <c r="X186" s="111">
        <v>3</v>
      </c>
      <c r="Y186" s="260">
        <f>ND代替値*2.71828^(-(0.69315/12)*(P186-事故日Cb)/365.25)</f>
        <v>4.7932603826845124E-2</v>
      </c>
      <c r="Z186" s="4"/>
      <c r="AA186" s="44">
        <f t="shared" si="21"/>
        <v>7.4531097594858684</v>
      </c>
      <c r="AB186" s="43">
        <f t="shared" si="22"/>
        <v>6.0933387732615509</v>
      </c>
      <c r="AC186" s="34">
        <f t="shared" si="23"/>
        <v>1.9855313462849076</v>
      </c>
      <c r="AD186" s="35">
        <f t="shared" si="24"/>
        <v>244.42668301622527</v>
      </c>
      <c r="AE186" s="44">
        <f t="shared" si="25"/>
        <v>1.6494323256193513E-34</v>
      </c>
      <c r="AF186" s="43">
        <f t="shared" si="26"/>
        <v>69.999999343905074</v>
      </c>
      <c r="AG186" s="277">
        <f t="shared" si="27"/>
        <v>1.0818810676189841E-171</v>
      </c>
      <c r="AH186" s="7"/>
    </row>
    <row r="187" spans="2:34" ht="9.9499999999999993" customHeight="1" x14ac:dyDescent="0.3">
      <c r="B187" s="123">
        <v>36304</v>
      </c>
      <c r="C187" s="116"/>
      <c r="D187" s="111"/>
      <c r="E187" s="239">
        <f>ND代替値*2.71828^(-(0.69315/2.062)*(B187-事故日Cb)/365.25)</f>
        <v>6.166101359846003E-3</v>
      </c>
      <c r="F187" s="244">
        <v>1.8</v>
      </c>
      <c r="G187" s="111"/>
      <c r="H187" s="260">
        <f>ND代替値*2.71828^(-(0.69315/12.33)*(B187-事故日Cb)/365.25)</f>
        <v>4.7946438490179662E-2</v>
      </c>
      <c r="I187" s="126">
        <v>36291</v>
      </c>
      <c r="J187" s="242">
        <f>ND代替値*2.71828^(-(0.69315/2.062)*(I187-事故日Cb)/365.25)</f>
        <v>6.2403182395407257E-3</v>
      </c>
      <c r="K187" s="245">
        <v>1.4</v>
      </c>
      <c r="L187" s="126"/>
      <c r="M187" s="118"/>
      <c r="N187" s="111"/>
      <c r="O187" s="120"/>
      <c r="P187" s="126">
        <v>36262</v>
      </c>
      <c r="Q187" s="116"/>
      <c r="R187" s="111"/>
      <c r="S187" s="239">
        <f t="shared" si="28"/>
        <v>6.4091139097584076E-3</v>
      </c>
      <c r="T187" s="111">
        <v>2</v>
      </c>
      <c r="U187" s="111"/>
      <c r="V187" s="117"/>
      <c r="W187" s="239">
        <f t="shared" si="29"/>
        <v>6.4091139097584076E-3</v>
      </c>
      <c r="X187" s="111">
        <v>2.2000000000000002</v>
      </c>
      <c r="Y187" s="117"/>
      <c r="Z187" s="4"/>
      <c r="AA187" s="44">
        <f t="shared" si="21"/>
        <v>7.4136376573648155</v>
      </c>
      <c r="AB187" s="43">
        <f t="shared" si="22"/>
        <v>5.6400202405873987</v>
      </c>
      <c r="AC187" s="34">
        <f t="shared" si="23"/>
        <v>1.9746470173908079</v>
      </c>
      <c r="AD187" s="35">
        <f t="shared" si="24"/>
        <v>241.28691804316037</v>
      </c>
      <c r="AE187" s="44">
        <f t="shared" si="25"/>
        <v>5.5312703691257121E-35</v>
      </c>
      <c r="AF187" s="43">
        <f t="shared" si="26"/>
        <v>69.999999335166834</v>
      </c>
      <c r="AG187" s="277">
        <f t="shared" si="27"/>
        <v>8.1739861227772414E-175</v>
      </c>
      <c r="AH187" s="7"/>
    </row>
    <row r="188" spans="2:34" ht="9.9499999999999993" customHeight="1" x14ac:dyDescent="0.3">
      <c r="B188" s="110">
        <f>P188</f>
        <v>36367</v>
      </c>
      <c r="C188" s="116"/>
      <c r="D188" s="111"/>
      <c r="E188" s="183"/>
      <c r="F188" s="111"/>
      <c r="G188" s="111"/>
      <c r="H188" s="114"/>
      <c r="I188" s="126"/>
      <c r="J188" s="118"/>
      <c r="K188" s="115"/>
      <c r="L188" s="126"/>
      <c r="M188" s="118"/>
      <c r="N188" s="111"/>
      <c r="O188" s="120"/>
      <c r="P188" s="126">
        <v>36367</v>
      </c>
      <c r="Q188" s="116"/>
      <c r="R188" s="111"/>
      <c r="S188" s="239">
        <f t="shared" si="28"/>
        <v>5.8187495280767956E-3</v>
      </c>
      <c r="T188" s="111">
        <v>2</v>
      </c>
      <c r="U188" s="111"/>
      <c r="V188" s="260">
        <f>ND代替値*2.71828^(-(0.69315/12.33)*(P188-事故日Cb)/365.25)</f>
        <v>4.748377346167415E-2</v>
      </c>
      <c r="W188" s="239">
        <f t="shared" si="29"/>
        <v>5.8187495280767956E-3</v>
      </c>
      <c r="X188" s="111">
        <v>2.4</v>
      </c>
      <c r="Y188" s="260">
        <f>ND代替値*2.71828^(-(0.69315/12)*(P188-事故日Cb)/365.25)</f>
        <v>4.6521126017054208E-2</v>
      </c>
      <c r="Z188" s="4"/>
      <c r="AA188" s="44">
        <f t="shared" si="21"/>
        <v>7.3645913715476112</v>
      </c>
      <c r="AB188" s="43">
        <f t="shared" si="22"/>
        <v>5.1204995847075798</v>
      </c>
      <c r="AC188" s="34">
        <f t="shared" si="23"/>
        <v>1.9611254731474563</v>
      </c>
      <c r="AD188" s="35">
        <f t="shared" si="24"/>
        <v>237.41886730837075</v>
      </c>
      <c r="AE188" s="44">
        <f t="shared" si="25"/>
        <v>1.4115227087098681E-35</v>
      </c>
      <c r="AF188" s="43">
        <f t="shared" si="26"/>
        <v>69.999999324244072</v>
      </c>
      <c r="AG188" s="277">
        <f t="shared" si="27"/>
        <v>1.0238866135077159E-178</v>
      </c>
      <c r="AH188" s="7"/>
    </row>
    <row r="189" spans="2:34" ht="9.9499999999999993" customHeight="1" x14ac:dyDescent="0.3">
      <c r="B189" s="123">
        <v>36473</v>
      </c>
      <c r="C189" s="116"/>
      <c r="D189" s="111"/>
      <c r="E189" s="239">
        <f>ND代替値*2.71828^(-(0.69315/2.062)*(B189-事故日Cb)/365.25)</f>
        <v>5.2779058336825443E-3</v>
      </c>
      <c r="F189" s="111">
        <v>2.6</v>
      </c>
      <c r="G189" s="111"/>
      <c r="H189" s="260">
        <f>ND代替値*2.71828^(-(0.69315/12.33)*(B189-事故日Cb)/365.25)</f>
        <v>4.6715374366213452E-2</v>
      </c>
      <c r="I189" s="126">
        <v>36472</v>
      </c>
      <c r="J189" s="242">
        <f>ND代替値*2.71828^(-(0.69315/2.062)*(I189-事故日Cb)/365.25)</f>
        <v>5.2827655347087088E-3</v>
      </c>
      <c r="K189" s="115">
        <v>2.7</v>
      </c>
      <c r="L189" s="126">
        <v>36460</v>
      </c>
      <c r="M189" s="241">
        <f>0.5*2.71828^(-(0.69315/2.062)*(L189-事故日Cb)/365.25)</f>
        <v>5.3414321494919632E-3</v>
      </c>
      <c r="N189" s="111">
        <v>2.4</v>
      </c>
      <c r="O189" s="260">
        <f>ND代替値*2.71828^(-(0.69315/12)*(I189-事故日Cb)/365.25)</f>
        <v>4.5755010616528209E-2</v>
      </c>
      <c r="P189" s="126">
        <v>36451</v>
      </c>
      <c r="Q189" s="122"/>
      <c r="R189" s="124"/>
      <c r="S189" s="239">
        <f t="shared" si="28"/>
        <v>5.3858592693501583E-3</v>
      </c>
      <c r="T189" s="111">
        <v>2.6</v>
      </c>
      <c r="U189" s="124"/>
      <c r="V189" s="117"/>
      <c r="W189" s="239">
        <f t="shared" si="29"/>
        <v>5.3858592693501583E-3</v>
      </c>
      <c r="X189" s="111">
        <v>2.1</v>
      </c>
      <c r="Y189" s="117"/>
      <c r="Z189" s="4"/>
      <c r="AA189" s="44">
        <f t="shared" si="21"/>
        <v>7.3255880679497309</v>
      </c>
      <c r="AB189" s="43">
        <f t="shared" si="22"/>
        <v>4.7395561570281393</v>
      </c>
      <c r="AC189" s="34">
        <f t="shared" si="23"/>
        <v>1.9503749328992386</v>
      </c>
      <c r="AD189" s="35">
        <f t="shared" si="24"/>
        <v>234.36912071638315</v>
      </c>
      <c r="AE189" s="44">
        <f t="shared" si="25"/>
        <v>4.7334550273855624E-36</v>
      </c>
      <c r="AF189" s="43">
        <f t="shared" si="26"/>
        <v>69.999999315505846</v>
      </c>
      <c r="AG189" s="277">
        <f t="shared" si="27"/>
        <v>7.7358179384061901E-182</v>
      </c>
      <c r="AH189" s="7"/>
    </row>
    <row r="190" spans="2:34" ht="9.9499999999999993" customHeight="1" x14ac:dyDescent="0.3">
      <c r="B190" s="110">
        <f>P190</f>
        <v>36537</v>
      </c>
      <c r="C190" s="116"/>
      <c r="D190" s="111"/>
      <c r="E190" s="184"/>
      <c r="F190" s="111"/>
      <c r="G190" s="111"/>
      <c r="H190" s="120"/>
      <c r="I190" s="126"/>
      <c r="J190" s="113"/>
      <c r="K190" s="115"/>
      <c r="L190" s="126"/>
      <c r="M190" s="118"/>
      <c r="N190" s="111"/>
      <c r="O190" s="120"/>
      <c r="P190" s="126">
        <v>36537</v>
      </c>
      <c r="Q190" s="122"/>
      <c r="R190" s="124"/>
      <c r="S190" s="239">
        <f t="shared" si="28"/>
        <v>4.9760065425696245E-3</v>
      </c>
      <c r="T190" s="111">
        <v>2.1</v>
      </c>
      <c r="U190" s="124">
        <v>2.1</v>
      </c>
      <c r="V190" s="120">
        <v>0.56000000000000005</v>
      </c>
      <c r="W190" s="239">
        <f t="shared" si="29"/>
        <v>4.9760065425696245E-3</v>
      </c>
      <c r="X190" s="111">
        <v>1.9</v>
      </c>
      <c r="Y190" s="120"/>
      <c r="Z190" s="4"/>
      <c r="AA190" s="44">
        <f t="shared" si="21"/>
        <v>7.2858701048476062</v>
      </c>
      <c r="AB190" s="43">
        <f t="shared" si="22"/>
        <v>4.3788857574612692</v>
      </c>
      <c r="AC190" s="34">
        <f t="shared" si="23"/>
        <v>1.9394294787304223</v>
      </c>
      <c r="AD190" s="35">
        <f t="shared" si="24"/>
        <v>231.28734247692506</v>
      </c>
      <c r="AE190" s="44">
        <f t="shared" si="25"/>
        <v>1.5465743140092775E-36</v>
      </c>
      <c r="AF190" s="43">
        <f t="shared" si="26"/>
        <v>69.999999306559573</v>
      </c>
      <c r="AG190" s="277">
        <f t="shared" si="27"/>
        <v>4.9253073712252202E-185</v>
      </c>
      <c r="AH190" s="7"/>
    </row>
    <row r="191" spans="2:34" ht="9.9499999999999993" customHeight="1" x14ac:dyDescent="0.3">
      <c r="B191" s="123">
        <v>36671</v>
      </c>
      <c r="C191" s="116"/>
      <c r="D191" s="111"/>
      <c r="E191" s="239">
        <f>ND代替値*2.71828^(-(0.69315/2.062)*(B191-事故日Cb)/365.25)</f>
        <v>4.3986698159786388E-3</v>
      </c>
      <c r="F191" s="111">
        <v>2.8</v>
      </c>
      <c r="G191" s="111"/>
      <c r="H191" s="260">
        <f>ND代替値*2.71828^(-(0.69315/12.33)*(B191-事故日Cb)/365.25)</f>
        <v>4.5313213068106581E-2</v>
      </c>
      <c r="I191" s="126">
        <v>36662</v>
      </c>
      <c r="J191" s="242">
        <f>ND代替値*2.71828^(-(0.69315/2.062)*(I191-事故日Cb)/365.25)</f>
        <v>4.4352555528487953E-3</v>
      </c>
      <c r="K191" s="115">
        <v>1.9</v>
      </c>
      <c r="L191" s="126"/>
      <c r="M191" s="118"/>
      <c r="N191" s="111"/>
      <c r="O191" s="120"/>
      <c r="P191" s="126">
        <v>36634</v>
      </c>
      <c r="Q191" s="122"/>
      <c r="R191" s="124"/>
      <c r="S191" s="239">
        <f t="shared" si="28"/>
        <v>4.5510352803649545E-3</v>
      </c>
      <c r="T191" s="111">
        <v>2.2000000000000002</v>
      </c>
      <c r="U191" s="124"/>
      <c r="V191" s="117"/>
      <c r="W191" s="239">
        <f t="shared" si="29"/>
        <v>4.5510352803649545E-3</v>
      </c>
      <c r="X191" s="111">
        <v>2</v>
      </c>
      <c r="Y191" s="117"/>
      <c r="Z191" s="4"/>
      <c r="AA191" s="44">
        <f t="shared" si="21"/>
        <v>7.2413302980960736</v>
      </c>
      <c r="AB191" s="43">
        <f t="shared" si="22"/>
        <v>4.0049110467211602</v>
      </c>
      <c r="AC191" s="34">
        <f t="shared" si="23"/>
        <v>1.9271577201724917</v>
      </c>
      <c r="AD191" s="35">
        <f t="shared" si="24"/>
        <v>227.85998529038059</v>
      </c>
      <c r="AE191" s="44">
        <f t="shared" si="25"/>
        <v>4.3795064167445552E-37</v>
      </c>
      <c r="AF191" s="43">
        <f t="shared" si="26"/>
        <v>69.999999296468999</v>
      </c>
      <c r="AG191" s="277">
        <f t="shared" si="27"/>
        <v>1.2233772907456007E-188</v>
      </c>
      <c r="AH191" s="7"/>
    </row>
    <row r="192" spans="2:34" ht="9.9499999999999993" customHeight="1" x14ac:dyDescent="0.3">
      <c r="B192" s="110">
        <f>P192</f>
        <v>36724</v>
      </c>
      <c r="C192" s="116"/>
      <c r="D192" s="111"/>
      <c r="E192" s="183"/>
      <c r="F192" s="111"/>
      <c r="G192" s="111"/>
      <c r="H192" s="120"/>
      <c r="I192" s="126"/>
      <c r="J192" s="118"/>
      <c r="K192" s="115"/>
      <c r="L192" s="126"/>
      <c r="M192" s="118"/>
      <c r="N192" s="111"/>
      <c r="O192" s="120"/>
      <c r="P192" s="126">
        <v>36724</v>
      </c>
      <c r="Q192" s="122"/>
      <c r="R192" s="124"/>
      <c r="S192" s="239">
        <f t="shared" si="28"/>
        <v>4.1892603399879824E-3</v>
      </c>
      <c r="T192" s="111">
        <v>1.9</v>
      </c>
      <c r="U192" s="124"/>
      <c r="V192" s="260">
        <f>ND代替値*2.71828^(-(0.69315/12.33)*(P192-事故日Cb)/365.25)</f>
        <v>4.4945080518663638E-2</v>
      </c>
      <c r="W192" s="239">
        <f t="shared" si="29"/>
        <v>4.1892603399879824E-3</v>
      </c>
      <c r="X192" s="111">
        <v>2</v>
      </c>
      <c r="Y192" s="260">
        <f>ND代替値*2.71828^(-(0.69315/12)*(P192-事故日Cb)/365.25)</f>
        <v>4.3967413948680922E-2</v>
      </c>
      <c r="Z192" s="4"/>
      <c r="AA192" s="44">
        <f t="shared" si="21"/>
        <v>7.2002482551644782</v>
      </c>
      <c r="AB192" s="43">
        <f t="shared" si="22"/>
        <v>3.6865490991894245</v>
      </c>
      <c r="AC192" s="34">
        <f t="shared" si="23"/>
        <v>1.9158410095107463</v>
      </c>
      <c r="AD192" s="35">
        <f t="shared" si="24"/>
        <v>224.72540259331817</v>
      </c>
      <c r="AE192" s="44">
        <f t="shared" si="25"/>
        <v>1.3583822839089917E-37</v>
      </c>
      <c r="AF192" s="43">
        <f t="shared" si="26"/>
        <v>69.999999287106618</v>
      </c>
      <c r="AG192" s="277">
        <f t="shared" si="27"/>
        <v>5.5313731765232832E-192</v>
      </c>
      <c r="AH192" s="7"/>
    </row>
    <row r="193" spans="2:44" ht="9.9499999999999993" customHeight="1" x14ac:dyDescent="0.3">
      <c r="B193" s="123">
        <v>36846</v>
      </c>
      <c r="C193" s="116"/>
      <c r="D193" s="111"/>
      <c r="E193" s="239">
        <f>ND代替値*2.71828^(-(0.69315/2.062)*(B193-事故日Cb)/365.25)</f>
        <v>3.7443302877881259E-3</v>
      </c>
      <c r="F193" s="111">
        <v>2.5</v>
      </c>
      <c r="G193" s="111"/>
      <c r="H193" s="260">
        <f>ND代替値*2.71828^(-(0.69315/12.33)*(B193-事故日Cb)/365.25)</f>
        <v>4.4109006811250358E-2</v>
      </c>
      <c r="I193" s="126">
        <v>36843</v>
      </c>
      <c r="J193" s="242">
        <f>ND代替値*2.71828^(-(0.69315/2.062)*(I193-事故日Cb)/365.25)</f>
        <v>3.7546827377732397E-3</v>
      </c>
      <c r="K193" s="115">
        <v>2.2999999999999998</v>
      </c>
      <c r="L193" s="126">
        <v>36816</v>
      </c>
      <c r="M193" s="241">
        <f>0.5*2.71828^(-(0.69315/2.062)*(L193-事故日Cb)/365.25)</f>
        <v>3.8491523562588573E-3</v>
      </c>
      <c r="N193" s="111">
        <v>2.2999999999999998</v>
      </c>
      <c r="O193" s="260">
        <f>ND代替値*2.71828^(-(0.69315/12)*(I193-事故日Cb)/365.25)</f>
        <v>4.3147717208493586E-2</v>
      </c>
      <c r="P193" s="126">
        <v>36815</v>
      </c>
      <c r="Q193" s="122"/>
      <c r="R193" s="124"/>
      <c r="S193" s="239">
        <f t="shared" si="28"/>
        <v>3.8526965137798568E-3</v>
      </c>
      <c r="T193" s="111">
        <v>1.9</v>
      </c>
      <c r="U193" s="124"/>
      <c r="V193" s="117"/>
      <c r="W193" s="239">
        <f t="shared" si="29"/>
        <v>3.8526965137798568E-3</v>
      </c>
      <c r="X193" s="111">
        <v>1.9</v>
      </c>
      <c r="Y193" s="117"/>
      <c r="Z193" s="4"/>
      <c r="AA193" s="44">
        <f t="shared" si="21"/>
        <v>7.1589467086248089</v>
      </c>
      <c r="AB193" s="43">
        <f t="shared" si="22"/>
        <v>3.3903729321262741</v>
      </c>
      <c r="AC193" s="34">
        <f t="shared" si="23"/>
        <v>1.9044661221336712</v>
      </c>
      <c r="AD193" s="35">
        <f t="shared" si="24"/>
        <v>221.59983156326254</v>
      </c>
      <c r="AE193" s="44">
        <f t="shared" si="25"/>
        <v>4.1588181122225894E-38</v>
      </c>
      <c r="AF193" s="43">
        <f t="shared" si="26"/>
        <v>69.9999992776402</v>
      </c>
      <c r="AG193" s="277">
        <f t="shared" si="27"/>
        <v>2.2958413082640428E-195</v>
      </c>
      <c r="AH193" s="7"/>
    </row>
    <row r="194" spans="2:44" ht="9.9499999999999993" customHeight="1" x14ac:dyDescent="0.3">
      <c r="B194" s="110">
        <f>P194</f>
        <v>36906</v>
      </c>
      <c r="C194" s="116"/>
      <c r="D194" s="111"/>
      <c r="E194" s="183"/>
      <c r="F194" s="111"/>
      <c r="G194" s="111"/>
      <c r="H194" s="114"/>
      <c r="I194" s="126"/>
      <c r="J194" s="118"/>
      <c r="K194" s="115"/>
      <c r="L194" s="126"/>
      <c r="M194" s="118"/>
      <c r="N194" s="111"/>
      <c r="O194" s="120"/>
      <c r="P194" s="126">
        <v>36906</v>
      </c>
      <c r="Q194" s="118"/>
      <c r="R194" s="119"/>
      <c r="S194" s="239">
        <f t="shared" si="28"/>
        <v>3.5431721169503689E-3</v>
      </c>
      <c r="T194" s="244">
        <v>1.7</v>
      </c>
      <c r="U194" s="119">
        <f>ND代替値</f>
        <v>1</v>
      </c>
      <c r="V194" s="260">
        <f>ND代替値*2.71828^(-(0.69315/12.33)*(P194-事故日Cb)/365.25)</f>
        <v>4.370354644573364E-2</v>
      </c>
      <c r="W194" s="239">
        <f t="shared" si="29"/>
        <v>3.5431721169503689E-3</v>
      </c>
      <c r="X194" s="111">
        <v>2</v>
      </c>
      <c r="Y194" s="117"/>
      <c r="Z194" s="4"/>
      <c r="AA194" s="44">
        <f t="shared" si="21"/>
        <v>7.1178820730479453</v>
      </c>
      <c r="AB194" s="43">
        <f t="shared" si="22"/>
        <v>3.1179914629163248</v>
      </c>
      <c r="AC194" s="34">
        <f t="shared" si="23"/>
        <v>1.8931587706649506</v>
      </c>
      <c r="AD194" s="35">
        <f t="shared" si="24"/>
        <v>218.51773222866819</v>
      </c>
      <c r="AE194" s="44">
        <f t="shared" si="25"/>
        <v>1.2732621954387503E-38</v>
      </c>
      <c r="AF194" s="43">
        <f t="shared" si="26"/>
        <v>69.999999268173809</v>
      </c>
      <c r="AG194" s="277">
        <f t="shared" si="27"/>
        <v>9.5290755921189572E-199</v>
      </c>
      <c r="AH194" s="7"/>
    </row>
    <row r="195" spans="2:44" ht="9.9499999999999993" customHeight="1" x14ac:dyDescent="0.3">
      <c r="B195" s="123">
        <v>37041</v>
      </c>
      <c r="C195" s="116"/>
      <c r="D195" s="111"/>
      <c r="E195" s="239">
        <f>ND代替値*2.71828^(-(0.69315/2.062)*(B195-事故日Cb)/365.25)</f>
        <v>3.129197478632501E-3</v>
      </c>
      <c r="F195" s="111">
        <v>1.8</v>
      </c>
      <c r="G195" s="111"/>
      <c r="H195" s="260">
        <f>ND代替値*2.71828^(-(0.69315/12.33)*(B195-事故日Cb)/365.25)</f>
        <v>4.280483562200306E-2</v>
      </c>
      <c r="I195" s="126">
        <v>37019</v>
      </c>
      <c r="J195" s="242">
        <f>ND代替値*2.71828^(-(0.69315/2.062)*(I195-事故日Cb)/365.25)</f>
        <v>3.1932015797562826E-3</v>
      </c>
      <c r="K195" s="115">
        <v>1.6</v>
      </c>
      <c r="L195" s="126"/>
      <c r="M195" s="118"/>
      <c r="N195" s="111"/>
      <c r="O195" s="120"/>
      <c r="P195" s="126">
        <v>37004</v>
      </c>
      <c r="Q195" s="122"/>
      <c r="R195" s="124"/>
      <c r="S195" s="239">
        <f t="shared" si="28"/>
        <v>3.2375897078597031E-3</v>
      </c>
      <c r="T195" s="111">
        <v>1.4</v>
      </c>
      <c r="U195" s="124"/>
      <c r="V195" s="117"/>
      <c r="W195" s="239">
        <f t="shared" si="29"/>
        <v>3.2375897078597031E-3</v>
      </c>
      <c r="X195" s="244">
        <v>1.5</v>
      </c>
      <c r="Y195" s="117"/>
      <c r="Z195" s="4"/>
      <c r="AA195" s="44">
        <f t="shared" si="21"/>
        <v>7.0739220085421595</v>
      </c>
      <c r="AB195" s="43">
        <f t="shared" si="22"/>
        <v>2.8490789429165386</v>
      </c>
      <c r="AC195" s="34">
        <f t="shared" si="23"/>
        <v>1.8810566913743245</v>
      </c>
      <c r="AD195" s="35">
        <f t="shared" si="24"/>
        <v>215.24647127819151</v>
      </c>
      <c r="AE195" s="44">
        <f t="shared" si="25"/>
        <v>3.5589615382322077E-39</v>
      </c>
      <c r="AF195" s="43">
        <f t="shared" si="26"/>
        <v>69.999999257979212</v>
      </c>
      <c r="AG195" s="277">
        <f t="shared" si="27"/>
        <v>2.1727722691763767E-202</v>
      </c>
      <c r="AH195" s="7"/>
    </row>
    <row r="196" spans="2:44" ht="9.9499999999999993" customHeight="1" x14ac:dyDescent="0.3">
      <c r="B196" s="110">
        <f>P196</f>
        <v>37081</v>
      </c>
      <c r="C196" s="116"/>
      <c r="D196" s="111"/>
      <c r="E196" s="184"/>
      <c r="F196" s="111"/>
      <c r="G196" s="111"/>
      <c r="H196" s="120"/>
      <c r="I196" s="126"/>
      <c r="J196" s="113"/>
      <c r="K196" s="115"/>
      <c r="L196" s="126"/>
      <c r="M196" s="118"/>
      <c r="N196" s="111"/>
      <c r="O196" s="120"/>
      <c r="P196" s="126">
        <v>37081</v>
      </c>
      <c r="Q196" s="122"/>
      <c r="R196" s="124"/>
      <c r="S196" s="239">
        <f t="shared" si="28"/>
        <v>3.0160951440707236E-3</v>
      </c>
      <c r="T196" s="244">
        <v>1.6</v>
      </c>
      <c r="U196" s="124"/>
      <c r="V196" s="260">
        <f>ND代替値*2.71828^(-(0.69315/12.33)*(P196-事故日Cb)/365.25)</f>
        <v>4.2542117350037906E-2</v>
      </c>
      <c r="W196" s="239">
        <f t="shared" si="29"/>
        <v>3.0160951440707236E-3</v>
      </c>
      <c r="X196" s="111">
        <v>2.1</v>
      </c>
      <c r="Y196" s="260">
        <f>ND代替値*2.71828^(-(0.69315/12)*(P196-事故日Cb)/365.25)</f>
        <v>4.1553884328294058E-2</v>
      </c>
      <c r="Z196" s="4"/>
      <c r="AA196" s="44">
        <f t="shared" si="21"/>
        <v>7.0395725058544043</v>
      </c>
      <c r="AB196" s="43">
        <f t="shared" si="22"/>
        <v>2.6541637267822367</v>
      </c>
      <c r="AC196" s="34">
        <f t="shared" si="23"/>
        <v>1.871602212087109</v>
      </c>
      <c r="AD196" s="35">
        <f t="shared" si="24"/>
        <v>212.71058675018952</v>
      </c>
      <c r="AE196" s="44">
        <f t="shared" si="25"/>
        <v>1.3072424679049414E-39</v>
      </c>
      <c r="AF196" s="43">
        <f t="shared" si="26"/>
        <v>69.999999249969179</v>
      </c>
      <c r="AG196" s="277">
        <f t="shared" si="27"/>
        <v>2.9882302214253842E-205</v>
      </c>
      <c r="AH196" s="7"/>
    </row>
    <row r="197" spans="2:44" ht="9.9499999999999993" customHeight="1" x14ac:dyDescent="0.3">
      <c r="B197" s="123">
        <v>37207</v>
      </c>
      <c r="C197" s="116"/>
      <c r="D197" s="111"/>
      <c r="E197" s="239">
        <f>ND代替値*2.71828^(-(0.69315/2.062)*(B197-事故日Cb)/365.25)</f>
        <v>2.685857979336645E-3</v>
      </c>
      <c r="F197" s="111">
        <v>2.2999999999999998</v>
      </c>
      <c r="G197" s="111"/>
      <c r="H197" s="260">
        <f>ND代替値*2.71828^(-(0.69315/12.33)*(B197-事故日Cb)/365.25)</f>
        <v>4.172504792838426E-2</v>
      </c>
      <c r="I197" s="126">
        <v>37208</v>
      </c>
      <c r="J197" s="242">
        <f>ND代替値*2.71828^(-(0.69315/2.062)*(I197-事故日Cb)/365.25)</f>
        <v>2.6833872153603608E-3</v>
      </c>
      <c r="K197" s="245">
        <v>1.3</v>
      </c>
      <c r="L197" s="126">
        <v>37175</v>
      </c>
      <c r="M197" s="241">
        <f>0.5*2.71828^(-(0.69315/2.062)*(L197-事故日Cb)/365.25)</f>
        <v>2.7661351285903483E-3</v>
      </c>
      <c r="N197" s="111">
        <v>2.2000000000000002</v>
      </c>
      <c r="O197" s="260">
        <f>ND代替値*2.71828^(-(0.69315/12)*(I197-事故日Cb)/365.25)</f>
        <v>4.0727624123305772E-2</v>
      </c>
      <c r="P197" s="126">
        <v>37179</v>
      </c>
      <c r="Q197" s="122"/>
      <c r="R197" s="124"/>
      <c r="S197" s="239">
        <f t="shared" si="28"/>
        <v>2.7559707160863828E-3</v>
      </c>
      <c r="T197" s="111">
        <v>2.1</v>
      </c>
      <c r="U197" s="124"/>
      <c r="V197" s="117"/>
      <c r="W197" s="239">
        <f t="shared" si="29"/>
        <v>2.7559707160863828E-3</v>
      </c>
      <c r="X197" s="111">
        <v>2.5</v>
      </c>
      <c r="Y197" s="117"/>
      <c r="Z197" s="4"/>
      <c r="AA197" s="44">
        <f t="shared" si="21"/>
        <v>6.996096081508699</v>
      </c>
      <c r="AB197" s="43">
        <f t="shared" si="22"/>
        <v>2.4252542301560167</v>
      </c>
      <c r="AC197" s="34">
        <f t="shared" si="23"/>
        <v>1.8596379338014408</v>
      </c>
      <c r="AD197" s="35">
        <f t="shared" si="24"/>
        <v>209.52626010954546</v>
      </c>
      <c r="AE197" s="44">
        <f t="shared" si="25"/>
        <v>3.6539415692101571E-40</v>
      </c>
      <c r="AF197" s="43">
        <f t="shared" si="26"/>
        <v>69.999999239774581</v>
      </c>
      <c r="AG197" s="277">
        <f t="shared" si="27"/>
        <v>6.8136134468251332E-209</v>
      </c>
      <c r="AH197" s="7"/>
    </row>
    <row r="198" spans="2:44" ht="9.9499999999999993" customHeight="1" x14ac:dyDescent="0.3">
      <c r="B198" s="110">
        <f>P198</f>
        <v>37271</v>
      </c>
      <c r="C198" s="116"/>
      <c r="D198" s="111"/>
      <c r="E198" s="183"/>
      <c r="F198" s="111"/>
      <c r="G198" s="111"/>
      <c r="H198" s="114"/>
      <c r="I198" s="126"/>
      <c r="J198" s="118"/>
      <c r="K198" s="115"/>
      <c r="L198" s="126"/>
      <c r="M198" s="118"/>
      <c r="N198" s="111"/>
      <c r="O198" s="120"/>
      <c r="P198" s="126">
        <v>37271</v>
      </c>
      <c r="Q198" s="118"/>
      <c r="R198" s="119"/>
      <c r="S198" s="239">
        <f t="shared" si="28"/>
        <v>2.5322253368561796E-3</v>
      </c>
      <c r="T198" s="111">
        <v>2.8</v>
      </c>
      <c r="U198" s="119">
        <f>ND代替値</f>
        <v>1</v>
      </c>
      <c r="V198" s="260">
        <f>ND代替値*2.71828^(-(0.69315/12.33)*(P198-事故日Cb)/365.25)</f>
        <v>4.1316057426515923E-2</v>
      </c>
      <c r="W198" s="239">
        <f t="shared" si="29"/>
        <v>2.5322253368561796E-3</v>
      </c>
      <c r="X198" s="244">
        <v>1.7</v>
      </c>
      <c r="Y198" s="260">
        <f>ND代替値*2.71828^(-(0.69315/12)*(P198-事故日Cb)/365.25)</f>
        <v>4.0323864004847762E-2</v>
      </c>
      <c r="Z198" s="4"/>
      <c r="AA198" s="44">
        <f t="shared" ref="AA198:AA229" si="30">10*2.71828^(-(0.69315/30.02)*(P198-事故日Cb)/365.25)</f>
        <v>6.9555258645749589</v>
      </c>
      <c r="AB198" s="43">
        <f t="shared" ref="AB198:AB229" si="31">440*2.71828^(-(0.69315/2.062)*(P198-事故日Cb)/365.25)</f>
        <v>2.2283582964334379</v>
      </c>
      <c r="AC198" s="34">
        <f t="shared" ref="AC198:AC229" si="32">3*2.71828^(-(0.69315/29)*(P198-調査開始日)/365.25)</f>
        <v>1.8484757729683445</v>
      </c>
      <c r="AD198" s="35">
        <f t="shared" ref="AD198:AD229" si="33">500*2.71828^(-(0.69315/12.33)*(P198-事故日Cb)/365.25)</f>
        <v>206.5802871325796</v>
      </c>
      <c r="AE198" s="44">
        <f t="shared" ref="AE198:AE229" si="34">70*2.71828^(-(0.69315/0.1459)*(P198-調査開始日)/365.25)</f>
        <v>1.1042326699710599E-40</v>
      </c>
      <c r="AF198" s="43">
        <f t="shared" ref="AF198:AF229" si="35">70*2.71828^(-(0.69315/(1.277*10^9))*(P198-調査開始日)/365.25)</f>
        <v>69.999999230204139</v>
      </c>
      <c r="AG198" s="277">
        <f t="shared" ref="AG198:AG226" si="36">70*2.71828^(-(0.69315/0.022177)*(P198-事故日Cb)/365.25)</f>
        <v>2.5961080230999466E-212</v>
      </c>
      <c r="AH198" s="7"/>
    </row>
    <row r="199" spans="2:44" ht="9.9499999999999993" customHeight="1" x14ac:dyDescent="0.3">
      <c r="B199" s="123">
        <v>37403</v>
      </c>
      <c r="C199" s="116"/>
      <c r="D199" s="111"/>
      <c r="E199" s="239">
        <f>ND代替値*2.71828^(-(0.69315/2.062)*(B199-事故日Cb)/365.25)</f>
        <v>2.2425501660166204E-3</v>
      </c>
      <c r="F199" s="111">
        <v>1.6</v>
      </c>
      <c r="G199" s="111"/>
      <c r="H199" s="260">
        <f>ND代替値*2.71828^(-(0.69315/12.33)*(B199-事故日Cb)/365.25)</f>
        <v>4.0485131617751413E-2</v>
      </c>
      <c r="I199" s="126">
        <v>37384</v>
      </c>
      <c r="J199" s="242">
        <f>ND代替値*2.71828^(-(0.69315/2.062)*(I199-事故日Cb)/365.25)</f>
        <v>2.2821092735702689E-3</v>
      </c>
      <c r="K199" s="115">
        <v>1.7</v>
      </c>
      <c r="L199" s="126"/>
      <c r="M199" s="118"/>
      <c r="N199" s="111"/>
      <c r="O199" s="120"/>
      <c r="P199" s="126">
        <v>37361</v>
      </c>
      <c r="Q199" s="122"/>
      <c r="R199" s="124"/>
      <c r="S199" s="239">
        <f t="shared" si="28"/>
        <v>2.3309314303433873E-3</v>
      </c>
      <c r="T199" s="111">
        <v>2.1</v>
      </c>
      <c r="U199" s="124"/>
      <c r="V199" s="117"/>
      <c r="W199" s="239">
        <f t="shared" si="29"/>
        <v>2.3309314303433873E-3</v>
      </c>
      <c r="X199" s="111">
        <v>2.4</v>
      </c>
      <c r="Y199" s="117"/>
      <c r="Z199" s="4"/>
      <c r="AA199" s="44">
        <f t="shared" si="30"/>
        <v>6.9160652681904224</v>
      </c>
      <c r="AB199" s="43">
        <f t="shared" si="31"/>
        <v>2.0512196587021809</v>
      </c>
      <c r="AC199" s="34">
        <f t="shared" si="32"/>
        <v>1.8376211006864844</v>
      </c>
      <c r="AD199" s="35">
        <f t="shared" si="33"/>
        <v>203.73844110693909</v>
      </c>
      <c r="AE199" s="44">
        <f t="shared" si="34"/>
        <v>3.4249752220186782E-41</v>
      </c>
      <c r="AF199" s="43">
        <f t="shared" si="35"/>
        <v>69.999999220841744</v>
      </c>
      <c r="AG199" s="277">
        <f t="shared" si="36"/>
        <v>1.1738032405016836E-215</v>
      </c>
      <c r="AH199" s="7"/>
    </row>
    <row r="200" spans="2:44" ht="9.9499999999999993" customHeight="1" x14ac:dyDescent="0.3">
      <c r="B200" s="110">
        <f>P200</f>
        <v>37459</v>
      </c>
      <c r="C200" s="116"/>
      <c r="D200" s="111"/>
      <c r="E200" s="183"/>
      <c r="F200" s="111"/>
      <c r="G200" s="111"/>
      <c r="H200" s="120"/>
      <c r="I200" s="126"/>
      <c r="J200" s="113"/>
      <c r="K200" s="115"/>
      <c r="L200" s="126"/>
      <c r="M200" s="118"/>
      <c r="N200" s="111"/>
      <c r="O200" s="120"/>
      <c r="P200" s="126">
        <v>37459</v>
      </c>
      <c r="Q200" s="122"/>
      <c r="R200" s="124"/>
      <c r="S200" s="239">
        <f t="shared" ref="S200:S235" si="37">ND代替値*2.71828^(-(0.69315/2.062)*(P200-事故日Cb)/365.25)</f>
        <v>2.1298992426881749E-3</v>
      </c>
      <c r="T200" s="111">
        <v>1.8</v>
      </c>
      <c r="U200" s="124"/>
      <c r="V200" s="120">
        <v>0.57999999999999996</v>
      </c>
      <c r="W200" s="239">
        <f t="shared" ref="W200:W225" si="38">ND代替値*2.71828^(-(0.69315/2.062)*(P200-事故日Cb)/365.25)</f>
        <v>2.1298992426881749E-3</v>
      </c>
      <c r="X200" s="244">
        <v>1.3</v>
      </c>
      <c r="Y200" s="260">
        <f>ND代替値*2.71828^(-(0.69315/12)*(P200-事故日Cb)/365.25)</f>
        <v>3.9142631498470637E-2</v>
      </c>
      <c r="Z200" s="4"/>
      <c r="AA200" s="44">
        <f t="shared" si="30"/>
        <v>6.8733516249752462</v>
      </c>
      <c r="AB200" s="43">
        <f t="shared" si="31"/>
        <v>1.8743113335655939</v>
      </c>
      <c r="AC200" s="34">
        <f t="shared" si="32"/>
        <v>1.8258740477656015</v>
      </c>
      <c r="AD200" s="35">
        <f t="shared" si="33"/>
        <v>200.6884295600195</v>
      </c>
      <c r="AE200" s="44">
        <f t="shared" si="34"/>
        <v>9.5733267886449093E-42</v>
      </c>
      <c r="AF200" s="43">
        <f t="shared" si="35"/>
        <v>69.999999210647161</v>
      </c>
      <c r="AG200" s="277">
        <f t="shared" si="36"/>
        <v>2.6764475795960177E-219</v>
      </c>
      <c r="AH200" s="7"/>
    </row>
    <row r="201" spans="2:44" ht="9.9499999999999993" customHeight="1" x14ac:dyDescent="0.3">
      <c r="B201" s="123">
        <v>37565</v>
      </c>
      <c r="C201" s="116"/>
      <c r="D201" s="111"/>
      <c r="E201" s="239">
        <f>ND代替値*2.71828^(-(0.69315/2.062)*(B201-事故日Cb)/365.25)</f>
        <v>1.9319284296217946E-3</v>
      </c>
      <c r="F201" s="111">
        <v>2.4</v>
      </c>
      <c r="G201" s="111"/>
      <c r="H201" s="201">
        <v>0.55000000000000004</v>
      </c>
      <c r="I201" s="126">
        <v>37579</v>
      </c>
      <c r="J201" s="242">
        <f>ND代替値*2.71828^(-(0.69315/2.062)*(I201-事故日Cb)/365.25)</f>
        <v>1.9071956894695873E-3</v>
      </c>
      <c r="K201" s="115">
        <v>1.9</v>
      </c>
      <c r="L201" s="126">
        <v>37554</v>
      </c>
      <c r="M201" s="241">
        <f>0.5*2.71828^(-(0.69315/2.062)*(L201-事故日Cb)/365.25)</f>
        <v>1.9515860961792919E-3</v>
      </c>
      <c r="N201" s="111">
        <v>2.1</v>
      </c>
      <c r="O201" s="260">
        <f>ND代替値*2.71828^(-(0.69315/12)*(I201-事故日Cb)/365.25)</f>
        <v>3.8406810195590314E-2</v>
      </c>
      <c r="P201" s="126">
        <v>37544</v>
      </c>
      <c r="Q201" s="122"/>
      <c r="R201" s="124"/>
      <c r="S201" s="239">
        <f t="shared" si="37"/>
        <v>1.969630219633318E-3</v>
      </c>
      <c r="T201" s="111">
        <v>1.9</v>
      </c>
      <c r="U201" s="124"/>
      <c r="V201" s="120"/>
      <c r="W201" s="239">
        <f t="shared" si="38"/>
        <v>1.969630219633318E-3</v>
      </c>
      <c r="X201" s="244">
        <v>1.8</v>
      </c>
      <c r="Y201" s="117"/>
      <c r="Z201" s="4"/>
      <c r="AA201" s="44">
        <f t="shared" si="30"/>
        <v>6.8365177656206866</v>
      </c>
      <c r="AB201" s="43">
        <f t="shared" si="31"/>
        <v>1.7332745932773199</v>
      </c>
      <c r="AC201" s="34">
        <f t="shared" si="32"/>
        <v>1.8157461066603995</v>
      </c>
      <c r="AD201" s="35">
        <f t="shared" si="33"/>
        <v>198.08001178572937</v>
      </c>
      <c r="AE201" s="44">
        <f t="shared" si="34"/>
        <v>3.1688694358013019E-42</v>
      </c>
      <c r="AF201" s="43">
        <f t="shared" si="35"/>
        <v>69.999999201804911</v>
      </c>
      <c r="AG201" s="277">
        <f t="shared" si="36"/>
        <v>1.8563056158598459E-222</v>
      </c>
      <c r="AH201" s="7"/>
    </row>
    <row r="202" spans="2:44" ht="9.9499999999999993" customHeight="1" x14ac:dyDescent="0.3">
      <c r="B202" s="110">
        <f>P202</f>
        <v>37641</v>
      </c>
      <c r="C202" s="116"/>
      <c r="D202" s="111"/>
      <c r="E202" s="184"/>
      <c r="F202" s="111"/>
      <c r="G202" s="111"/>
      <c r="H202" s="120"/>
      <c r="I202" s="126"/>
      <c r="J202" s="113"/>
      <c r="K202" s="115"/>
      <c r="L202" s="126"/>
      <c r="M202" s="118"/>
      <c r="N202" s="111"/>
      <c r="O202" s="120"/>
      <c r="P202" s="126">
        <v>37641</v>
      </c>
      <c r="Q202" s="122"/>
      <c r="R202" s="124"/>
      <c r="S202" s="239">
        <f t="shared" si="37"/>
        <v>1.8014157622460126E-3</v>
      </c>
      <c r="T202" s="111">
        <v>2.1</v>
      </c>
      <c r="U202" s="124">
        <v>2.1</v>
      </c>
      <c r="V202" s="260">
        <f>ND代替値*2.71828^(-(0.69315/12.33)*(P202-事故日Cb)/365.25)</f>
        <v>3.9028948223846414E-2</v>
      </c>
      <c r="W202" s="239">
        <f t="shared" si="38"/>
        <v>1.8014157622460126E-3</v>
      </c>
      <c r="X202" s="111">
        <v>2</v>
      </c>
      <c r="Y202" s="260">
        <f>ND代替値*2.71828^(-(0.69315/12)*(P202-事故日Cb)/365.25)</f>
        <v>3.803207196089315E-2</v>
      </c>
      <c r="Z202" s="4"/>
      <c r="AA202" s="44">
        <f t="shared" si="30"/>
        <v>6.7947249288349258</v>
      </c>
      <c r="AB202" s="43">
        <f t="shared" si="31"/>
        <v>1.5852458707764912</v>
      </c>
      <c r="AC202" s="34">
        <f t="shared" si="32"/>
        <v>1.8042569558210375</v>
      </c>
      <c r="AD202" s="35">
        <f t="shared" si="33"/>
        <v>195.14474111923204</v>
      </c>
      <c r="AE202" s="44">
        <f t="shared" si="34"/>
        <v>8.9734349666913237E-43</v>
      </c>
      <c r="AF202" s="43">
        <f t="shared" si="35"/>
        <v>69.999999191714338</v>
      </c>
      <c r="AG202" s="277">
        <f t="shared" si="36"/>
        <v>4.6108028676427459E-226</v>
      </c>
      <c r="AH202" s="7"/>
      <c r="AI202" s="7"/>
      <c r="AL202" s="9"/>
      <c r="AN202" s="9"/>
      <c r="AP202" s="9"/>
      <c r="AQ202" s="9"/>
      <c r="AR202" s="9"/>
    </row>
    <row r="203" spans="2:44" ht="9.9499999999999993" customHeight="1" x14ac:dyDescent="0.3">
      <c r="B203" s="123">
        <v>37753</v>
      </c>
      <c r="C203" s="116"/>
      <c r="D203" s="111"/>
      <c r="E203" s="239">
        <f>ND代替値*2.71828^(-(0.69315/2.062)*(B203-事故日Cb)/365.25)</f>
        <v>1.6249789618991253E-3</v>
      </c>
      <c r="F203" s="111">
        <v>1.6</v>
      </c>
      <c r="G203" s="111"/>
      <c r="H203" s="260">
        <f>ND代替値*2.71828^(-(0.69315/12.33)*(B203-事故日Cb)/365.25)</f>
        <v>3.836192545847876E-2</v>
      </c>
      <c r="I203" s="126">
        <v>37761</v>
      </c>
      <c r="J203" s="242">
        <f>ND代替値*2.71828^(-(0.69315/2.062)*(I203-事故日Cb)/365.25)</f>
        <v>1.6130586404462883E-3</v>
      </c>
      <c r="K203" s="115">
        <v>1.6</v>
      </c>
      <c r="L203" s="126"/>
      <c r="M203" s="118"/>
      <c r="N203" s="111"/>
      <c r="O203" s="120"/>
      <c r="P203" s="126">
        <v>37725</v>
      </c>
      <c r="Q203" s="122"/>
      <c r="R203" s="124"/>
      <c r="S203" s="239">
        <f t="shared" si="37"/>
        <v>1.667398078269391E-3</v>
      </c>
      <c r="T203" s="111">
        <v>2.2000000000000002</v>
      </c>
      <c r="U203" s="124"/>
      <c r="V203" s="117"/>
      <c r="W203" s="239">
        <f t="shared" si="38"/>
        <v>1.667398078269391E-3</v>
      </c>
      <c r="X203" s="111">
        <v>1.8</v>
      </c>
      <c r="Y203" s="117"/>
      <c r="Z203" s="4"/>
      <c r="AA203" s="44">
        <f t="shared" si="30"/>
        <v>6.7587396710122984</v>
      </c>
      <c r="AB203" s="43">
        <f t="shared" si="31"/>
        <v>1.467310308877064</v>
      </c>
      <c r="AC203" s="34">
        <f t="shared" si="32"/>
        <v>1.7943663408209938</v>
      </c>
      <c r="AD203" s="35">
        <f t="shared" si="33"/>
        <v>192.63802370490089</v>
      </c>
      <c r="AE203" s="44">
        <f t="shared" si="34"/>
        <v>3.009186504326545E-43</v>
      </c>
      <c r="AF203" s="43">
        <f t="shared" si="35"/>
        <v>69.999999182976126</v>
      </c>
      <c r="AG203" s="277">
        <f t="shared" si="36"/>
        <v>3.483621239246582E-229</v>
      </c>
      <c r="AH203" s="7"/>
      <c r="AI203" s="7"/>
      <c r="AL203" s="9"/>
      <c r="AN203" s="9"/>
      <c r="AP203" s="9"/>
      <c r="AQ203" s="9"/>
      <c r="AR203" s="9"/>
    </row>
    <row r="204" spans="2:44" ht="9.9499999999999993" customHeight="1" x14ac:dyDescent="0.3">
      <c r="B204" s="110">
        <f>P204</f>
        <v>37830</v>
      </c>
      <c r="C204" s="116"/>
      <c r="D204" s="111"/>
      <c r="E204" s="183"/>
      <c r="F204" s="111"/>
      <c r="G204" s="111"/>
      <c r="H204" s="114"/>
      <c r="I204" s="126"/>
      <c r="J204" s="113"/>
      <c r="K204" s="115"/>
      <c r="L204" s="126"/>
      <c r="M204" s="118"/>
      <c r="N204" s="111"/>
      <c r="O204" s="120"/>
      <c r="P204" s="126">
        <v>37830</v>
      </c>
      <c r="Q204" s="122"/>
      <c r="R204" s="124"/>
      <c r="S204" s="239">
        <f t="shared" si="37"/>
        <v>1.5138086040683116E-3</v>
      </c>
      <c r="T204" s="244">
        <v>1.7</v>
      </c>
      <c r="U204" s="124"/>
      <c r="V204" s="260">
        <f>ND代替値*2.71828^(-(0.69315/12.33)*(P204-事故日Cb)/365.25)</f>
        <v>3.7909971878674002E-2</v>
      </c>
      <c r="W204" s="239">
        <f t="shared" si="38"/>
        <v>1.5138086040683116E-3</v>
      </c>
      <c r="X204" s="244">
        <v>1.3</v>
      </c>
      <c r="Y204" s="260">
        <f>ND代替値*2.71828^(-(0.69315/12)*(P204-事故日Cb)/365.25)</f>
        <v>3.6912136440029428E-2</v>
      </c>
      <c r="Z204" s="4"/>
      <c r="AA204" s="44">
        <f t="shared" si="30"/>
        <v>6.7140259834827711</v>
      </c>
      <c r="AB204" s="43">
        <f t="shared" si="31"/>
        <v>1.3321515715801142</v>
      </c>
      <c r="AC204" s="34">
        <f t="shared" si="32"/>
        <v>1.7820792820947959</v>
      </c>
      <c r="AD204" s="35">
        <f t="shared" si="33"/>
        <v>189.54985939336999</v>
      </c>
      <c r="AE204" s="44">
        <f t="shared" si="34"/>
        <v>7.6791311979774019E-44</v>
      </c>
      <c r="AF204" s="43">
        <f t="shared" si="35"/>
        <v>69.99999917205335</v>
      </c>
      <c r="AG204" s="277">
        <f t="shared" si="36"/>
        <v>4.3636398445274801E-233</v>
      </c>
      <c r="AH204" s="7"/>
      <c r="AI204" s="7"/>
      <c r="AL204" s="9"/>
      <c r="AN204" s="9"/>
      <c r="AP204" s="9"/>
      <c r="AQ204" s="9"/>
      <c r="AR204" s="9"/>
    </row>
    <row r="205" spans="2:44" ht="9.9499999999999993" customHeight="1" x14ac:dyDescent="0.3">
      <c r="B205" s="123">
        <v>37945</v>
      </c>
      <c r="C205" s="116"/>
      <c r="D205" s="111"/>
      <c r="E205" s="239">
        <f>ND代替値*2.71828^(-(0.69315/2.062)*(B205-事故日Cb)/365.25)</f>
        <v>1.3617759453616958E-3</v>
      </c>
      <c r="F205" s="111">
        <v>2.2000000000000002</v>
      </c>
      <c r="G205" s="111"/>
      <c r="H205" s="260">
        <f>ND代替値*2.71828^(-(0.69315/12.33)*(B205-事故日Cb)/365.25)</f>
        <v>3.7244871621643416E-2</v>
      </c>
      <c r="I205" s="126">
        <v>37946</v>
      </c>
      <c r="J205" s="242">
        <f>ND代替値*2.71828^(-(0.69315/2.062)*(I205-事故日Cb)/365.25)</f>
        <v>1.3605232257557244E-3</v>
      </c>
      <c r="K205" s="115">
        <v>2.2000000000000002</v>
      </c>
      <c r="L205" s="126">
        <v>37908</v>
      </c>
      <c r="M205" s="241">
        <f>0.5*2.71828^(-(0.69315/2.062)*(L205-事故日Cb)/365.25)</f>
        <v>1.4089464839530282E-3</v>
      </c>
      <c r="N205" s="111">
        <v>2.2999999999999998</v>
      </c>
      <c r="O205" s="260">
        <f>ND代替値*2.71828^(-(0.69315/12)*(I205-事故日Cb)/365.25)</f>
        <v>3.6241163200993506E-2</v>
      </c>
      <c r="P205" s="126">
        <v>37908</v>
      </c>
      <c r="Q205" s="122"/>
      <c r="R205" s="124"/>
      <c r="S205" s="239">
        <f t="shared" si="37"/>
        <v>1.4089464839530282E-3</v>
      </c>
      <c r="T205" s="244">
        <v>1.7</v>
      </c>
      <c r="U205" s="124"/>
      <c r="V205" s="117"/>
      <c r="W205" s="239">
        <f t="shared" si="38"/>
        <v>1.4089464839530282E-3</v>
      </c>
      <c r="X205" s="244">
        <v>1.9</v>
      </c>
      <c r="Y205" s="117"/>
      <c r="Z205" s="4"/>
      <c r="AA205" s="44">
        <f t="shared" si="30"/>
        <v>6.6810017028903328</v>
      </c>
      <c r="AB205" s="43">
        <f t="shared" si="31"/>
        <v>1.2398729058786648</v>
      </c>
      <c r="AC205" s="34">
        <f t="shared" si="32"/>
        <v>1.7730062503369413</v>
      </c>
      <c r="AD205" s="35">
        <f t="shared" si="33"/>
        <v>187.28788636317276</v>
      </c>
      <c r="AE205" s="44">
        <f t="shared" si="34"/>
        <v>2.784171715719897E-44</v>
      </c>
      <c r="AF205" s="43">
        <f t="shared" si="35"/>
        <v>69.999999163939279</v>
      </c>
      <c r="AG205" s="277">
        <f t="shared" si="36"/>
        <v>5.5091564299816673E-236</v>
      </c>
      <c r="AH205" s="7"/>
      <c r="AI205" s="7"/>
      <c r="AL205" s="9"/>
      <c r="AN205" s="9"/>
      <c r="AP205" s="9"/>
      <c r="AQ205" s="9"/>
      <c r="AR205" s="9"/>
    </row>
    <row r="206" spans="2:44" ht="9.9499999999999993" customHeight="1" x14ac:dyDescent="0.3">
      <c r="B206" s="110">
        <f>P206</f>
        <v>38012</v>
      </c>
      <c r="C206" s="116"/>
      <c r="D206" s="111"/>
      <c r="E206" s="183"/>
      <c r="F206" s="111"/>
      <c r="G206" s="111"/>
      <c r="H206" s="114"/>
      <c r="I206" s="126"/>
      <c r="J206" s="118"/>
      <c r="K206" s="115"/>
      <c r="L206" s="126"/>
      <c r="M206" s="118"/>
      <c r="N206" s="111"/>
      <c r="O206" s="120"/>
      <c r="P206" s="126">
        <v>38012</v>
      </c>
      <c r="Q206" s="122"/>
      <c r="R206" s="124"/>
      <c r="S206" s="239">
        <f t="shared" si="37"/>
        <v>1.2803416357623143E-3</v>
      </c>
      <c r="T206" s="111">
        <v>2.1</v>
      </c>
      <c r="U206" s="124">
        <v>2.2000000000000002</v>
      </c>
      <c r="V206" s="260">
        <f>ND代替値*2.71828^(-(0.69315/12.33)*(P206-事故日Cb)/365.25)</f>
        <v>3.6862771133941832E-2</v>
      </c>
      <c r="W206" s="239">
        <f t="shared" si="38"/>
        <v>1.2803416357623143E-3</v>
      </c>
      <c r="X206" s="244">
        <v>1.4</v>
      </c>
      <c r="Y206" s="260">
        <f>ND代替値*2.71828^(-(0.69315/12)*(P206-事故日Cb)/365.25)</f>
        <v>3.5864860781584289E-2</v>
      </c>
      <c r="Z206" s="4"/>
      <c r="AA206" s="44">
        <f t="shared" si="30"/>
        <v>6.6372218696115537</v>
      </c>
      <c r="AB206" s="43">
        <f t="shared" si="31"/>
        <v>1.1267006394708365</v>
      </c>
      <c r="AC206" s="34">
        <f t="shared" si="32"/>
        <v>1.7609806900310727</v>
      </c>
      <c r="AD206" s="35">
        <f t="shared" si="33"/>
        <v>184.31385566970914</v>
      </c>
      <c r="AE206" s="44">
        <f t="shared" si="34"/>
        <v>7.1979350467251237E-45</v>
      </c>
      <c r="AF206" s="43">
        <f t="shared" si="35"/>
        <v>69.999999153120527</v>
      </c>
      <c r="AG206" s="277">
        <f t="shared" si="36"/>
        <v>7.5173835878165035E-240</v>
      </c>
      <c r="AH206" s="7"/>
      <c r="AI206" s="7"/>
      <c r="AL206" s="9"/>
      <c r="AN206" s="9"/>
      <c r="AP206" s="9"/>
      <c r="AQ206" s="9"/>
      <c r="AR206" s="9"/>
    </row>
    <row r="207" spans="2:44" ht="9.9499999999999993" customHeight="1" x14ac:dyDescent="0.3">
      <c r="B207" s="123">
        <v>38118</v>
      </c>
      <c r="C207" s="116"/>
      <c r="D207" s="111"/>
      <c r="E207" s="239">
        <f>ND代替値*2.71828^(-(0.69315/2.062)*(B207-事故日Cb)/365.25)</f>
        <v>1.161335877389117E-3</v>
      </c>
      <c r="F207" s="111">
        <v>2.1</v>
      </c>
      <c r="G207" s="111"/>
      <c r="H207" s="260">
        <f>ND代替値*2.71828^(-(0.69315/12.33)*(B207-事故日Cb)/365.25)</f>
        <v>3.6266244827574082E-2</v>
      </c>
      <c r="I207" s="126">
        <v>38131</v>
      </c>
      <c r="J207" s="242">
        <f>ND代替値*2.71828^(-(0.69315/2.062)*(I207-事故日Cb)/365.25)</f>
        <v>1.147523965594105E-3</v>
      </c>
      <c r="K207" s="115">
        <v>1.5</v>
      </c>
      <c r="L207" s="126"/>
      <c r="M207" s="118"/>
      <c r="N207" s="111"/>
      <c r="O207" s="120"/>
      <c r="P207" s="126">
        <v>38082</v>
      </c>
      <c r="Q207" s="122"/>
      <c r="R207" s="124"/>
      <c r="S207" s="239">
        <f t="shared" si="37"/>
        <v>1.2004580376868148E-3</v>
      </c>
      <c r="T207" s="111">
        <v>2.1</v>
      </c>
      <c r="U207" s="124"/>
      <c r="V207" s="117"/>
      <c r="W207" s="239">
        <f t="shared" si="38"/>
        <v>1.2004580376868148E-3</v>
      </c>
      <c r="X207" s="111">
        <v>2.5</v>
      </c>
      <c r="Y207" s="117"/>
      <c r="Z207" s="4"/>
      <c r="AA207" s="44">
        <f t="shared" si="30"/>
        <v>6.6079163212406131</v>
      </c>
      <c r="AB207" s="43">
        <f t="shared" si="31"/>
        <v>1.056403073164397</v>
      </c>
      <c r="AC207" s="34">
        <f t="shared" si="32"/>
        <v>1.7529325221161496</v>
      </c>
      <c r="AD207" s="35">
        <f t="shared" si="33"/>
        <v>182.3387413252085</v>
      </c>
      <c r="AE207" s="44">
        <f t="shared" si="34"/>
        <v>2.895897891852679E-45</v>
      </c>
      <c r="AF207" s="43">
        <f t="shared" si="35"/>
        <v>69.999999145838672</v>
      </c>
      <c r="AG207" s="277">
        <f t="shared" si="36"/>
        <v>1.881967087539563E-242</v>
      </c>
      <c r="AH207" s="7"/>
      <c r="AI207" s="7"/>
      <c r="AL207" s="9"/>
      <c r="AN207" s="9"/>
      <c r="AP207" s="9"/>
      <c r="AQ207" s="9"/>
      <c r="AR207" s="9"/>
    </row>
    <row r="208" spans="2:44" ht="9.9499999999999993" customHeight="1" x14ac:dyDescent="0.3">
      <c r="B208" s="110">
        <f>P208</f>
        <v>38173</v>
      </c>
      <c r="C208" s="116"/>
      <c r="D208" s="111"/>
      <c r="E208" s="184"/>
      <c r="F208" s="111"/>
      <c r="G208" s="111"/>
      <c r="H208" s="120"/>
      <c r="I208" s="126"/>
      <c r="J208" s="113"/>
      <c r="K208" s="115"/>
      <c r="L208" s="126"/>
      <c r="M208" s="118"/>
      <c r="N208" s="111"/>
      <c r="O208" s="120"/>
      <c r="P208" s="126">
        <v>38173</v>
      </c>
      <c r="Q208" s="122"/>
      <c r="R208" s="124"/>
      <c r="S208" s="239">
        <f t="shared" si="37"/>
        <v>1.1040136256483559E-3</v>
      </c>
      <c r="T208" s="244">
        <v>1.8</v>
      </c>
      <c r="U208" s="124"/>
      <c r="V208" s="260">
        <f>ND代替値*2.71828^(-(0.69315/12.33)*(P208-事故日Cb)/365.25)</f>
        <v>3.596054019602405E-2</v>
      </c>
      <c r="W208" s="239">
        <f t="shared" si="38"/>
        <v>1.1040136256483559E-3</v>
      </c>
      <c r="X208" s="111">
        <v>2.2000000000000002</v>
      </c>
      <c r="Y208" s="260">
        <f>ND代替値*2.71828^(-(0.69315/12)*(P208-事故日Cb)/365.25)</f>
        <v>3.4963220387146651E-2</v>
      </c>
      <c r="Z208" s="4"/>
      <c r="AA208" s="44">
        <f t="shared" si="30"/>
        <v>6.5700124665677961</v>
      </c>
      <c r="AB208" s="43">
        <f t="shared" si="31"/>
        <v>0.97153199057055317</v>
      </c>
      <c r="AC208" s="34">
        <f t="shared" si="32"/>
        <v>1.742524868286996</v>
      </c>
      <c r="AD208" s="35">
        <f t="shared" si="33"/>
        <v>179.80270098012025</v>
      </c>
      <c r="AE208" s="44">
        <f t="shared" si="34"/>
        <v>8.8660701383169655E-46</v>
      </c>
      <c r="AF208" s="43">
        <f t="shared" si="35"/>
        <v>69.999999136372267</v>
      </c>
      <c r="AG208" s="277">
        <f t="shared" si="36"/>
        <v>7.8112570648902811E-246</v>
      </c>
      <c r="AH208" s="7"/>
      <c r="AI208" s="7"/>
      <c r="AL208" s="9"/>
      <c r="AN208" s="9"/>
      <c r="AP208" s="9"/>
      <c r="AQ208" s="9"/>
      <c r="AR208" s="9"/>
    </row>
    <row r="209" spans="2:44" ht="9.9499999999999993" customHeight="1" x14ac:dyDescent="0.3">
      <c r="B209" s="123">
        <v>38315</v>
      </c>
      <c r="C209" s="116"/>
      <c r="D209" s="111"/>
      <c r="E209" s="239">
        <f>ND代替値*2.71828^(-(0.69315/2.062)*(B209-事故日Cb)/365.25)</f>
        <v>9.6876238339343068E-4</v>
      </c>
      <c r="F209" s="111">
        <v>2.4</v>
      </c>
      <c r="G209" s="111"/>
      <c r="H209" s="260">
        <f>ND代替値*2.71828^(-(0.69315/12.33)*(B209-事故日Cb)/365.25)</f>
        <v>3.5183128707532839E-2</v>
      </c>
      <c r="I209" s="126">
        <v>38295</v>
      </c>
      <c r="J209" s="242">
        <f>ND代替値*2.71828^(-(0.69315/2.062)*(I209-事故日Cb)/365.25)</f>
        <v>9.8675931337744924E-4</v>
      </c>
      <c r="K209" s="115">
        <v>1.9</v>
      </c>
      <c r="L209" s="126">
        <v>38286</v>
      </c>
      <c r="M209" s="241">
        <f>0.5*2.71828^(-(0.69315/2.062)*(L209-事故日Cb)/365.25)</f>
        <v>9.9496663925179897E-4</v>
      </c>
      <c r="N209" s="111">
        <v>2.1</v>
      </c>
      <c r="O209" s="260">
        <f>ND代替値*2.71828^(-(0.69315/12)*(I209-事故日Cb)/365.25)</f>
        <v>3.4295116670605946E-2</v>
      </c>
      <c r="P209" s="126">
        <v>38272</v>
      </c>
      <c r="Q209" s="122"/>
      <c r="R209" s="124"/>
      <c r="S209" s="239">
        <f t="shared" si="37"/>
        <v>1.0078694847671299E-3</v>
      </c>
      <c r="T209" s="244">
        <v>1.8</v>
      </c>
      <c r="U209" s="124"/>
      <c r="V209" s="117"/>
      <c r="W209" s="239">
        <f t="shared" si="38"/>
        <v>1.0078694847671299E-3</v>
      </c>
      <c r="X209" s="244">
        <v>1.5</v>
      </c>
      <c r="Y209" s="117"/>
      <c r="Z209" s="4"/>
      <c r="AA209" s="44">
        <f t="shared" si="30"/>
        <v>6.529023295819818</v>
      </c>
      <c r="AB209" s="43">
        <f t="shared" si="31"/>
        <v>0.88692514659507427</v>
      </c>
      <c r="AC209" s="34">
        <f t="shared" si="32"/>
        <v>1.7312724241582536</v>
      </c>
      <c r="AD209" s="35">
        <f t="shared" si="33"/>
        <v>177.08375550950882</v>
      </c>
      <c r="AE209" s="44">
        <f t="shared" si="34"/>
        <v>2.4461759310870913E-46</v>
      </c>
      <c r="AF209" s="43">
        <f t="shared" si="35"/>
        <v>69.999999126073632</v>
      </c>
      <c r="AG209" s="277">
        <f t="shared" si="36"/>
        <v>1.635011191621579E-249</v>
      </c>
      <c r="AH209" s="7"/>
      <c r="AI209" s="7"/>
      <c r="AL209" s="9"/>
      <c r="AN209" s="9"/>
      <c r="AP209" s="9"/>
      <c r="AQ209" s="9"/>
      <c r="AR209" s="9"/>
    </row>
    <row r="210" spans="2:44" ht="9.9499999999999993" customHeight="1" x14ac:dyDescent="0.3">
      <c r="B210" s="110">
        <f>P210</f>
        <v>38376</v>
      </c>
      <c r="C210" s="116"/>
      <c r="D210" s="111"/>
      <c r="E210" s="183"/>
      <c r="F210" s="111"/>
      <c r="G210" s="111"/>
      <c r="H210" s="120"/>
      <c r="I210" s="126"/>
      <c r="J210" s="118"/>
      <c r="K210" s="115"/>
      <c r="L210" s="126"/>
      <c r="M210" s="118"/>
      <c r="N210" s="111"/>
      <c r="O210" s="120"/>
      <c r="P210" s="126">
        <v>38376</v>
      </c>
      <c r="Q210" s="122"/>
      <c r="R210" s="124"/>
      <c r="S210" s="239">
        <f t="shared" si="37"/>
        <v>9.158738670763377E-4</v>
      </c>
      <c r="T210" s="244">
        <v>1.8</v>
      </c>
      <c r="U210" s="124">
        <v>1.9</v>
      </c>
      <c r="V210" s="260">
        <f>ND代替値*2.71828^(-(0.69315/12.33)*(P210-事故日Cb)/365.25)</f>
        <v>3.485435218286239E-2</v>
      </c>
      <c r="W210" s="239">
        <f t="shared" si="38"/>
        <v>9.158738670763377E-4</v>
      </c>
      <c r="X210" s="244">
        <v>1.8</v>
      </c>
      <c r="Y210" s="260">
        <f>ND代替値*2.71828^(-(0.69315/12)*(P210-事故日Cb)/365.25)</f>
        <v>3.3858606731479605E-2</v>
      </c>
      <c r="Z210" s="4"/>
      <c r="AA210" s="44">
        <f t="shared" si="30"/>
        <v>6.4862393595067065</v>
      </c>
      <c r="AB210" s="43">
        <f t="shared" si="31"/>
        <v>0.80596900302717722</v>
      </c>
      <c r="AC210" s="34">
        <f t="shared" si="32"/>
        <v>1.7195299269512381</v>
      </c>
      <c r="AD210" s="35">
        <f t="shared" si="33"/>
        <v>174.27176091431195</v>
      </c>
      <c r="AE210" s="44">
        <f t="shared" si="34"/>
        <v>6.324112613246099E-47</v>
      </c>
      <c r="AF210" s="43">
        <f t="shared" si="35"/>
        <v>69.999999115254894</v>
      </c>
      <c r="AG210" s="277">
        <f t="shared" si="36"/>
        <v>2.2310142131563806E-253</v>
      </c>
      <c r="AH210" s="7"/>
      <c r="AI210" s="7"/>
      <c r="AL210" s="9"/>
      <c r="AN210" s="9"/>
      <c r="AP210" s="9"/>
      <c r="AQ210" s="9"/>
      <c r="AR210" s="9"/>
    </row>
    <row r="211" spans="2:44" ht="9.9499999999999993" customHeight="1" x14ac:dyDescent="0.3">
      <c r="B211" s="123">
        <v>38489</v>
      </c>
      <c r="C211" s="116"/>
      <c r="D211" s="111"/>
      <c r="E211" s="239">
        <f>ND代替値*2.71828^(-(0.69315/2.062)*(B211-事故日Cb)/365.25)</f>
        <v>8.2541005140976691E-4</v>
      </c>
      <c r="F211" s="244">
        <v>1.8</v>
      </c>
      <c r="G211" s="111"/>
      <c r="H211" s="260">
        <f>ND代替値*2.71828^(-(0.69315/12.33)*(B211-事故日Cb)/365.25)</f>
        <v>3.4253402763991074E-2</v>
      </c>
      <c r="I211" s="126">
        <v>38489</v>
      </c>
      <c r="J211" s="242">
        <f>ND代替値*2.71828^(-(0.69315/2.062)*(I211-事故日Cb)/365.25)</f>
        <v>8.2541005140976691E-4</v>
      </c>
      <c r="K211" s="245">
        <v>1.7</v>
      </c>
      <c r="L211" s="126"/>
      <c r="M211" s="118"/>
      <c r="N211" s="111"/>
      <c r="O211" s="120"/>
      <c r="P211" s="126">
        <v>38446</v>
      </c>
      <c r="Q211" s="122"/>
      <c r="R211" s="124"/>
      <c r="S211" s="239">
        <f t="shared" si="37"/>
        <v>8.5873029082934697E-4</v>
      </c>
      <c r="T211" s="111">
        <v>2.5</v>
      </c>
      <c r="U211" s="124"/>
      <c r="V211" s="117"/>
      <c r="W211" s="239">
        <f t="shared" si="38"/>
        <v>8.5873029082934697E-4</v>
      </c>
      <c r="X211" s="111">
        <v>2.5</v>
      </c>
      <c r="Y211" s="117"/>
      <c r="Z211" s="4"/>
      <c r="AA211" s="44">
        <f t="shared" si="30"/>
        <v>6.4576004492774421</v>
      </c>
      <c r="AB211" s="43">
        <f t="shared" si="31"/>
        <v>0.75568265592982531</v>
      </c>
      <c r="AC211" s="34">
        <f t="shared" si="32"/>
        <v>1.7116712004670795</v>
      </c>
      <c r="AD211" s="35">
        <f t="shared" si="33"/>
        <v>172.40425804225404</v>
      </c>
      <c r="AE211" s="44">
        <f t="shared" si="34"/>
        <v>2.5443386562471459E-47</v>
      </c>
      <c r="AF211" s="43">
        <f t="shared" si="35"/>
        <v>69.999999107973039</v>
      </c>
      <c r="AG211" s="277">
        <f t="shared" si="36"/>
        <v>5.5853147201350075E-256</v>
      </c>
      <c r="AH211" s="7"/>
      <c r="AI211" s="7"/>
      <c r="AL211" s="9"/>
      <c r="AN211" s="9"/>
      <c r="AP211" s="9"/>
      <c r="AQ211" s="9"/>
      <c r="AR211" s="9"/>
    </row>
    <row r="212" spans="2:44" ht="9.9499999999999993" customHeight="1" x14ac:dyDescent="0.3">
      <c r="B212" s="110">
        <f>P212</f>
        <v>38544</v>
      </c>
      <c r="C212" s="116"/>
      <c r="D212" s="111"/>
      <c r="E212" s="183"/>
      <c r="F212" s="111"/>
      <c r="G212" s="111"/>
      <c r="H212" s="114"/>
      <c r="I212" s="126"/>
      <c r="J212" s="118"/>
      <c r="K212" s="115"/>
      <c r="L212" s="126"/>
      <c r="M212" s="118"/>
      <c r="N212" s="111"/>
      <c r="O212" s="120"/>
      <c r="P212" s="126">
        <v>38544</v>
      </c>
      <c r="Q212" s="122"/>
      <c r="R212" s="124"/>
      <c r="S212" s="239">
        <f t="shared" si="37"/>
        <v>7.8466872611579941E-4</v>
      </c>
      <c r="T212" s="244">
        <v>1.5</v>
      </c>
      <c r="U212" s="124"/>
      <c r="V212" s="120">
        <v>0.44</v>
      </c>
      <c r="W212" s="239">
        <f t="shared" si="38"/>
        <v>7.8466872611579941E-4</v>
      </c>
      <c r="X212" s="119">
        <f>ND代替値</f>
        <v>0.5</v>
      </c>
      <c r="Y212" s="125"/>
      <c r="Z212" s="4"/>
      <c r="AA212" s="44">
        <f t="shared" si="30"/>
        <v>6.417718286382704</v>
      </c>
      <c r="AB212" s="43">
        <f t="shared" si="31"/>
        <v>0.69050847898190348</v>
      </c>
      <c r="AC212" s="34">
        <f t="shared" si="32"/>
        <v>1.7007292863981092</v>
      </c>
      <c r="AD212" s="35">
        <f t="shared" si="33"/>
        <v>169.82332645708021</v>
      </c>
      <c r="AE212" s="44">
        <f t="shared" si="34"/>
        <v>7.1118136156555247E-48</v>
      </c>
      <c r="AF212" s="43">
        <f t="shared" si="35"/>
        <v>69.999999097778442</v>
      </c>
      <c r="AG212" s="277">
        <f t="shared" si="36"/>
        <v>1.2735355933759334E-259</v>
      </c>
      <c r="AH212" s="7"/>
      <c r="AI212" s="7"/>
      <c r="AL212" s="9"/>
      <c r="AN212" s="9"/>
      <c r="AP212" s="9"/>
      <c r="AQ212" s="9"/>
      <c r="AR212" s="9"/>
    </row>
    <row r="213" spans="2:44" ht="9.9499999999999993" customHeight="1" x14ac:dyDescent="0.3">
      <c r="B213" s="123">
        <v>38672</v>
      </c>
      <c r="C213" s="116"/>
      <c r="D213" s="111"/>
      <c r="E213" s="239">
        <f>ND代替値*2.71828^(-(0.69315/2.062)*(B213-事故日Cb)/365.25)</f>
        <v>6.974690716690311E-4</v>
      </c>
      <c r="F213" s="111">
        <v>2.2000000000000002</v>
      </c>
      <c r="G213" s="111"/>
      <c r="H213" s="260">
        <f>ND代替値*2.71828^(-(0.69315/12.33)*(B213-事故日Cb)/365.25)</f>
        <v>3.3302082740641913E-2</v>
      </c>
      <c r="I213" s="126">
        <v>38672</v>
      </c>
      <c r="J213" s="242">
        <f>ND代替値*2.71828^(-(0.69315/2.062)*(I213-事故日Cb)/365.25)</f>
        <v>6.974690716690311E-4</v>
      </c>
      <c r="K213" s="115">
        <v>1.9</v>
      </c>
      <c r="L213" s="126">
        <v>38631</v>
      </c>
      <c r="M213" s="241">
        <f>0.5*2.71828^(-(0.69315/2.062)*(L213-事故日Cb)/365.25)</f>
        <v>7.2429016282387064E-4</v>
      </c>
      <c r="N213" s="111">
        <v>2</v>
      </c>
      <c r="O213" s="260">
        <f>ND代替値*2.71828^(-(0.69315/12)*(I213-事故日Cb)/365.25)</f>
        <v>3.2310178616243114E-2</v>
      </c>
      <c r="P213" s="126">
        <v>38642</v>
      </c>
      <c r="Q213" s="122"/>
      <c r="R213" s="124"/>
      <c r="S213" s="239">
        <f t="shared" si="37"/>
        <v>7.1699463302913604E-4</v>
      </c>
      <c r="T213" s="244">
        <v>2</v>
      </c>
      <c r="U213" s="124"/>
      <c r="V213" s="125"/>
      <c r="W213" s="239">
        <f t="shared" si="38"/>
        <v>7.1699463302913604E-4</v>
      </c>
      <c r="X213" s="111">
        <v>1.9</v>
      </c>
      <c r="Y213" s="125"/>
      <c r="Z213" s="4"/>
      <c r="AA213" s="44">
        <f t="shared" si="30"/>
        <v>6.3780824358650889</v>
      </c>
      <c r="AB213" s="43">
        <f t="shared" si="31"/>
        <v>0.6309552770656397</v>
      </c>
      <c r="AC213" s="34">
        <f t="shared" si="32"/>
        <v>1.689857318872295</v>
      </c>
      <c r="AD213" s="35">
        <f t="shared" si="33"/>
        <v>167.2810320141846</v>
      </c>
      <c r="AE213" s="44">
        <f t="shared" si="34"/>
        <v>1.9878600979330927E-48</v>
      </c>
      <c r="AF213" s="43">
        <f t="shared" si="35"/>
        <v>69.999999087583859</v>
      </c>
      <c r="AG213" s="277">
        <f t="shared" si="36"/>
        <v>2.903852314262817E-263</v>
      </c>
      <c r="AH213" s="7"/>
      <c r="AI213" s="7"/>
      <c r="AL213" s="9"/>
      <c r="AN213" s="9"/>
      <c r="AP213" s="9"/>
      <c r="AQ213" s="9"/>
      <c r="AR213" s="9"/>
    </row>
    <row r="214" spans="2:44" ht="9.9499999999999993" customHeight="1" x14ac:dyDescent="0.3">
      <c r="B214" s="110">
        <f>P214</f>
        <v>38734</v>
      </c>
      <c r="C214" s="116"/>
      <c r="D214" s="111"/>
      <c r="E214" s="184"/>
      <c r="F214" s="111"/>
      <c r="G214" s="111"/>
      <c r="H214" s="120"/>
      <c r="I214" s="126"/>
      <c r="J214" s="113"/>
      <c r="K214" s="115"/>
      <c r="L214" s="126"/>
      <c r="M214" s="118"/>
      <c r="N214" s="111"/>
      <c r="O214" s="120"/>
      <c r="P214" s="126">
        <v>38734</v>
      </c>
      <c r="Q214" s="122"/>
      <c r="R214" s="124"/>
      <c r="S214" s="239">
        <f t="shared" si="37"/>
        <v>6.5878493031468373E-4</v>
      </c>
      <c r="T214" s="244">
        <v>1.9</v>
      </c>
      <c r="U214" s="124">
        <v>2.2999999999999998</v>
      </c>
      <c r="V214" s="260">
        <f>ND代替値*2.71828^(-(0.69315/12.33)*(P214-事故日Cb)/365.25)</f>
        <v>3.2985806750196613E-2</v>
      </c>
      <c r="W214" s="239">
        <f t="shared" si="38"/>
        <v>6.5878493031468373E-4</v>
      </c>
      <c r="X214" s="111">
        <v>2.2000000000000002</v>
      </c>
      <c r="Y214" s="125"/>
      <c r="Z214" s="4"/>
      <c r="AA214" s="44">
        <f t="shared" si="30"/>
        <v>6.3410960673204588</v>
      </c>
      <c r="AB214" s="43">
        <f t="shared" si="31"/>
        <v>0.57973073867692171</v>
      </c>
      <c r="AC214" s="34">
        <f t="shared" si="32"/>
        <v>1.6797142373426128</v>
      </c>
      <c r="AD214" s="35">
        <f t="shared" si="33"/>
        <v>164.92903375098305</v>
      </c>
      <c r="AE214" s="44">
        <f t="shared" si="34"/>
        <v>6.0073759306011015E-49</v>
      </c>
      <c r="AF214" s="43">
        <f t="shared" si="35"/>
        <v>69.999999078013431</v>
      </c>
      <c r="AG214" s="277">
        <f t="shared" si="36"/>
        <v>1.106419427780811E-266</v>
      </c>
      <c r="AH214" s="7"/>
      <c r="AI214" s="7"/>
      <c r="AL214" s="9"/>
      <c r="AN214" s="9"/>
      <c r="AP214" s="9"/>
      <c r="AQ214" s="9"/>
      <c r="AR214" s="9"/>
    </row>
    <row r="215" spans="2:44" ht="9.9499999999999993" customHeight="1" x14ac:dyDescent="0.3">
      <c r="B215" s="123">
        <v>38853</v>
      </c>
      <c r="C215" s="116"/>
      <c r="D215" s="111"/>
      <c r="E215" s="239">
        <f>ND代替値*2.71828^(-(0.69315/2.062)*(B215-事故日Cb)/365.25)</f>
        <v>5.9044513947891463E-4</v>
      </c>
      <c r="F215" s="244">
        <v>1.4</v>
      </c>
      <c r="G215" s="111"/>
      <c r="H215" s="260">
        <f>ND代替値*2.71828^(-(0.69315/12.33)*(B215-事故日Cb)/365.25)</f>
        <v>3.2387151770537879E-2</v>
      </c>
      <c r="I215" s="126">
        <v>38853</v>
      </c>
      <c r="J215" s="242">
        <f>ND代替値*2.71828^(-(0.69315/2.062)*(I215-事故日Cb)/365.25)</f>
        <v>5.9044513947891463E-4</v>
      </c>
      <c r="K215" s="115">
        <v>2.4</v>
      </c>
      <c r="L215" s="126"/>
      <c r="M215" s="118"/>
      <c r="N215" s="111"/>
      <c r="O215" s="120"/>
      <c r="P215" s="126">
        <v>38825</v>
      </c>
      <c r="Q215" s="122"/>
      <c r="R215" s="124"/>
      <c r="S215" s="239">
        <f t="shared" si="37"/>
        <v>6.0585836123074814E-4</v>
      </c>
      <c r="T215" s="243">
        <f>0.5*2.71828^(-(0.69315/30.02)*(P215-事故日Cb)/365.25)</f>
        <v>0.31523613639055365</v>
      </c>
      <c r="U215" s="124"/>
      <c r="V215" s="117"/>
      <c r="W215" s="239">
        <f t="shared" si="38"/>
        <v>6.0585836123074814E-4</v>
      </c>
      <c r="X215" s="244">
        <v>1.6</v>
      </c>
      <c r="Y215" s="125"/>
      <c r="Z215" s="4"/>
      <c r="AA215" s="44">
        <f t="shared" si="30"/>
        <v>6.3047227278110727</v>
      </c>
      <c r="AB215" s="43">
        <f t="shared" si="31"/>
        <v>0.53315535788305835</v>
      </c>
      <c r="AC215" s="34">
        <f t="shared" si="32"/>
        <v>1.6697413010808915</v>
      </c>
      <c r="AD215" s="35">
        <f t="shared" si="33"/>
        <v>162.63513460136173</v>
      </c>
      <c r="AE215" s="44">
        <f t="shared" si="34"/>
        <v>1.8392159646855153E-49</v>
      </c>
      <c r="AF215" s="43">
        <f t="shared" si="35"/>
        <v>69.999999068547012</v>
      </c>
      <c r="AG215" s="277">
        <f t="shared" si="36"/>
        <v>4.5922835894456292E-270</v>
      </c>
      <c r="AH215" s="7"/>
      <c r="AI215" s="7"/>
      <c r="AL215" s="9"/>
      <c r="AN215" s="9"/>
      <c r="AP215" s="9"/>
      <c r="AQ215" s="9"/>
      <c r="AR215" s="9"/>
    </row>
    <row r="216" spans="2:44" ht="9.9499999999999993" customHeight="1" x14ac:dyDescent="0.3">
      <c r="B216" s="110">
        <f>P216</f>
        <v>38902</v>
      </c>
      <c r="C216" s="116"/>
      <c r="D216" s="111"/>
      <c r="E216" s="183"/>
      <c r="F216" s="111"/>
      <c r="G216" s="111"/>
      <c r="H216" s="120"/>
      <c r="I216" s="126"/>
      <c r="J216" s="118"/>
      <c r="K216" s="115"/>
      <c r="L216" s="126"/>
      <c r="M216" s="118"/>
      <c r="N216" s="111"/>
      <c r="O216" s="120"/>
      <c r="P216" s="126">
        <v>38902</v>
      </c>
      <c r="Q216" s="122"/>
      <c r="R216" s="124"/>
      <c r="S216" s="239">
        <f t="shared" si="37"/>
        <v>5.6440952257372624E-4</v>
      </c>
      <c r="T216" s="244">
        <v>1.7</v>
      </c>
      <c r="U216" s="124"/>
      <c r="V216" s="260">
        <f>ND代替値*2.71828^(-(0.69315/12.33)*(P216-事故日Cb)/365.25)</f>
        <v>3.2143816065203716E-2</v>
      </c>
      <c r="W216" s="239">
        <f t="shared" si="38"/>
        <v>5.6440952257372624E-4</v>
      </c>
      <c r="X216" s="111">
        <v>1.8</v>
      </c>
      <c r="Y216" s="260">
        <f>ND代替値*2.71828^(-(0.69315/12)*(P216-事故日Cb)/365.25)</f>
        <v>3.1156065896010044E-2</v>
      </c>
      <c r="Z216" s="4"/>
      <c r="AA216" s="44">
        <f t="shared" si="30"/>
        <v>6.2741082977929041</v>
      </c>
      <c r="AB216" s="43">
        <f t="shared" si="31"/>
        <v>0.49668037986487912</v>
      </c>
      <c r="AC216" s="34">
        <f t="shared" si="32"/>
        <v>1.6613489253388587</v>
      </c>
      <c r="AD216" s="35">
        <f t="shared" si="33"/>
        <v>160.71908032601857</v>
      </c>
      <c r="AE216" s="44">
        <f t="shared" si="34"/>
        <v>6.7556257376132921E-50</v>
      </c>
      <c r="AF216" s="43">
        <f t="shared" si="35"/>
        <v>69.999999060536979</v>
      </c>
      <c r="AG216" s="277">
        <f t="shared" si="36"/>
        <v>6.3158025357795807E-273</v>
      </c>
      <c r="AH216" s="7"/>
      <c r="AI216" s="7"/>
      <c r="AL216" s="9"/>
      <c r="AN216" s="9"/>
      <c r="AP216" s="9"/>
      <c r="AQ216" s="9"/>
      <c r="AR216" s="9"/>
    </row>
    <row r="217" spans="2:44" ht="9.9499999999999993" customHeight="1" x14ac:dyDescent="0.3">
      <c r="B217" s="123">
        <v>39037</v>
      </c>
      <c r="C217" s="116"/>
      <c r="D217" s="111"/>
      <c r="E217" s="239">
        <f>ND代替値*2.71828^(-(0.69315/2.062)*(B217-事故日Cb)/365.25)</f>
        <v>4.9846544188601597E-4</v>
      </c>
      <c r="F217" s="111">
        <v>2.1</v>
      </c>
      <c r="G217" s="111"/>
      <c r="H217" s="260">
        <f>ND代替値*2.71828^(-(0.69315/12.33)*(B217-事故日Cb)/365.25)</f>
        <v>3.1482817181516479E-2</v>
      </c>
      <c r="I217" s="126">
        <v>39037</v>
      </c>
      <c r="J217" s="242">
        <f>ND代替値*2.71828^(-(0.69315/2.062)*(I217-事故日Cb)/365.25)</f>
        <v>4.9846544188601597E-4</v>
      </c>
      <c r="K217" s="115">
        <v>2.2999999999999998</v>
      </c>
      <c r="L217" s="126">
        <v>38994</v>
      </c>
      <c r="M217" s="241">
        <f>0.5*2.71828^(-(0.69315/2.062)*(L217-事故日Cb)/365.25)</f>
        <v>5.1858754705987726E-4</v>
      </c>
      <c r="N217" s="111">
        <v>2.5</v>
      </c>
      <c r="O217" s="260">
        <f>ND代替値*2.71828^(-(0.69315/12)*(I217-事故日Cb)/365.25)</f>
        <v>3.0497947404276221E-2</v>
      </c>
      <c r="P217" s="126">
        <v>38995</v>
      </c>
      <c r="Q217" s="122"/>
      <c r="R217" s="124"/>
      <c r="S217" s="239">
        <f t="shared" si="37"/>
        <v>5.1811049003017465E-4</v>
      </c>
      <c r="T217" s="243">
        <f>0.5*2.71828^(-(0.69315/30.02)*(P217-事故日Cb)/365.25)</f>
        <v>0.31186652812387466</v>
      </c>
      <c r="U217" s="124"/>
      <c r="V217" s="117"/>
      <c r="W217" s="239">
        <f t="shared" si="38"/>
        <v>5.1811049003017465E-4</v>
      </c>
      <c r="X217" s="111">
        <v>1.9</v>
      </c>
      <c r="Y217" s="125"/>
      <c r="Z217" s="4"/>
      <c r="AA217" s="44">
        <f t="shared" si="30"/>
        <v>6.2373305624774931</v>
      </c>
      <c r="AB217" s="43">
        <f t="shared" si="31"/>
        <v>0.45593723122655372</v>
      </c>
      <c r="AC217" s="34">
        <f t="shared" si="32"/>
        <v>1.6512688991656783</v>
      </c>
      <c r="AD217" s="35">
        <f t="shared" si="33"/>
        <v>158.43495717831573</v>
      </c>
      <c r="AE217" s="44">
        <f t="shared" si="34"/>
        <v>2.0151883858094436E-50</v>
      </c>
      <c r="AF217" s="43">
        <f t="shared" si="35"/>
        <v>69.999999050862513</v>
      </c>
      <c r="AG217" s="277">
        <f t="shared" si="36"/>
        <v>2.2090735356296094E-276</v>
      </c>
      <c r="AH217" s="7"/>
      <c r="AI217" s="7"/>
      <c r="AL217" s="9"/>
      <c r="AN217" s="9"/>
      <c r="AP217" s="9"/>
      <c r="AQ217" s="9"/>
      <c r="AR217" s="9"/>
    </row>
    <row r="218" spans="2:44" ht="9.9499999999999993" customHeight="1" x14ac:dyDescent="0.3">
      <c r="B218" s="110">
        <f>P218</f>
        <v>39092</v>
      </c>
      <c r="C218" s="116"/>
      <c r="D218" s="111"/>
      <c r="E218" s="183"/>
      <c r="F218" s="111"/>
      <c r="G218" s="111"/>
      <c r="H218" s="114"/>
      <c r="I218" s="126"/>
      <c r="J218" s="118"/>
      <c r="K218" s="115"/>
      <c r="L218" s="126"/>
      <c r="M218" s="118"/>
      <c r="N218" s="111"/>
      <c r="O218" s="120"/>
      <c r="P218" s="126">
        <v>39092</v>
      </c>
      <c r="Q218" s="122"/>
      <c r="R218" s="124"/>
      <c r="S218" s="239">
        <f t="shared" si="37"/>
        <v>4.7386174014892984E-4</v>
      </c>
      <c r="T218" s="244">
        <v>1.6</v>
      </c>
      <c r="U218" s="124">
        <v>1.3</v>
      </c>
      <c r="V218" s="260">
        <f>ND代替値*2.71828^(-(0.69315/12.33)*(P218-事故日Cb)/365.25)</f>
        <v>3.1217434231823396E-2</v>
      </c>
      <c r="W218" s="239">
        <f t="shared" si="38"/>
        <v>4.7386174014892984E-4</v>
      </c>
      <c r="X218" s="119">
        <f>ND代替値</f>
        <v>0.5</v>
      </c>
      <c r="Y218" s="260">
        <f>ND代替値*2.71828^(-(0.69315/12)*(P218-事故日Cb)/365.25)</f>
        <v>3.0233827340693312E-2</v>
      </c>
      <c r="Z218" s="4"/>
      <c r="AA218" s="44">
        <f t="shared" si="30"/>
        <v>6.1992006625615819</v>
      </c>
      <c r="AB218" s="43">
        <f t="shared" si="31"/>
        <v>0.41699833133105824</v>
      </c>
      <c r="AC218" s="34">
        <f t="shared" si="32"/>
        <v>1.6408204794283208</v>
      </c>
      <c r="AD218" s="35">
        <f t="shared" si="33"/>
        <v>156.08717115911696</v>
      </c>
      <c r="AE218" s="44">
        <f t="shared" si="34"/>
        <v>5.7065026792812863E-51</v>
      </c>
      <c r="AF218" s="43">
        <f t="shared" si="35"/>
        <v>69.999999040771954</v>
      </c>
      <c r="AG218" s="277">
        <f t="shared" si="36"/>
        <v>5.4870289169467104E-280</v>
      </c>
      <c r="AH218" s="7"/>
      <c r="AI218" s="7"/>
      <c r="AL218" s="9"/>
      <c r="AN218" s="9"/>
      <c r="AP218" s="9"/>
      <c r="AQ218" s="9"/>
      <c r="AR218" s="9"/>
    </row>
    <row r="219" spans="2:44" ht="9.9499999999999993" customHeight="1" x14ac:dyDescent="0.3">
      <c r="B219" s="123">
        <v>39216</v>
      </c>
      <c r="C219" s="116"/>
      <c r="D219" s="111"/>
      <c r="E219" s="239">
        <f>ND代替値*2.71828^(-(0.69315/2.062)*(B219-事故日Cb)/365.25)</f>
        <v>4.2275528824247847E-4</v>
      </c>
      <c r="F219" s="111">
        <v>2.7</v>
      </c>
      <c r="G219" s="111"/>
      <c r="H219" s="260">
        <f>ND代替値*2.71828^(-(0.69315/12.33)*(B219-事故日Cb)/365.25)</f>
        <v>3.0627294532868901E-2</v>
      </c>
      <c r="I219" s="126">
        <v>39216</v>
      </c>
      <c r="J219" s="242">
        <f>ND代替値*2.71828^(-(0.69315/2.062)*(I219-事故日Cb)/365.25)</f>
        <v>4.2275528824247847E-4</v>
      </c>
      <c r="K219" s="251">
        <f>0.5*2.71828^(-(0.69315/30.02)*(G219-事故日Cb)/365.25)</f>
        <v>3.6690116728230602</v>
      </c>
      <c r="L219" s="126"/>
      <c r="M219" s="118"/>
      <c r="N219" s="111"/>
      <c r="O219" s="120"/>
      <c r="P219" s="126">
        <v>39175</v>
      </c>
      <c r="Q219" s="122"/>
      <c r="R219" s="124"/>
      <c r="S219" s="239">
        <f t="shared" si="37"/>
        <v>4.3901229315168377E-4</v>
      </c>
      <c r="T219" s="111">
        <v>2</v>
      </c>
      <c r="U219" s="124"/>
      <c r="V219" s="117"/>
      <c r="W219" s="239">
        <f t="shared" si="38"/>
        <v>4.3901229315168377E-4</v>
      </c>
      <c r="X219" s="119">
        <f>ND代替値</f>
        <v>0.5</v>
      </c>
      <c r="Y219" s="125"/>
      <c r="Z219" s="4"/>
      <c r="AA219" s="44">
        <f t="shared" si="30"/>
        <v>6.1667591604751335</v>
      </c>
      <c r="AB219" s="43">
        <f t="shared" si="31"/>
        <v>0.38633081797348173</v>
      </c>
      <c r="AC219" s="34">
        <f t="shared" si="32"/>
        <v>1.6319325831056657</v>
      </c>
      <c r="AD219" s="35">
        <f t="shared" si="33"/>
        <v>154.10588186828321</v>
      </c>
      <c r="AE219" s="44">
        <f t="shared" si="34"/>
        <v>1.9386943079846061E-51</v>
      </c>
      <c r="AF219" s="43">
        <f t="shared" si="35"/>
        <v>69.999999032137751</v>
      </c>
      <c r="AG219" s="277">
        <f t="shared" si="36"/>
        <v>4.5160138220409726E-283</v>
      </c>
      <c r="AH219" s="7"/>
      <c r="AI219" s="7"/>
      <c r="AL219" s="9"/>
      <c r="AN219" s="9"/>
      <c r="AP219" s="9"/>
      <c r="AQ219" s="9"/>
      <c r="AR219" s="9"/>
    </row>
    <row r="220" spans="2:44" ht="9.9499999999999993" customHeight="1" x14ac:dyDescent="0.3">
      <c r="B220" s="110">
        <f>P220</f>
        <v>39267</v>
      </c>
      <c r="C220" s="116"/>
      <c r="D220" s="111"/>
      <c r="E220" s="184"/>
      <c r="F220" s="111"/>
      <c r="G220" s="111"/>
      <c r="H220" s="120"/>
      <c r="I220" s="126"/>
      <c r="J220" s="113"/>
      <c r="K220" s="115"/>
      <c r="L220" s="126"/>
      <c r="M220" s="118"/>
      <c r="N220" s="111"/>
      <c r="O220" s="120"/>
      <c r="P220" s="126">
        <v>39267</v>
      </c>
      <c r="Q220" s="122"/>
      <c r="R220" s="124"/>
      <c r="S220" s="239">
        <f t="shared" si="37"/>
        <v>4.0337077800618433E-4</v>
      </c>
      <c r="T220" s="111">
        <v>2</v>
      </c>
      <c r="U220" s="124"/>
      <c r="V220" s="260">
        <f>ND代替値*2.71828^(-(0.69315/12.33)*(P220-事故日Cb)/365.25)</f>
        <v>3.0387825667794674E-2</v>
      </c>
      <c r="W220" s="239">
        <f t="shared" si="38"/>
        <v>4.0337077800618433E-4</v>
      </c>
      <c r="X220" s="111">
        <v>1.9</v>
      </c>
      <c r="Y220" s="260">
        <f>ND代替値*2.71828^(-(0.69315/12)*(P220-事故日Cb)/365.25)</f>
        <v>2.9408567198170532E-2</v>
      </c>
      <c r="Z220" s="4"/>
      <c r="AA220" s="44">
        <f t="shared" si="30"/>
        <v>6.1309982512475036</v>
      </c>
      <c r="AB220" s="43">
        <f t="shared" si="31"/>
        <v>0.35496628464544222</v>
      </c>
      <c r="AC220" s="34">
        <f t="shared" si="32"/>
        <v>1.6221371849637491</v>
      </c>
      <c r="AD220" s="35">
        <f t="shared" si="33"/>
        <v>151.93912833897335</v>
      </c>
      <c r="AE220" s="44">
        <f t="shared" si="34"/>
        <v>5.8587953622538638E-52</v>
      </c>
      <c r="AF220" s="43">
        <f t="shared" si="35"/>
        <v>69.999999022567323</v>
      </c>
      <c r="AG220" s="277">
        <f t="shared" si="36"/>
        <v>1.7206816628689768E-286</v>
      </c>
      <c r="AH220" s="7"/>
      <c r="AI220" s="7"/>
      <c r="AL220" s="9"/>
      <c r="AN220" s="9"/>
      <c r="AP220" s="9"/>
      <c r="AQ220" s="9"/>
      <c r="AR220" s="9"/>
    </row>
    <row r="221" spans="2:44" ht="9.9499999999999993" customHeight="1" x14ac:dyDescent="0.3">
      <c r="B221" s="123">
        <v>39414</v>
      </c>
      <c r="C221" s="116"/>
      <c r="D221" s="111"/>
      <c r="E221" s="239">
        <f>ND代替値*2.71828^(-(0.69315/2.062)*(B221-事故日Cb)/365.25)</f>
        <v>3.5232931100630699E-4</v>
      </c>
      <c r="F221" s="244">
        <v>1.9</v>
      </c>
      <c r="G221" s="111"/>
      <c r="H221" s="260">
        <f>ND代替値*2.71828^(-(0.69315/12.33)*(B221-事故日Cb)/365.25)</f>
        <v>2.9708016722462038E-2</v>
      </c>
      <c r="I221" s="126">
        <v>39414</v>
      </c>
      <c r="J221" s="242">
        <f>ND代替値*2.71828^(-(0.69315/2.062)*(I221-事故日Cb)/365.25)</f>
        <v>3.5232931100630699E-4</v>
      </c>
      <c r="K221" s="245">
        <v>2</v>
      </c>
      <c r="L221" s="126">
        <v>39366</v>
      </c>
      <c r="M221" s="241">
        <f>0.5*2.71828^(-(0.69315/2.062)*(L221-事故日Cb)/365.25)</f>
        <v>3.6824282667748511E-4</v>
      </c>
      <c r="N221" s="244">
        <v>1.9</v>
      </c>
      <c r="O221" s="260">
        <f>ND代替値*2.71828^(-(0.69315/12)*(I221-事故日Cb)/365.25)</f>
        <v>2.8732782498609357E-2</v>
      </c>
      <c r="P221" s="126">
        <v>39370</v>
      </c>
      <c r="Q221" s="122"/>
      <c r="R221" s="124"/>
      <c r="S221" s="239">
        <f t="shared" si="37"/>
        <v>3.6688968526610234E-4</v>
      </c>
      <c r="T221" s="111">
        <v>1.9</v>
      </c>
      <c r="U221" s="124"/>
      <c r="V221" s="117"/>
      <c r="W221" s="239">
        <f t="shared" si="38"/>
        <v>3.6688968526610234E-4</v>
      </c>
      <c r="X221" s="119">
        <f>ND代替値</f>
        <v>0.5</v>
      </c>
      <c r="Y221" s="125"/>
      <c r="Z221" s="4"/>
      <c r="AA221" s="44">
        <f t="shared" si="30"/>
        <v>6.0912075758559308</v>
      </c>
      <c r="AB221" s="43">
        <f t="shared" si="31"/>
        <v>0.32286292303417008</v>
      </c>
      <c r="AC221" s="34">
        <f t="shared" si="32"/>
        <v>1.6112403414740091</v>
      </c>
      <c r="AD221" s="35">
        <f t="shared" si="33"/>
        <v>149.5494326132322</v>
      </c>
      <c r="AE221" s="44">
        <f t="shared" si="34"/>
        <v>1.5345080081227216E-52</v>
      </c>
      <c r="AF221" s="43">
        <f t="shared" si="35"/>
        <v>69.999999011852594</v>
      </c>
      <c r="AG221" s="277">
        <f t="shared" si="36"/>
        <v>2.557677460042688E-290</v>
      </c>
      <c r="AH221" s="7"/>
      <c r="AI221" s="7"/>
      <c r="AL221" s="9"/>
      <c r="AN221" s="9"/>
      <c r="AP221" s="9"/>
      <c r="AQ221" s="9"/>
      <c r="AR221" s="9"/>
    </row>
    <row r="222" spans="2:44" ht="9.9499999999999993" customHeight="1" x14ac:dyDescent="0.3">
      <c r="B222" s="110">
        <f>P222</f>
        <v>39457</v>
      </c>
      <c r="C222" s="116"/>
      <c r="D222" s="111"/>
      <c r="E222" s="183"/>
      <c r="F222" s="111"/>
      <c r="G222" s="111"/>
      <c r="H222" s="114"/>
      <c r="I222" s="222"/>
      <c r="J222" s="113"/>
      <c r="K222" s="115"/>
      <c r="L222" s="222"/>
      <c r="M222" s="122"/>
      <c r="N222" s="111"/>
      <c r="O222" s="117"/>
      <c r="P222" s="126">
        <v>39457</v>
      </c>
      <c r="Q222" s="118"/>
      <c r="R222" s="119"/>
      <c r="S222" s="239">
        <f t="shared" si="37"/>
        <v>3.3865831660604188E-4</v>
      </c>
      <c r="T222" s="111">
        <v>1.8</v>
      </c>
      <c r="U222" s="119">
        <v>1.7</v>
      </c>
      <c r="V222" s="260">
        <f>ND代替値*2.71828^(-(0.69315/12.33)*(P222-事故日Cb)/365.25)</f>
        <v>2.9512051316750932E-2</v>
      </c>
      <c r="W222" s="239">
        <f t="shared" si="38"/>
        <v>3.3865831660604188E-4</v>
      </c>
      <c r="X222" s="244">
        <v>1.5</v>
      </c>
      <c r="Y222" s="125"/>
      <c r="Z222" s="4"/>
      <c r="AA222" s="44">
        <f t="shared" si="30"/>
        <v>6.0577992309548705</v>
      </c>
      <c r="AB222" s="43">
        <f t="shared" si="31"/>
        <v>0.29801931861331687</v>
      </c>
      <c r="AC222" s="34">
        <f t="shared" si="32"/>
        <v>1.602093258637912</v>
      </c>
      <c r="AD222" s="35">
        <f t="shared" si="33"/>
        <v>147.56025658375466</v>
      </c>
      <c r="AE222" s="44">
        <f t="shared" si="34"/>
        <v>4.9489466602502568E-53</v>
      </c>
      <c r="AF222" s="43">
        <f t="shared" si="35"/>
        <v>69.999999002802284</v>
      </c>
      <c r="AG222" s="277">
        <f t="shared" si="36"/>
        <v>1.4948899981493346E-293</v>
      </c>
      <c r="AH222" s="7"/>
      <c r="AI222" s="7"/>
      <c r="AL222" s="9"/>
      <c r="AN222" s="9"/>
      <c r="AP222" s="9"/>
      <c r="AQ222" s="9"/>
      <c r="AR222" s="9"/>
    </row>
    <row r="223" spans="2:44" ht="9.9499999999999993" customHeight="1" x14ac:dyDescent="0.3">
      <c r="B223" s="123">
        <v>39591</v>
      </c>
      <c r="C223" s="116">
        <v>9</v>
      </c>
      <c r="D223" s="211">
        <f>ND代替値*2.71828^(-(0.69315/0.022177)*(B223-事故日Cb)/365.25)</f>
        <v>1.1182879779198718E-300</v>
      </c>
      <c r="E223" s="239">
        <f>ND代替値*2.71828^(-(0.69315/2.062)*(B223-事故日Cb)/365.25)</f>
        <v>2.9936578709076133E-4</v>
      </c>
      <c r="F223" s="243">
        <f>ND代替値*2.71828^(-(0.69315/30.02)*(B223-事故日Cb)/365.25)</f>
        <v>0.30033504004213279</v>
      </c>
      <c r="G223" s="111"/>
      <c r="H223" s="260">
        <f>ND代替値*2.71828^(-(0.69315/12.33)*(B223-事故日Cb)/365.25)</f>
        <v>2.8909620714031255E-2</v>
      </c>
      <c r="I223" s="126">
        <v>39591</v>
      </c>
      <c r="J223" s="242">
        <f>ND代替値*2.71828^(-(0.69315/2.062)*(I223-事故日Cb)/365.25)</f>
        <v>2.9936578709076133E-4</v>
      </c>
      <c r="K223" s="245">
        <v>1.7</v>
      </c>
      <c r="L223" s="126"/>
      <c r="M223" s="118"/>
      <c r="N223" s="111"/>
      <c r="O223" s="120"/>
      <c r="P223" s="126">
        <v>39545</v>
      </c>
      <c r="Q223" s="122"/>
      <c r="R223" s="124"/>
      <c r="S223" s="239">
        <f t="shared" si="37"/>
        <v>3.1231172565592528E-4</v>
      </c>
      <c r="T223" s="243">
        <f>0.5*2.71828^(-(0.69315/30.02)*(P223-事故日Cb)/365.25)</f>
        <v>0.30120966418375938</v>
      </c>
      <c r="U223" s="124"/>
      <c r="V223" s="125"/>
      <c r="W223" s="239">
        <f t="shared" si="38"/>
        <v>3.1231172565592528E-4</v>
      </c>
      <c r="X223" s="244">
        <v>1.6</v>
      </c>
      <c r="Y223" s="125"/>
      <c r="Z223" s="4"/>
      <c r="AA223" s="44">
        <f t="shared" si="30"/>
        <v>6.0241932836751877</v>
      </c>
      <c r="AB223" s="43">
        <f t="shared" si="31"/>
        <v>0.27483431857721424</v>
      </c>
      <c r="AC223" s="34">
        <f t="shared" si="32"/>
        <v>1.5928938629101603</v>
      </c>
      <c r="AD223" s="35">
        <f t="shared" si="33"/>
        <v>145.5751312942885</v>
      </c>
      <c r="AE223" s="44">
        <f t="shared" si="34"/>
        <v>1.5754602961937982E-53</v>
      </c>
      <c r="AF223" s="43">
        <f t="shared" si="35"/>
        <v>69.999998993647949</v>
      </c>
      <c r="AG223" s="277">
        <f t="shared" si="36"/>
        <v>8.0206406265463764E-297</v>
      </c>
      <c r="AH223" s="7"/>
      <c r="AI223" s="7"/>
      <c r="AL223" s="9"/>
      <c r="AN223" s="9"/>
      <c r="AP223" s="9"/>
      <c r="AQ223" s="9"/>
      <c r="AR223" s="9"/>
    </row>
    <row r="224" spans="2:44" ht="9.9499999999999993" customHeight="1" x14ac:dyDescent="0.3">
      <c r="B224" s="110">
        <f t="shared" ref="B224:B225" si="39">P224</f>
        <v>39631</v>
      </c>
      <c r="C224" s="116"/>
      <c r="D224" s="111"/>
      <c r="E224" s="183"/>
      <c r="F224" s="119"/>
      <c r="G224" s="111"/>
      <c r="H224" s="120"/>
      <c r="I224" s="126"/>
      <c r="J224" s="118"/>
      <c r="K224" s="115"/>
      <c r="L224" s="126"/>
      <c r="M224" s="118"/>
      <c r="N224" s="111"/>
      <c r="O224" s="120"/>
      <c r="P224" s="126">
        <v>39631</v>
      </c>
      <c r="Q224" s="122">
        <v>12</v>
      </c>
      <c r="R224" s="211">
        <f>ND代替値*2.71828^(-(0.69315/0.022177)*(P224-事故日Cb)/365.25)</f>
        <v>3.6476076714475552E-302</v>
      </c>
      <c r="S224" s="239">
        <f t="shared" si="37"/>
        <v>2.8854545068211605E-4</v>
      </c>
      <c r="T224" s="244">
        <v>1.6</v>
      </c>
      <c r="U224" s="124"/>
      <c r="V224" s="260">
        <f>ND代替値*2.71828^(-(0.69315/12.33)*(P224-事故日Cb)/365.25)</f>
        <v>2.8732185490024594E-2</v>
      </c>
      <c r="W224" s="239">
        <f t="shared" si="38"/>
        <v>2.8854545068211605E-4</v>
      </c>
      <c r="X224" s="111">
        <v>2</v>
      </c>
      <c r="Y224" s="260">
        <f>ND代替値*2.71828^(-(0.69315/12)*(P224-事故日Cb)/365.25)</f>
        <v>2.7763473483505927E-2</v>
      </c>
      <c r="Z224" s="4"/>
      <c r="AA224" s="44">
        <f t="shared" si="30"/>
        <v>5.991531238752418</v>
      </c>
      <c r="AB224" s="43">
        <f t="shared" si="31"/>
        <v>0.2539199966002621</v>
      </c>
      <c r="AC224" s="34">
        <f t="shared" si="32"/>
        <v>1.5839545833500226</v>
      </c>
      <c r="AD224" s="35">
        <f t="shared" si="33"/>
        <v>143.66092745012295</v>
      </c>
      <c r="AE224" s="44">
        <f t="shared" si="34"/>
        <v>5.1475432062582317E-54</v>
      </c>
      <c r="AF224" s="43">
        <f t="shared" si="35"/>
        <v>69.999998984701676</v>
      </c>
      <c r="AG224" s="277">
        <f t="shared" si="36"/>
        <v>5.1066507400265773E-300</v>
      </c>
      <c r="AH224" s="7"/>
      <c r="AI224" s="7"/>
      <c r="AL224" s="9"/>
      <c r="AN224" s="9"/>
      <c r="AP224" s="9"/>
      <c r="AQ224" s="9"/>
      <c r="AR224" s="9"/>
    </row>
    <row r="225" spans="2:34" ht="9.9499999999999993" customHeight="1" x14ac:dyDescent="0.3">
      <c r="B225" s="110">
        <f t="shared" si="39"/>
        <v>39735</v>
      </c>
      <c r="C225" s="116">
        <v>11.6</v>
      </c>
      <c r="D225" s="212">
        <f t="shared" ref="D225:D232" si="40">ND代替値*2.71828^(-(0.69315/0.022177)*(B225-事故日Cb)/365.25)</f>
        <v>4.977253122620929E-306</v>
      </c>
      <c r="E225" s="183"/>
      <c r="F225" s="119"/>
      <c r="G225" s="111"/>
      <c r="H225" s="120"/>
      <c r="I225" s="126"/>
      <c r="J225" s="118"/>
      <c r="K225" s="115"/>
      <c r="L225" s="126"/>
      <c r="M225" s="118"/>
      <c r="N225" s="111"/>
      <c r="O225" s="120"/>
      <c r="P225" s="126">
        <v>39735</v>
      </c>
      <c r="Q225" s="118">
        <v>10.9</v>
      </c>
      <c r="R225" s="211">
        <f>ND代替値*2.71828^(-(0.69315/0.022177)*(P225-事故日Cb)/365.25)</f>
        <v>4.977253122620929E-306</v>
      </c>
      <c r="S225" s="239">
        <f t="shared" si="37"/>
        <v>2.6220779747545853E-4</v>
      </c>
      <c r="T225" s="243">
        <f>0.5*2.71828^(-(0.69315/30.02)*(P225-事故日Cb)/365.25)</f>
        <v>0.29761347129356608</v>
      </c>
      <c r="U225" s="119"/>
      <c r="V225" s="127"/>
      <c r="W225" s="239">
        <f t="shared" si="38"/>
        <v>2.6220779747545853E-4</v>
      </c>
      <c r="X225" s="244">
        <v>1.7</v>
      </c>
      <c r="Y225" s="127"/>
      <c r="Z225" s="4"/>
      <c r="AA225" s="44">
        <f t="shared" si="30"/>
        <v>5.9522694258713216</v>
      </c>
      <c r="AB225" s="43">
        <f t="shared" si="31"/>
        <v>0.2307428617784035</v>
      </c>
      <c r="AC225" s="34">
        <f t="shared" si="32"/>
        <v>1.573211281480549</v>
      </c>
      <c r="AD225" s="35">
        <f t="shared" si="33"/>
        <v>141.37966935070898</v>
      </c>
      <c r="AE225" s="44">
        <f t="shared" si="34"/>
        <v>1.3307972866636585E-54</v>
      </c>
      <c r="AF225" s="43">
        <f t="shared" si="35"/>
        <v>69.999998973882924</v>
      </c>
      <c r="AG225" s="277">
        <f t="shared" si="36"/>
        <v>6.9681543716693009E-304</v>
      </c>
      <c r="AH225" s="7"/>
    </row>
    <row r="226" spans="2:34" ht="9.9499999999999993" customHeight="1" x14ac:dyDescent="0.3">
      <c r="B226" s="123">
        <v>39779</v>
      </c>
      <c r="C226" s="116">
        <v>12.6</v>
      </c>
      <c r="D226" s="212">
        <f t="shared" si="40"/>
        <v>1.1528946889586219E-307</v>
      </c>
      <c r="E226" s="239">
        <f>ND代替値*2.71828^(-(0.69315/2.062)*(B226-事故日Cb)/365.25)</f>
        <v>2.5180182582130767E-4</v>
      </c>
      <c r="F226" s="111">
        <v>2</v>
      </c>
      <c r="G226" s="111"/>
      <c r="H226" s="260">
        <f>ND代替値*2.71828^(-(0.69315/12.33)*(B226-事故日Cb)/365.25)</f>
        <v>2.8085092052133866E-2</v>
      </c>
      <c r="I226" s="126">
        <v>39779</v>
      </c>
      <c r="J226" s="242">
        <f>ND代替値*2.71828^(-(0.69315/2.062)*(I226-事故日Cb)/365.25)</f>
        <v>2.5180182582130767E-4</v>
      </c>
      <c r="K226" s="251">
        <f>0.5*2.71828^(-(0.69315/30.02)*(G226-事故日Cb)/365.25)</f>
        <v>3.6690116728230602</v>
      </c>
      <c r="L226" s="126">
        <v>39749</v>
      </c>
      <c r="M226" s="241">
        <f>0.5*2.71828^(-(0.69315/2.062)*(L226-事故日Cb)/365.25)</f>
        <v>2.588509871395225E-4</v>
      </c>
      <c r="N226" s="111">
        <v>1.4</v>
      </c>
      <c r="O226" s="260">
        <f>ND代替値*2.71828^(-(0.69315/12)*(I226-事故日Cb)/365.25)</f>
        <v>2.7121202263504784E-2</v>
      </c>
      <c r="P226" s="126">
        <v>39785</v>
      </c>
      <c r="Q226" s="122">
        <v>11.2</v>
      </c>
      <c r="R226" s="211">
        <f>ND代替値*2.71828^(-(0.69315/0.022177)*(P226-事故日Cb)/365.25)</f>
        <v>6.8993441405696234E-308</v>
      </c>
      <c r="S226" s="239">
        <f t="shared" si="37"/>
        <v>2.5041519888689581E-4</v>
      </c>
      <c r="T226" s="128"/>
      <c r="U226" s="124"/>
      <c r="V226" s="125"/>
      <c r="W226" s="129"/>
      <c r="X226" s="111"/>
      <c r="Y226" s="125"/>
      <c r="Z226" s="4"/>
      <c r="AA226" s="44">
        <f t="shared" si="30"/>
        <v>5.9334852376339722</v>
      </c>
      <c r="AB226" s="43">
        <f t="shared" si="31"/>
        <v>0.22036537502046832</v>
      </c>
      <c r="AC226" s="34">
        <f t="shared" si="32"/>
        <v>1.5680722004582317</v>
      </c>
      <c r="AD226" s="35">
        <f t="shared" si="33"/>
        <v>140.29584079520808</v>
      </c>
      <c r="AE226" s="44">
        <f t="shared" si="34"/>
        <v>6.9448953795361414E-55</v>
      </c>
      <c r="AF226" s="43">
        <f t="shared" si="35"/>
        <v>69.999998968681595</v>
      </c>
      <c r="AG226" s="277">
        <f t="shared" si="36"/>
        <v>9.6590817967974724E-306</v>
      </c>
      <c r="AH226" s="7"/>
    </row>
    <row r="227" spans="2:34" ht="9.9499999999999993" customHeight="1" x14ac:dyDescent="0.3">
      <c r="B227" s="110">
        <f t="shared" ref="B227:B228" si="41">P227</f>
        <v>39820</v>
      </c>
      <c r="C227" s="116">
        <v>11.3</v>
      </c>
      <c r="D227" s="212">
        <f t="shared" si="40"/>
        <v>0</v>
      </c>
      <c r="E227" s="183"/>
      <c r="F227" s="119"/>
      <c r="G227" s="111"/>
      <c r="H227" s="114"/>
      <c r="I227" s="126"/>
      <c r="J227" s="118"/>
      <c r="K227" s="120"/>
      <c r="L227" s="126"/>
      <c r="M227" s="118"/>
      <c r="N227" s="111"/>
      <c r="O227" s="120"/>
      <c r="P227" s="126">
        <v>39820</v>
      </c>
      <c r="Q227" s="122">
        <v>12.2</v>
      </c>
      <c r="R227" s="211">
        <f>ND代替値*2.71828^(-(0.69315/0.022177)*(P227-事故日Cb)/365.25)</f>
        <v>0</v>
      </c>
      <c r="S227" s="239">
        <f t="shared" si="37"/>
        <v>2.4247738643229657E-4</v>
      </c>
      <c r="T227" s="243">
        <f>0.5*2.71828^(-(0.69315/30.02)*(P227-事故日Cb)/365.25)</f>
        <v>0.29601857940649651</v>
      </c>
      <c r="U227" s="119">
        <f>ND代替値</f>
        <v>1</v>
      </c>
      <c r="V227" s="260">
        <f>ND代替値*2.71828^(-(0.69315/12.33)*(P227-事故日Cb)/365.25)</f>
        <v>2.7908421659033122E-2</v>
      </c>
      <c r="W227" s="239">
        <f>ND代替値*2.71828^(-(0.69315/2.062)*(P227-事故日Cb)/365.25)</f>
        <v>2.4247738643229657E-4</v>
      </c>
      <c r="X227" s="111">
        <v>2.9</v>
      </c>
      <c r="Y227" s="125"/>
      <c r="Z227" s="4"/>
      <c r="AA227" s="44">
        <f t="shared" si="30"/>
        <v>5.9203715881299299</v>
      </c>
      <c r="AB227" s="43">
        <f t="shared" si="31"/>
        <v>0.21338010006042099</v>
      </c>
      <c r="AC227" s="34">
        <f t="shared" si="32"/>
        <v>1.5644848355220382</v>
      </c>
      <c r="AD227" s="35">
        <f t="shared" si="33"/>
        <v>139.5421082951656</v>
      </c>
      <c r="AE227" s="44">
        <f t="shared" si="34"/>
        <v>4.4050756231969158E-55</v>
      </c>
      <c r="AF227" s="43">
        <f t="shared" si="35"/>
        <v>69.999998965040675</v>
      </c>
      <c r="AG227" s="277"/>
      <c r="AH227" s="7"/>
    </row>
    <row r="228" spans="2:34" ht="9.9499999999999993" customHeight="1" x14ac:dyDescent="0.3">
      <c r="B228" s="110">
        <f t="shared" si="41"/>
        <v>39883</v>
      </c>
      <c r="C228" s="116">
        <v>12</v>
      </c>
      <c r="D228" s="212">
        <f t="shared" si="40"/>
        <v>0</v>
      </c>
      <c r="E228" s="183"/>
      <c r="F228" s="119"/>
      <c r="G228" s="111"/>
      <c r="H228" s="260">
        <f>ND代替値*2.71828^(-(0.69315/12.33)*(B228-事故日Cb)/365.25)</f>
        <v>2.7639115927282777E-2</v>
      </c>
      <c r="I228" s="126"/>
      <c r="J228" s="118"/>
      <c r="K228" s="120"/>
      <c r="L228" s="126"/>
      <c r="M228" s="118"/>
      <c r="N228" s="111"/>
      <c r="O228" s="120"/>
      <c r="P228" s="126">
        <v>39883</v>
      </c>
      <c r="Q228" s="129"/>
      <c r="R228" s="128"/>
      <c r="S228" s="239">
        <f t="shared" si="37"/>
        <v>2.2881803193508567E-4</v>
      </c>
      <c r="T228" s="128"/>
      <c r="U228" s="128"/>
      <c r="V228" s="125"/>
      <c r="W228" s="129"/>
      <c r="X228" s="111"/>
      <c r="Y228" s="125"/>
      <c r="Z228" s="4"/>
      <c r="AA228" s="44">
        <f t="shared" si="30"/>
        <v>5.8968400121141249</v>
      </c>
      <c r="AB228" s="43">
        <f t="shared" si="31"/>
        <v>0.2013598681028754</v>
      </c>
      <c r="AC228" s="34">
        <f t="shared" si="32"/>
        <v>1.558048247688171</v>
      </c>
      <c r="AD228" s="35">
        <f t="shared" si="33"/>
        <v>138.19557963641387</v>
      </c>
      <c r="AE228" s="44">
        <f t="shared" si="34"/>
        <v>1.9412039116026928E-55</v>
      </c>
      <c r="AF228" s="43">
        <f t="shared" si="35"/>
        <v>69.999998958486998</v>
      </c>
      <c r="AG228" s="277"/>
      <c r="AH228" s="7"/>
    </row>
    <row r="229" spans="2:34" ht="9.9499999999999993" customHeight="1" x14ac:dyDescent="0.3">
      <c r="B229" s="123">
        <v>39961</v>
      </c>
      <c r="C229" s="116">
        <v>11.9</v>
      </c>
      <c r="D229" s="212">
        <f t="shared" si="40"/>
        <v>0</v>
      </c>
      <c r="E229" s="239">
        <f>ND代替値*2.71828^(-(0.69315/2.062)*(B229-事故日Cb)/365.25)</f>
        <v>2.1296771645607751E-4</v>
      </c>
      <c r="F229" s="111">
        <v>1.9</v>
      </c>
      <c r="G229" s="111"/>
      <c r="H229" s="120"/>
      <c r="I229" s="126">
        <v>39961</v>
      </c>
      <c r="J229" s="242">
        <f>ND代替値*2.71828^(-(0.69315/2.062)*(I229-事故日Cb)/365.25)</f>
        <v>2.1296771645607751E-4</v>
      </c>
      <c r="K229" s="251">
        <f>0.5*2.71828^(-(0.69315/30.02)*(G229-事故日Cb)/365.25)</f>
        <v>3.6690116728230602</v>
      </c>
      <c r="L229" s="126"/>
      <c r="M229" s="118"/>
      <c r="N229" s="111"/>
      <c r="O229" s="120"/>
      <c r="P229" s="126">
        <v>39910</v>
      </c>
      <c r="Q229" s="122">
        <v>11.9</v>
      </c>
      <c r="R229" s="211">
        <f t="shared" ref="R229:R235" si="42">ND代替値*2.71828^(-(0.69315/0.022177)*(P229-事故日Cb)/365.25)</f>
        <v>0</v>
      </c>
      <c r="S229" s="239">
        <f t="shared" si="37"/>
        <v>2.2320215857419157E-4</v>
      </c>
      <c r="T229" s="111">
        <v>2.2999999999999998</v>
      </c>
      <c r="U229" s="124"/>
      <c r="V229" s="125"/>
      <c r="W229" s="239">
        <f>ND代替値*2.71828^(-(0.69315/2.062)*(P229-事故日Cb)/365.25)</f>
        <v>2.2320215857419157E-4</v>
      </c>
      <c r="X229" s="119">
        <f>ND代替値</f>
        <v>0.5</v>
      </c>
      <c r="Y229" s="125"/>
      <c r="Z229" s="4"/>
      <c r="AA229" s="44">
        <f t="shared" si="30"/>
        <v>5.8867837044480478</v>
      </c>
      <c r="AB229" s="43">
        <f t="shared" si="31"/>
        <v>0.1964178995452886</v>
      </c>
      <c r="AC229" s="34">
        <f t="shared" si="32"/>
        <v>1.5552978229423382</v>
      </c>
      <c r="AD229" s="35">
        <f t="shared" si="33"/>
        <v>137.62248086424037</v>
      </c>
      <c r="AE229" s="44">
        <f t="shared" si="34"/>
        <v>1.3663130308364769E-55</v>
      </c>
      <c r="AF229" s="43">
        <f t="shared" si="35"/>
        <v>69.999998955678294</v>
      </c>
      <c r="AG229" s="277"/>
      <c r="AH229" s="7"/>
    </row>
    <row r="230" spans="2:34" ht="9.9499999999999993" customHeight="1" x14ac:dyDescent="0.3">
      <c r="B230" s="110">
        <f t="shared" ref="B230:B231" si="43">P230</f>
        <v>39980</v>
      </c>
      <c r="C230" s="116">
        <v>11.9</v>
      </c>
      <c r="D230" s="212">
        <f t="shared" si="40"/>
        <v>0</v>
      </c>
      <c r="E230" s="184"/>
      <c r="F230" s="111"/>
      <c r="G230" s="111"/>
      <c r="H230" s="260">
        <f>ND代替値*2.71828^(-(0.69315/12.33)*(B230-事故日Cb)/365.25)</f>
        <v>2.7229542616488397E-2</v>
      </c>
      <c r="I230" s="126"/>
      <c r="J230" s="113"/>
      <c r="K230" s="120"/>
      <c r="L230" s="126"/>
      <c r="M230" s="122"/>
      <c r="N230" s="111"/>
      <c r="O230" s="117"/>
      <c r="P230" s="126">
        <v>39980</v>
      </c>
      <c r="Q230" s="118">
        <v>11.1</v>
      </c>
      <c r="R230" s="211">
        <f t="shared" si="42"/>
        <v>0</v>
      </c>
      <c r="S230" s="239">
        <f t="shared" si="37"/>
        <v>2.0927603836760431E-4</v>
      </c>
      <c r="T230" s="111"/>
      <c r="U230" s="119"/>
      <c r="V230" s="127"/>
      <c r="W230" s="130"/>
      <c r="X230" s="111"/>
      <c r="Y230" s="127"/>
      <c r="Z230" s="4"/>
      <c r="AA230" s="44">
        <f t="shared" ref="AA230:AA240" si="44">10*2.71828^(-(0.69315/30.02)*(P230-事故日Cb)/365.25)</f>
        <v>5.8607915908817017</v>
      </c>
      <c r="AB230" s="43">
        <f t="shared" ref="AB230:AB240" si="45">440*2.71828^(-(0.69315/2.062)*(P230-事故日Cb)/365.25)</f>
        <v>0.18416291376349178</v>
      </c>
      <c r="AC230" s="34">
        <f t="shared" ref="AC230:AC240" si="46">3*2.71828^(-(0.69315/29)*(P230-調査開始日)/365.25)</f>
        <v>1.5481896825137607</v>
      </c>
      <c r="AD230" s="35">
        <f t="shared" ref="AD230:AD240" si="47">500*2.71828^(-(0.69315/12.33)*(P230-事故日Cb)/365.25)</f>
        <v>136.14771308244198</v>
      </c>
      <c r="AE230" s="44">
        <f t="shared" ref="AE230:AE240" si="48">70*2.71828^(-(0.69315/0.1459)*(P230-調査開始日)/365.25)</f>
        <v>5.4969974026237604E-56</v>
      </c>
      <c r="AF230" s="43">
        <f t="shared" ref="AF230:AF240" si="49">70*2.71828^(-(0.69315/(1.277*10^9))*(P230-調査開始日)/365.25)</f>
        <v>69.999998948396438</v>
      </c>
      <c r="AG230" s="277"/>
      <c r="AH230" s="7"/>
    </row>
    <row r="231" spans="2:34" ht="9.9499999999999993" customHeight="1" x14ac:dyDescent="0.3">
      <c r="B231" s="110">
        <f t="shared" si="43"/>
        <v>40008</v>
      </c>
      <c r="C231" s="116">
        <v>11.8</v>
      </c>
      <c r="D231" s="212">
        <f t="shared" si="40"/>
        <v>0</v>
      </c>
      <c r="E231" s="183"/>
      <c r="F231" s="111"/>
      <c r="G231" s="111"/>
      <c r="H231" s="114"/>
      <c r="I231" s="126"/>
      <c r="J231" s="118"/>
      <c r="K231" s="114"/>
      <c r="L231" s="126"/>
      <c r="M231" s="118"/>
      <c r="N231" s="111"/>
      <c r="O231" s="120"/>
      <c r="P231" s="126">
        <v>40008</v>
      </c>
      <c r="Q231" s="122">
        <v>12.2</v>
      </c>
      <c r="R231" s="211">
        <f t="shared" si="42"/>
        <v>0</v>
      </c>
      <c r="S231" s="239">
        <f t="shared" si="37"/>
        <v>2.0395199203414682E-4</v>
      </c>
      <c r="T231" s="244">
        <v>1.7</v>
      </c>
      <c r="U231" s="124"/>
      <c r="V231" s="260">
        <f>ND代替値*2.71828^(-(0.69315/12.33)*(P231-事故日Cb)/365.25)</f>
        <v>2.7112448104284193E-2</v>
      </c>
      <c r="W231" s="239">
        <f>ND代替値*2.71828^(-(0.69315/2.062)*(P231-事故日Cb)/365.25)</f>
        <v>2.0395199203414682E-4</v>
      </c>
      <c r="X231" s="119">
        <f>ND代替値</f>
        <v>0.5</v>
      </c>
      <c r="Y231" s="260">
        <f>ND代替値*2.71828^(-(0.69315/12)*(P231-事故日Cb)/365.25)</f>
        <v>2.6156574881351941E-2</v>
      </c>
      <c r="Z231" s="4"/>
      <c r="AA231" s="44">
        <f t="shared" si="44"/>
        <v>5.8504269077600224</v>
      </c>
      <c r="AB231" s="43">
        <f t="shared" si="45"/>
        <v>0.1794777529900492</v>
      </c>
      <c r="AC231" s="34">
        <f t="shared" si="46"/>
        <v>1.5453555307978841</v>
      </c>
      <c r="AD231" s="35">
        <f t="shared" si="47"/>
        <v>135.56224052142096</v>
      </c>
      <c r="AE231" s="44">
        <f t="shared" si="48"/>
        <v>3.8190527790364635E-56</v>
      </c>
      <c r="AF231" s="43">
        <f t="shared" si="49"/>
        <v>69.999998945483696</v>
      </c>
      <c r="AG231" s="277"/>
      <c r="AH231" s="7"/>
    </row>
    <row r="232" spans="2:34" ht="9.9499999999999993" customHeight="1" x14ac:dyDescent="0.3">
      <c r="B232" s="123">
        <v>40126</v>
      </c>
      <c r="C232" s="116">
        <v>11.9</v>
      </c>
      <c r="D232" s="212">
        <f t="shared" si="40"/>
        <v>0</v>
      </c>
      <c r="E232" s="239">
        <f>ND代替値*2.71828^(-(0.69315/2.062)*(B232-事故日Cb)/365.25)</f>
        <v>1.829631149696133E-4</v>
      </c>
      <c r="F232" s="244">
        <v>1.7</v>
      </c>
      <c r="G232" s="111"/>
      <c r="H232" s="260">
        <f>ND代替値*2.71828^(-(0.69315/12.33)*(B232-事故日Cb)/365.25)</f>
        <v>2.6624485445763731E-2</v>
      </c>
      <c r="I232" s="126">
        <v>40126</v>
      </c>
      <c r="J232" s="242">
        <f>ND代替値*2.71828^(-(0.69315/2.062)*(I232-事故日Cb)/365.25)</f>
        <v>1.829631149696133E-4</v>
      </c>
      <c r="K232" s="251">
        <f>0.5*2.71828^(-(0.69315/30.02)*(G232-事故日Cb)/365.25)</f>
        <v>3.6690116728230602</v>
      </c>
      <c r="L232" s="126">
        <v>40116</v>
      </c>
      <c r="M232" s="241">
        <f>0.5*2.71828^(-(0.69315/2.062)*(L232-事故日Cb)/365.25)</f>
        <v>1.8465476928120568E-4</v>
      </c>
      <c r="N232" s="121">
        <v>1.4</v>
      </c>
      <c r="O232" s="260">
        <f>ND代替値*2.71828^(-(0.69315/12)*(I232-事故日Cb)/365.25)</f>
        <v>2.5672990307030241E-2</v>
      </c>
      <c r="P232" s="126">
        <v>40092</v>
      </c>
      <c r="Q232" s="122">
        <v>12.1</v>
      </c>
      <c r="R232" s="211">
        <f t="shared" si="42"/>
        <v>0</v>
      </c>
      <c r="S232" s="239">
        <f t="shared" si="37"/>
        <v>1.8877882979826432E-4</v>
      </c>
      <c r="T232" s="243">
        <f>0.5*2.71828^(-(0.69315/30.02)*(P232-事故日Cb)/365.25)</f>
        <v>0.29097213535482702</v>
      </c>
      <c r="U232" s="124"/>
      <c r="V232" s="125"/>
      <c r="W232" s="239">
        <f>ND代替値*2.71828^(-(0.69315/2.062)*(P232-事故日Cb)/365.25)</f>
        <v>1.8877882979826432E-4</v>
      </c>
      <c r="X232" s="244">
        <v>1.8</v>
      </c>
      <c r="Y232" s="125"/>
      <c r="Z232" s="4"/>
      <c r="AA232" s="44">
        <f t="shared" si="44"/>
        <v>5.81944270709654</v>
      </c>
      <c r="AB232" s="43">
        <f t="shared" si="45"/>
        <v>0.16612537022247259</v>
      </c>
      <c r="AC232" s="34">
        <f t="shared" si="46"/>
        <v>1.5368841672573428</v>
      </c>
      <c r="AD232" s="35">
        <f t="shared" si="47"/>
        <v>133.82088573475428</v>
      </c>
      <c r="AE232" s="44">
        <f t="shared" si="48"/>
        <v>1.2806959792593847E-56</v>
      </c>
      <c r="AF232" s="43">
        <f t="shared" si="49"/>
        <v>69.999998936745484</v>
      </c>
      <c r="AG232" s="277"/>
      <c r="AH232" s="7"/>
    </row>
    <row r="233" spans="2:34" ht="9.9499999999999993" customHeight="1" x14ac:dyDescent="0.3">
      <c r="B233" s="110">
        <f t="shared" ref="B233:B235" si="50">P233</f>
        <v>40155</v>
      </c>
      <c r="C233" s="216"/>
      <c r="D233" s="131"/>
      <c r="E233" s="255"/>
      <c r="F233" s="131"/>
      <c r="G233" s="131"/>
      <c r="H233" s="132"/>
      <c r="I233" s="126"/>
      <c r="J233" s="118"/>
      <c r="K233" s="120"/>
      <c r="L233" s="126"/>
      <c r="M233" s="118"/>
      <c r="N233" s="111"/>
      <c r="O233" s="120"/>
      <c r="P233" s="126">
        <v>40155</v>
      </c>
      <c r="Q233" s="122">
        <v>12.5</v>
      </c>
      <c r="R233" s="211">
        <f t="shared" si="42"/>
        <v>0</v>
      </c>
      <c r="S233" s="239">
        <f t="shared" si="37"/>
        <v>1.7814444860617294E-4</v>
      </c>
      <c r="T233" s="111"/>
      <c r="U233" s="124"/>
      <c r="V233" s="125"/>
      <c r="W233" s="129"/>
      <c r="X233" s="111"/>
      <c r="Y233" s="125"/>
      <c r="Z233" s="4"/>
      <c r="AA233" s="44">
        <f t="shared" si="44"/>
        <v>5.7963122909743126</v>
      </c>
      <c r="AB233" s="43">
        <f t="shared" si="45"/>
        <v>0.15676711477343219</v>
      </c>
      <c r="AC233" s="34">
        <f t="shared" si="46"/>
        <v>1.5305611338162861</v>
      </c>
      <c r="AD233" s="35">
        <f t="shared" si="47"/>
        <v>132.52956471357388</v>
      </c>
      <c r="AE233" s="44">
        <f t="shared" si="48"/>
        <v>5.6436988991074698E-57</v>
      </c>
      <c r="AF233" s="43">
        <f t="shared" si="49"/>
        <v>69.999998930191808</v>
      </c>
      <c r="AG233" s="277"/>
      <c r="AH233" s="7"/>
    </row>
    <row r="234" spans="2:34" ht="9.9499999999999993" customHeight="1" x14ac:dyDescent="0.3">
      <c r="B234" s="110">
        <f t="shared" si="50"/>
        <v>40193</v>
      </c>
      <c r="C234" s="216"/>
      <c r="D234" s="131"/>
      <c r="E234" s="255"/>
      <c r="F234" s="131"/>
      <c r="G234" s="131"/>
      <c r="H234" s="227"/>
      <c r="I234" s="126"/>
      <c r="J234" s="118"/>
      <c r="K234" s="120"/>
      <c r="L234" s="126"/>
      <c r="M234" s="122"/>
      <c r="N234" s="111"/>
      <c r="O234" s="117"/>
      <c r="P234" s="126">
        <v>40193</v>
      </c>
      <c r="Q234" s="118">
        <v>11.7</v>
      </c>
      <c r="R234" s="211">
        <f t="shared" si="42"/>
        <v>0</v>
      </c>
      <c r="S234" s="239">
        <f t="shared" si="37"/>
        <v>1.720219061749867E-4</v>
      </c>
      <c r="T234" s="244">
        <v>1.7</v>
      </c>
      <c r="U234" s="119">
        <v>1.9</v>
      </c>
      <c r="V234" s="260">
        <f>ND代替値*2.71828^(-(0.69315/12.33)*(P234-事故日Cb)/365.25)</f>
        <v>2.635134102531906E-2</v>
      </c>
      <c r="W234" s="239">
        <f>ND代替値*2.71828^(-(0.69315/2.062)*(P234-事故日Cb)/365.25)</f>
        <v>1.720219061749867E-4</v>
      </c>
      <c r="X234" s="244">
        <v>2</v>
      </c>
      <c r="Y234" s="260">
        <f>ND代替値*2.71828^(-(0.69315/12)*(P234-事故日Cb)/365.25)</f>
        <v>2.5402402685237753E-2</v>
      </c>
      <c r="Z234" s="4"/>
      <c r="AA234" s="44">
        <f t="shared" si="44"/>
        <v>5.782405085589498</v>
      </c>
      <c r="AB234" s="43">
        <f t="shared" si="45"/>
        <v>0.1513792774339883</v>
      </c>
      <c r="AC234" s="34">
        <f t="shared" si="46"/>
        <v>1.5267598252557411</v>
      </c>
      <c r="AD234" s="35">
        <f t="shared" si="47"/>
        <v>131.75670512659528</v>
      </c>
      <c r="AE234" s="44">
        <f t="shared" si="48"/>
        <v>3.442743952907661E-57</v>
      </c>
      <c r="AF234" s="43">
        <f t="shared" si="49"/>
        <v>69.999998926238803</v>
      </c>
      <c r="AG234" s="277"/>
      <c r="AH234" s="7"/>
    </row>
    <row r="235" spans="2:34" ht="9.9499999999999993" customHeight="1" x14ac:dyDescent="0.3">
      <c r="B235" s="110">
        <f t="shared" si="50"/>
        <v>40276</v>
      </c>
      <c r="C235" s="216"/>
      <c r="D235" s="131"/>
      <c r="E235" s="255"/>
      <c r="F235" s="131"/>
      <c r="G235" s="131"/>
      <c r="H235" s="120"/>
      <c r="I235" s="126">
        <v>40312</v>
      </c>
      <c r="J235" s="242">
        <f>ND代替値*2.71828^(-(0.69315/2.062)*(I235-事故日Cb)/365.25)</f>
        <v>1.5417702153023097E-4</v>
      </c>
      <c r="K235" s="251">
        <f>0.5*2.71828^(-(0.69315/30.02)*(G235-事故日Cb)/365.25)</f>
        <v>3.6690116728230602</v>
      </c>
      <c r="L235" s="126"/>
      <c r="M235" s="122"/>
      <c r="N235" s="111"/>
      <c r="O235" s="117"/>
      <c r="P235" s="126">
        <v>40276</v>
      </c>
      <c r="Q235" s="118">
        <v>11.5</v>
      </c>
      <c r="R235" s="211">
        <f t="shared" si="42"/>
        <v>0</v>
      </c>
      <c r="S235" s="239">
        <f t="shared" si="37"/>
        <v>1.5937081453014043E-4</v>
      </c>
      <c r="T235" s="243">
        <f>0.5*2.71828^(-(0.69315/30.02)*(P235-事故日Cb)/365.25)</f>
        <v>0.28760723738536348</v>
      </c>
      <c r="U235" s="119"/>
      <c r="V235" s="260">
        <f>ND代替値*2.71828^(-(0.69315/12.33)*(P235-事故日Cb)/365.25)</f>
        <v>2.6016850821000161E-2</v>
      </c>
      <c r="W235" s="239">
        <f>ND代替値*2.71828^(-(0.69315/2.062)*(P235-事故日Cb)/365.25)</f>
        <v>1.5937081453014043E-4</v>
      </c>
      <c r="X235" s="244">
        <v>1.8</v>
      </c>
      <c r="Y235" s="260">
        <f>ND代替値*2.71828^(-(0.69315/12)*(P235-事故日Cb)/365.25)</f>
        <v>2.5071148641235386E-2</v>
      </c>
      <c r="Z235" s="4"/>
      <c r="AA235" s="44">
        <f t="shared" si="44"/>
        <v>5.7521447477072698</v>
      </c>
      <c r="AB235" s="43">
        <f t="shared" si="45"/>
        <v>0.14024631678652358</v>
      </c>
      <c r="AC235" s="34">
        <f t="shared" si="46"/>
        <v>1.5184897657296708</v>
      </c>
      <c r="AD235" s="35">
        <f t="shared" si="47"/>
        <v>130.08425410500081</v>
      </c>
      <c r="AE235" s="44">
        <f t="shared" si="48"/>
        <v>1.1696179745229377E-57</v>
      </c>
      <c r="AF235" s="43">
        <f t="shared" si="49"/>
        <v>69.999998917604614</v>
      </c>
      <c r="AG235" s="277"/>
      <c r="AH235" s="7"/>
    </row>
    <row r="236" spans="2:34" ht="9.9499999999999993" customHeight="1" x14ac:dyDescent="0.3">
      <c r="B236" s="123">
        <v>40217</v>
      </c>
      <c r="C236" s="116">
        <v>11.7</v>
      </c>
      <c r="D236" s="212">
        <f t="shared" ref="D236:D241" si="51">ND代替値*2.71828^(-(0.69315/0.022177)*(B236-事故日Cb)/365.25)</f>
        <v>0</v>
      </c>
      <c r="E236" s="183"/>
      <c r="F236" s="111"/>
      <c r="G236" s="111"/>
      <c r="H236" s="260">
        <f>0.1*2.71828^(-(0.69315/12)*(B236-事故日Cb)/365.25)</f>
        <v>2.5306171112096348E-2</v>
      </c>
      <c r="I236" s="126"/>
      <c r="J236" s="118"/>
      <c r="K236" s="120"/>
      <c r="L236" s="126"/>
      <c r="M236" s="122"/>
      <c r="N236" s="111"/>
      <c r="O236" s="117"/>
      <c r="P236" s="126">
        <v>40217</v>
      </c>
      <c r="Q236" s="118"/>
      <c r="R236" s="119"/>
      <c r="S236" s="118"/>
      <c r="T236" s="121"/>
      <c r="U236" s="119"/>
      <c r="V236" s="120"/>
      <c r="W236" s="118"/>
      <c r="X236" s="121"/>
      <c r="Y236" s="120"/>
      <c r="Z236" s="4"/>
      <c r="AA236" s="44">
        <f t="shared" si="44"/>
        <v>5.7736387848106521</v>
      </c>
      <c r="AB236" s="43">
        <f t="shared" si="45"/>
        <v>0.14807224718153086</v>
      </c>
      <c r="AC236" s="34">
        <f t="shared" si="46"/>
        <v>1.5243638645920654</v>
      </c>
      <c r="AD236" s="35">
        <f t="shared" si="47"/>
        <v>131.27090711940735</v>
      </c>
      <c r="AE236" s="44">
        <f t="shared" si="48"/>
        <v>2.5195939022466636E-57</v>
      </c>
      <c r="AF236" s="43">
        <f t="shared" si="49"/>
        <v>69.999998923742169</v>
      </c>
      <c r="AG236" s="277"/>
      <c r="AH236" s="7"/>
    </row>
    <row r="237" spans="2:34" ht="9.9499999999999993" customHeight="1" x14ac:dyDescent="0.3">
      <c r="B237" s="123">
        <v>40256</v>
      </c>
      <c r="C237" s="116">
        <v>11.3</v>
      </c>
      <c r="D237" s="212">
        <f t="shared" si="51"/>
        <v>0</v>
      </c>
      <c r="E237" s="184"/>
      <c r="F237" s="111"/>
      <c r="G237" s="111"/>
      <c r="H237" s="120"/>
      <c r="I237" s="126"/>
      <c r="J237" s="118"/>
      <c r="K237" s="120"/>
      <c r="L237" s="126"/>
      <c r="M237" s="122"/>
      <c r="N237" s="111"/>
      <c r="O237" s="117"/>
      <c r="P237" s="126">
        <v>40256</v>
      </c>
      <c r="Q237" s="118"/>
      <c r="R237" s="119"/>
      <c r="S237" s="118"/>
      <c r="T237" s="121"/>
      <c r="U237" s="119"/>
      <c r="V237" s="120"/>
      <c r="W237" s="118"/>
      <c r="X237" s="111"/>
      <c r="Y237" s="120"/>
      <c r="Z237" s="4"/>
      <c r="AA237" s="44">
        <f t="shared" si="44"/>
        <v>5.7594218821198817</v>
      </c>
      <c r="AB237" s="43">
        <f t="shared" si="45"/>
        <v>0.14285170608217554</v>
      </c>
      <c r="AC237" s="34">
        <f t="shared" si="46"/>
        <v>1.5204784452810993</v>
      </c>
      <c r="AD237" s="35">
        <f t="shared" si="47"/>
        <v>130.48530266892004</v>
      </c>
      <c r="AE237" s="44">
        <f t="shared" si="48"/>
        <v>1.5171290120056834E-57</v>
      </c>
      <c r="AF237" s="43">
        <f t="shared" si="49"/>
        <v>69.99999891968514</v>
      </c>
      <c r="AG237" s="277"/>
      <c r="AH237" s="7"/>
    </row>
    <row r="238" spans="2:34" ht="9.9499999999999993" customHeight="1" x14ac:dyDescent="0.3">
      <c r="B238" s="123">
        <v>40312</v>
      </c>
      <c r="C238" s="116">
        <v>10.7</v>
      </c>
      <c r="D238" s="212">
        <f t="shared" si="51"/>
        <v>0</v>
      </c>
      <c r="E238" s="239">
        <f>ND代替値*2.71828^(-(0.69315/2.062)*(B238-事故日Cb)/365.25)</f>
        <v>1.5417702153023097E-4</v>
      </c>
      <c r="F238" s="244">
        <v>1.5</v>
      </c>
      <c r="G238" s="111"/>
      <c r="H238" s="260">
        <f>0.1*2.71828^(-(0.69315/12)*(B238-事故日Cb)/365.25)</f>
        <v>2.4928818619130991E-2</v>
      </c>
      <c r="I238" s="126">
        <v>40493</v>
      </c>
      <c r="J238" s="242">
        <f>ND代替値*2.71828^(-(0.69315/2.062)*(I238-事故日Cb)/365.25)</f>
        <v>1.3051915372250185E-4</v>
      </c>
      <c r="K238" s="251">
        <f>0.5*2.71828^(-(0.69315/30.02)*(G238-事故日Cb)/365.25)</f>
        <v>3.6690116728230602</v>
      </c>
      <c r="L238" s="126">
        <v>40463</v>
      </c>
      <c r="M238" s="241">
        <f>0.5*2.71828^(-(0.69315/2.062)*(L238-事故日Cb)/365.25)</f>
        <v>1.3417302146832044E-4</v>
      </c>
      <c r="N238" s="121">
        <v>1.6</v>
      </c>
      <c r="O238" s="260">
        <f>ND代替値*2.71828^(-(0.69315/12)*(I238-事故日Cb)/365.25)</f>
        <v>2.4225365939955973E-2</v>
      </c>
      <c r="P238" s="126">
        <v>40367</v>
      </c>
      <c r="Q238" s="118">
        <v>11.1</v>
      </c>
      <c r="R238" s="211">
        <f>ND代替値*2.71828^(-(0.69315/0.022177)*(P238-事故日Cb)/365.25)</f>
        <v>0</v>
      </c>
      <c r="S238" s="239">
        <f>ND代替値*2.71828^(-(0.69315/2.062)*(P238-事故日Cb)/365.25)</f>
        <v>1.4656701462967292E-4</v>
      </c>
      <c r="T238" s="244">
        <v>2.2000000000000002</v>
      </c>
      <c r="U238" s="119"/>
      <c r="V238" s="260">
        <f>ND代替値*2.71828^(-(0.69315/12.33)*(P238-事故日Cb)/365.25)</f>
        <v>2.5654998025183586E-2</v>
      </c>
      <c r="W238" s="239">
        <f>ND代替値*2.71828^(-(0.69315/2.062)*(P238-事故日Cb)/365.25)</f>
        <v>1.4656701462967292E-4</v>
      </c>
      <c r="X238" s="244">
        <v>1.4</v>
      </c>
      <c r="Y238" s="120"/>
      <c r="Z238" s="4"/>
      <c r="AA238" s="44">
        <f t="shared" si="44"/>
        <v>5.7191497084279028</v>
      </c>
      <c r="AB238" s="43">
        <f t="shared" si="45"/>
        <v>0.12897897287411217</v>
      </c>
      <c r="AC238" s="34">
        <f t="shared" si="46"/>
        <v>1.5094740645401299</v>
      </c>
      <c r="AD238" s="35">
        <f t="shared" si="47"/>
        <v>128.27499012591792</v>
      </c>
      <c r="AE238" s="44">
        <f t="shared" si="48"/>
        <v>3.580898009674708E-58</v>
      </c>
      <c r="AF238" s="43">
        <f t="shared" si="49"/>
        <v>69.999998908138195</v>
      </c>
      <c r="AG238" s="277"/>
      <c r="AH238" s="7"/>
    </row>
    <row r="239" spans="2:34" ht="9.9499999999999993" customHeight="1" x14ac:dyDescent="0.3">
      <c r="B239" s="123">
        <v>40399</v>
      </c>
      <c r="C239" s="116">
        <v>11.8</v>
      </c>
      <c r="D239" s="212">
        <f t="shared" si="51"/>
        <v>0</v>
      </c>
      <c r="E239" s="239">
        <f>ND代替値*2.71828^(-(0.69315/2.062)*(B239-事故日Cb)/365.25)</f>
        <v>1.4231343280444542E-4</v>
      </c>
      <c r="F239" s="243">
        <f>ND代替値*2.71828^(-(0.69315/30.02)*(B239-事故日Cb)/365.25)</f>
        <v>0.28537960460725303</v>
      </c>
      <c r="G239" s="111"/>
      <c r="H239" s="114"/>
      <c r="I239" s="126"/>
      <c r="J239" s="118"/>
      <c r="K239" s="120"/>
      <c r="L239" s="126"/>
      <c r="M239" s="116"/>
      <c r="N239" s="111"/>
      <c r="O239" s="120"/>
      <c r="P239" s="126">
        <v>40458</v>
      </c>
      <c r="Q239" s="118">
        <v>11.6</v>
      </c>
      <c r="R239" s="211">
        <f>ND代替値*2.71828^(-(0.69315/0.022177)*(P239-事故日Cb)/365.25)</f>
        <v>0</v>
      </c>
      <c r="S239" s="239">
        <f>ND代替値*2.71828^(-(0.69315/2.062)*(P239-事故日Cb)/365.25)</f>
        <v>1.347918678886598E-4</v>
      </c>
      <c r="T239" s="244">
        <v>1.4</v>
      </c>
      <c r="U239" s="119"/>
      <c r="V239" s="120"/>
      <c r="W239" s="239">
        <f>ND代替値*2.71828^(-(0.69315/2.062)*(P239-事故日Cb)/365.25)</f>
        <v>1.347918678886598E-4</v>
      </c>
      <c r="X239" s="111">
        <v>1.6</v>
      </c>
      <c r="Y239" s="120"/>
      <c r="Z239" s="4"/>
      <c r="AA239" s="44">
        <f t="shared" si="44"/>
        <v>5.6863439329214058</v>
      </c>
      <c r="AB239" s="43">
        <f t="shared" si="45"/>
        <v>0.11861684374202063</v>
      </c>
      <c r="AC239" s="34">
        <f t="shared" si="46"/>
        <v>1.5005118921064449</v>
      </c>
      <c r="AD239" s="35">
        <f t="shared" si="47"/>
        <v>126.49089011589909</v>
      </c>
      <c r="AE239" s="44">
        <f t="shared" si="48"/>
        <v>1.0963263933185372E-58</v>
      </c>
      <c r="AF239" s="43">
        <f t="shared" si="49"/>
        <v>69.999998898671777</v>
      </c>
      <c r="AG239" s="277"/>
      <c r="AH239" s="7"/>
    </row>
    <row r="240" spans="2:34" ht="9.9499999999999993" customHeight="1" x14ac:dyDescent="0.3">
      <c r="B240" s="123">
        <v>40450</v>
      </c>
      <c r="C240" s="116">
        <v>11.7</v>
      </c>
      <c r="D240" s="212">
        <f t="shared" si="51"/>
        <v>0</v>
      </c>
      <c r="E240" s="239">
        <f>ND代替値*2.71828^(-(0.69315/2.062)*(B240-事故日Cb)/365.25)</f>
        <v>1.3578796459225891E-4</v>
      </c>
      <c r="F240" s="243">
        <f>ND代替値*2.71828^(-(0.69315/30.02)*(B240-事故日Cb)/365.25)</f>
        <v>0.28446101985028388</v>
      </c>
      <c r="G240" s="111"/>
      <c r="H240" s="260">
        <f>0.1*2.71828^(-(0.69315/12)*(B240-事故日Cb)/365.25)</f>
        <v>2.4390665522014535E-2</v>
      </c>
      <c r="I240" s="126"/>
      <c r="J240" s="118"/>
      <c r="K240" s="120"/>
      <c r="L240" s="126"/>
      <c r="M240" s="116"/>
      <c r="N240" s="111"/>
      <c r="O240" s="120"/>
      <c r="P240" s="126">
        <v>40519</v>
      </c>
      <c r="Q240" s="118">
        <v>12.7</v>
      </c>
      <c r="R240" s="211">
        <f>ND代替値*2.71828^(-(0.69315/0.022177)*(P240-事故日Cb)/365.25)</f>
        <v>0</v>
      </c>
      <c r="S240" s="239">
        <f>ND代替値*2.71828^(-(0.69315/2.062)*(P240-事故日Cb)/365.25)</f>
        <v>1.2743305418320882E-4</v>
      </c>
      <c r="T240" s="243">
        <f>0.5*2.71828^(-(0.69315/30.02)*(P240-事故日Cb)/365.25)</f>
        <v>0.28322293318115654</v>
      </c>
      <c r="U240" s="119"/>
      <c r="V240" s="120"/>
      <c r="W240" s="118"/>
      <c r="X240" s="111"/>
      <c r="Y240" s="120"/>
      <c r="Z240" s="4"/>
      <c r="AA240" s="44">
        <f t="shared" si="44"/>
        <v>5.6644586636231313</v>
      </c>
      <c r="AB240" s="43">
        <f t="shared" si="45"/>
        <v>0.11214108768122376</v>
      </c>
      <c r="AC240" s="34">
        <f t="shared" si="46"/>
        <v>1.4945340908758533</v>
      </c>
      <c r="AD240" s="35">
        <f t="shared" si="47"/>
        <v>125.30886802796934</v>
      </c>
      <c r="AE240" s="44">
        <f t="shared" si="48"/>
        <v>4.9585592481065598E-59</v>
      </c>
      <c r="AF240" s="43">
        <f t="shared" si="49"/>
        <v>69.999998892326175</v>
      </c>
      <c r="AG240" s="277"/>
      <c r="AH240" s="7"/>
    </row>
    <row r="241" spans="1:34" ht="9.9499999999999993" customHeight="1" thickBot="1" x14ac:dyDescent="0.35">
      <c r="A241" s="83"/>
      <c r="B241" s="161">
        <v>40493</v>
      </c>
      <c r="C241" s="163">
        <v>11.8</v>
      </c>
      <c r="D241" s="213">
        <f t="shared" si="51"/>
        <v>0</v>
      </c>
      <c r="E241" s="240">
        <f>ND代替値*2.71828^(-(0.69315/2.062)*(B241-事故日Cb)/365.25)</f>
        <v>1.3051915372250185E-4</v>
      </c>
      <c r="F241" s="246">
        <v>1.6</v>
      </c>
      <c r="G241" s="147"/>
      <c r="H241" s="149"/>
      <c r="I241" s="162"/>
      <c r="J241" s="148"/>
      <c r="K241" s="149"/>
      <c r="L241" s="162"/>
      <c r="M241" s="163"/>
      <c r="N241" s="147"/>
      <c r="O241" s="166"/>
      <c r="P241" s="162">
        <v>40549</v>
      </c>
      <c r="Q241" s="150">
        <v>12.3</v>
      </c>
      <c r="R241" s="215">
        <f>ND代替値*2.71828^(-(0.69315/0.022177)*(P241-事故日Cb)/365.25)</f>
        <v>0</v>
      </c>
      <c r="S241" s="240">
        <f>ND代替値*2.71828^(-(0.69315/2.062)*(P241-事故日Cb)/365.25)</f>
        <v>1.2396273264363524E-4</v>
      </c>
      <c r="T241" s="246">
        <v>1.3</v>
      </c>
      <c r="U241" s="164">
        <v>1.9</v>
      </c>
      <c r="V241" s="261">
        <f>ND代替値*2.71828^(-(0.69315/12.33)*(P241-事故日Cb)/365.25)</f>
        <v>2.4946320816873979E-2</v>
      </c>
      <c r="W241" s="240">
        <f>ND代替値*2.71828^(-(0.69315/2.062)*(P241-事故日Cb)/365.25)</f>
        <v>1.2396273264363524E-4</v>
      </c>
      <c r="X241" s="246">
        <v>1.4</v>
      </c>
      <c r="Y241" s="261">
        <f>ND代替値*2.71828^(-(0.69315/12)*(P241-事故日Cb)/365.25)</f>
        <v>2.4011770402427014E-2</v>
      </c>
      <c r="Z241" s="167"/>
      <c r="AA241" s="93"/>
      <c r="AB241" s="92"/>
      <c r="AC241" s="94"/>
      <c r="AD241" s="95"/>
      <c r="AE241" s="93"/>
      <c r="AF241" s="92"/>
      <c r="AG241" s="278"/>
      <c r="AH241" s="91"/>
    </row>
    <row r="242" spans="1:34" ht="9.9499999999999993" customHeight="1" x14ac:dyDescent="0.3">
      <c r="A242" s="139"/>
      <c r="B242" s="152">
        <v>40613</v>
      </c>
      <c r="C242" s="155"/>
      <c r="D242" s="153"/>
      <c r="E242" s="254"/>
      <c r="F242" s="154"/>
      <c r="G242" s="141"/>
      <c r="H242" s="143"/>
      <c r="I242" s="165">
        <v>40613</v>
      </c>
      <c r="J242" s="142"/>
      <c r="K242" s="143"/>
      <c r="L242" s="165">
        <v>40613</v>
      </c>
      <c r="M242" s="155"/>
      <c r="N242" s="141"/>
      <c r="O242" s="143"/>
      <c r="P242" s="165">
        <v>40613</v>
      </c>
      <c r="Q242" s="145"/>
      <c r="R242" s="156"/>
      <c r="S242" s="157"/>
      <c r="T242" s="158"/>
      <c r="U242" s="156"/>
      <c r="V242" s="159"/>
      <c r="W242" s="145"/>
      <c r="X242" s="160"/>
      <c r="Y242" s="159"/>
      <c r="Z242" s="151"/>
      <c r="AA242" s="80">
        <f t="shared" ref="AA242:AA284" si="52">10*2.71828^(-(0.69315/30.02)*(P242-事故日Fk)/365.25)</f>
        <v>10</v>
      </c>
      <c r="AB242" s="79">
        <f t="shared" ref="AB242:AB284" si="53">440*2.71828^(-(0.69315/2.062)*(P242-事故日Fk)/365.25)</f>
        <v>440</v>
      </c>
      <c r="AC242" s="81">
        <f t="shared" ref="AC242:AC284" si="54">3*2.71828^(-(0.69315/29)*(P242-調査開始日)/365.25)</f>
        <v>1.4853689880798591</v>
      </c>
      <c r="AD242" s="82">
        <f t="shared" ref="AD242:AD284" si="55">500*2.71828^(-(0.69315/12.33)*(P242-事故日Fk)/365.25)</f>
        <v>500</v>
      </c>
      <c r="AE242" s="80">
        <f t="shared" ref="AE242:AE284" si="56">70*2.71828^(-(0.69315/0.1459)*(P242-調査開始日)/365.25)</f>
        <v>1.4600127646521905E-59</v>
      </c>
      <c r="AF242" s="79">
        <f t="shared" ref="AF242:AF284" si="57">70*2.71828^(-(0.69315/(1.277*10^9))*(P242-調査開始日)/365.25)</f>
        <v>69.999998882547686</v>
      </c>
      <c r="AG242" s="279">
        <f t="shared" ref="AG242:AG284" si="58">70*2.71828^(-(0.69315/0.022177)*(P242-事故日Fk)/365.25)</f>
        <v>70</v>
      </c>
      <c r="AH242" s="7"/>
    </row>
    <row r="243" spans="1:34" ht="9.9499999999999993" customHeight="1" x14ac:dyDescent="0.3">
      <c r="A243" s="139"/>
      <c r="B243" s="123">
        <v>40681</v>
      </c>
      <c r="C243" s="155"/>
      <c r="D243" s="153"/>
      <c r="E243" s="254"/>
      <c r="F243" s="154"/>
      <c r="G243" s="141"/>
      <c r="H243" s="143"/>
      <c r="I243" s="165"/>
      <c r="J243" s="142"/>
      <c r="K243" s="143"/>
      <c r="L243" s="165"/>
      <c r="M243" s="155"/>
      <c r="N243" s="141"/>
      <c r="O243" s="143"/>
      <c r="P243" s="126">
        <v>40681</v>
      </c>
      <c r="Q243" s="217"/>
      <c r="R243" s="124"/>
      <c r="S243" s="133">
        <v>67</v>
      </c>
      <c r="T243" s="134">
        <v>75</v>
      </c>
      <c r="U243" s="124"/>
      <c r="V243" s="125"/>
      <c r="W243" s="122">
        <v>88</v>
      </c>
      <c r="X243" s="128">
        <v>98</v>
      </c>
      <c r="Y243" s="125"/>
      <c r="Z243" s="151"/>
      <c r="AA243" s="44">
        <f t="shared" si="52"/>
        <v>9.9571054788565121</v>
      </c>
      <c r="AB243" s="43">
        <f t="shared" si="53"/>
        <v>413.30740686663665</v>
      </c>
      <c r="AC243" s="34">
        <f t="shared" si="54"/>
        <v>1.4787739689646124</v>
      </c>
      <c r="AD243" s="35">
        <f t="shared" si="55"/>
        <v>494.79426734329849</v>
      </c>
      <c r="AE243" s="44">
        <f t="shared" si="56"/>
        <v>6.0287853600666239E-60</v>
      </c>
      <c r="AF243" s="43">
        <f t="shared" si="57"/>
        <v>69.999998875473892</v>
      </c>
      <c r="AG243" s="277">
        <f t="shared" si="58"/>
        <v>0.20795560455558121</v>
      </c>
      <c r="AH243" s="7"/>
    </row>
    <row r="244" spans="1:34" ht="9.9499999999999993" customHeight="1" x14ac:dyDescent="0.3">
      <c r="A244" s="139"/>
      <c r="B244" s="123">
        <v>40681</v>
      </c>
      <c r="C244" s="116"/>
      <c r="D244" s="119"/>
      <c r="E244" s="183"/>
      <c r="F244" s="121"/>
      <c r="G244" s="111"/>
      <c r="H244" s="120"/>
      <c r="I244" s="126"/>
      <c r="J244" s="118"/>
      <c r="K244" s="120"/>
      <c r="L244" s="126"/>
      <c r="M244" s="116"/>
      <c r="N244" s="111"/>
      <c r="O244" s="120"/>
      <c r="P244" s="126">
        <v>40681</v>
      </c>
      <c r="Q244" s="122">
        <v>10.1</v>
      </c>
      <c r="R244" s="124"/>
      <c r="S244" s="133">
        <v>190</v>
      </c>
      <c r="T244" s="134">
        <v>370</v>
      </c>
      <c r="U244" s="124"/>
      <c r="V244" s="125"/>
      <c r="W244" s="122"/>
      <c r="X244" s="128"/>
      <c r="Y244" s="125"/>
      <c r="Z244" s="151"/>
      <c r="AA244" s="44">
        <f t="shared" si="52"/>
        <v>9.9571054788565121</v>
      </c>
      <c r="AB244" s="43">
        <f t="shared" si="53"/>
        <v>413.30740686663665</v>
      </c>
      <c r="AC244" s="34">
        <f t="shared" si="54"/>
        <v>1.4787739689646124</v>
      </c>
      <c r="AD244" s="35">
        <f t="shared" si="55"/>
        <v>494.79426734329849</v>
      </c>
      <c r="AE244" s="44">
        <f t="shared" si="56"/>
        <v>6.0287853600666239E-60</v>
      </c>
      <c r="AF244" s="43">
        <f t="shared" si="57"/>
        <v>69.999998875473892</v>
      </c>
      <c r="AG244" s="277">
        <f t="shared" si="58"/>
        <v>0.20795560455558121</v>
      </c>
      <c r="AH244" s="7"/>
    </row>
    <row r="245" spans="1:34" ht="9.9499999999999993" customHeight="1" x14ac:dyDescent="0.3">
      <c r="B245" s="110">
        <f t="shared" ref="B245:B247" si="59">P245</f>
        <v>40710</v>
      </c>
      <c r="C245" s="216"/>
      <c r="D245" s="196"/>
      <c r="E245" s="256"/>
      <c r="F245" s="131"/>
      <c r="G245" s="131"/>
      <c r="H245" s="132"/>
      <c r="I245" s="126"/>
      <c r="J245" s="118"/>
      <c r="K245" s="120"/>
      <c r="L245" s="126"/>
      <c r="M245" s="116"/>
      <c r="N245" s="111"/>
      <c r="O245" s="120"/>
      <c r="P245" s="225">
        <v>40710</v>
      </c>
      <c r="Q245" s="145">
        <v>11.4</v>
      </c>
      <c r="R245" s="156"/>
      <c r="S245" s="157">
        <v>440</v>
      </c>
      <c r="T245" s="158">
        <v>480</v>
      </c>
      <c r="U245" s="156"/>
      <c r="V245" s="159"/>
      <c r="W245" s="145"/>
      <c r="X245" s="160"/>
      <c r="Y245" s="159"/>
      <c r="Z245" s="4"/>
      <c r="AA245" s="44">
        <f t="shared" si="52"/>
        <v>9.9388682393309544</v>
      </c>
      <c r="AB245" s="43">
        <f t="shared" si="53"/>
        <v>402.42220467951938</v>
      </c>
      <c r="AC245" s="34">
        <f t="shared" si="54"/>
        <v>1.4759703016150718</v>
      </c>
      <c r="AD245" s="35">
        <f t="shared" si="55"/>
        <v>492.590694436972</v>
      </c>
      <c r="AE245" s="44">
        <f t="shared" si="56"/>
        <v>4.1343860514192327E-60</v>
      </c>
      <c r="AF245" s="43">
        <f t="shared" si="57"/>
        <v>69.999998872457127</v>
      </c>
      <c r="AG245" s="277">
        <f t="shared" si="58"/>
        <v>1.7387018494012876E-2</v>
      </c>
      <c r="AH245" s="7"/>
    </row>
    <row r="246" spans="1:34" ht="9.9499999999999993" customHeight="1" x14ac:dyDescent="0.3">
      <c r="B246" s="110">
        <f t="shared" si="59"/>
        <v>40737</v>
      </c>
      <c r="C246" s="216"/>
      <c r="D246" s="196"/>
      <c r="E246" s="256"/>
      <c r="F246" s="131"/>
      <c r="G246" s="131"/>
      <c r="H246" s="132"/>
      <c r="I246" s="126"/>
      <c r="J246" s="113"/>
      <c r="K246" s="114"/>
      <c r="L246" s="126"/>
      <c r="M246" s="116"/>
      <c r="N246" s="111"/>
      <c r="O246" s="120"/>
      <c r="P246" s="126">
        <v>40737</v>
      </c>
      <c r="Q246" s="217"/>
      <c r="R246" s="124"/>
      <c r="S246" s="133">
        <v>64</v>
      </c>
      <c r="T246" s="134">
        <v>70</v>
      </c>
      <c r="U246" s="124"/>
      <c r="V246" s="125"/>
      <c r="W246" s="122">
        <v>68</v>
      </c>
      <c r="X246" s="128">
        <v>78</v>
      </c>
      <c r="Y246" s="260">
        <f>ND代替値*2.71828^(-(0.69315/12)*(P246-事故日Fk)/365.25)</f>
        <v>9.8058104498942228E-2</v>
      </c>
      <c r="Z246" s="4"/>
      <c r="AA246" s="44">
        <f t="shared" si="52"/>
        <v>9.9219187686547947</v>
      </c>
      <c r="AB246" s="43">
        <f t="shared" si="53"/>
        <v>392.54556987071578</v>
      </c>
      <c r="AC246" s="34">
        <f t="shared" si="54"/>
        <v>1.4733647691819782</v>
      </c>
      <c r="AD246" s="35">
        <f t="shared" si="55"/>
        <v>490.54791475538843</v>
      </c>
      <c r="AE246" s="44">
        <f t="shared" si="56"/>
        <v>2.909980503747646E-60</v>
      </c>
      <c r="AF246" s="43">
        <f t="shared" si="57"/>
        <v>69.999998869648408</v>
      </c>
      <c r="AG246" s="277">
        <f t="shared" si="58"/>
        <v>1.7250706232624464E-3</v>
      </c>
      <c r="AH246" s="7"/>
    </row>
    <row r="247" spans="1:34" ht="9.9499999999999993" customHeight="1" x14ac:dyDescent="0.3">
      <c r="B247" s="110">
        <f t="shared" si="59"/>
        <v>40737</v>
      </c>
      <c r="C247" s="216"/>
      <c r="D247" s="196"/>
      <c r="E247" s="256"/>
      <c r="F247" s="131"/>
      <c r="G247" s="131"/>
      <c r="H247" s="132"/>
      <c r="I247" s="126"/>
      <c r="J247" s="118"/>
      <c r="K247" s="120"/>
      <c r="L247" s="126"/>
      <c r="M247" s="116"/>
      <c r="N247" s="111"/>
      <c r="O247" s="120"/>
      <c r="P247" s="126">
        <v>40737</v>
      </c>
      <c r="Q247" s="122">
        <v>11.5</v>
      </c>
      <c r="R247" s="124"/>
      <c r="S247" s="133">
        <v>110</v>
      </c>
      <c r="T247" s="134">
        <v>160</v>
      </c>
      <c r="U247" s="124"/>
      <c r="V247" s="125"/>
      <c r="W247" s="122"/>
      <c r="X247" s="128"/>
      <c r="Y247" s="125"/>
      <c r="Z247" s="4"/>
      <c r="AA247" s="44">
        <f t="shared" si="52"/>
        <v>9.9219187686547947</v>
      </c>
      <c r="AB247" s="43">
        <f t="shared" si="53"/>
        <v>392.54556987071578</v>
      </c>
      <c r="AC247" s="34">
        <f t="shared" si="54"/>
        <v>1.4733647691819782</v>
      </c>
      <c r="AD247" s="35">
        <f t="shared" si="55"/>
        <v>490.54791475538843</v>
      </c>
      <c r="AE247" s="44">
        <f t="shared" si="56"/>
        <v>2.909980503747646E-60</v>
      </c>
      <c r="AF247" s="43">
        <f t="shared" si="57"/>
        <v>69.999998869648408</v>
      </c>
      <c r="AG247" s="277">
        <f t="shared" si="58"/>
        <v>1.7250706232624464E-3</v>
      </c>
      <c r="AH247" s="7"/>
    </row>
    <row r="248" spans="1:34" ht="9.9499999999999993" customHeight="1" x14ac:dyDescent="0.3">
      <c r="A248" s="57" t="s">
        <v>42</v>
      </c>
      <c r="B248" s="123">
        <v>40862</v>
      </c>
      <c r="C248" s="217"/>
      <c r="D248" s="214">
        <f>ND代替値*2.71828^(-(0.69315/0.022177)*(B248-事故日Fk)/365.25)</f>
        <v>2.7875588506117554E-10</v>
      </c>
      <c r="E248" s="257">
        <v>6.3</v>
      </c>
      <c r="F248" s="111">
        <v>9.4</v>
      </c>
      <c r="G248" s="111"/>
      <c r="H248" s="132"/>
      <c r="I248" s="126">
        <v>40862</v>
      </c>
      <c r="J248" s="242">
        <f>ND代替値*2.71828^(-(0.69315/2.062)*(I248-事故日Fk)/365.25)</f>
        <v>0.39759884476289309</v>
      </c>
      <c r="K248" s="251">
        <f>0.5*2.71828^(-(0.69315/30.02)*(G248-事故日Cb)/365.25)</f>
        <v>3.6690116728230602</v>
      </c>
      <c r="L248" s="126">
        <v>40868</v>
      </c>
      <c r="M248" s="116">
        <v>3.5</v>
      </c>
      <c r="N248" s="111">
        <v>4.8</v>
      </c>
      <c r="O248" s="260">
        <f>ND代替値*2.71828^(-(0.69315/12)*(I248-事故日Fk)/365.25)</f>
        <v>9.6138713520162164E-2</v>
      </c>
      <c r="P248" s="126">
        <v>40828</v>
      </c>
      <c r="Q248" s="217"/>
      <c r="R248" s="124"/>
      <c r="S248" s="133">
        <v>27</v>
      </c>
      <c r="T248" s="134">
        <v>34</v>
      </c>
      <c r="U248" s="124"/>
      <c r="V248" s="125"/>
      <c r="W248" s="122">
        <v>17.8</v>
      </c>
      <c r="X248" s="128">
        <v>23.2</v>
      </c>
      <c r="Y248" s="125"/>
      <c r="Z248" s="4"/>
      <c r="AA248" s="44">
        <f t="shared" si="52"/>
        <v>9.8650053713295733</v>
      </c>
      <c r="AB248" s="43">
        <f t="shared" si="53"/>
        <v>361.00858523988774</v>
      </c>
      <c r="AC248" s="34">
        <f t="shared" si="54"/>
        <v>1.4646169877994952</v>
      </c>
      <c r="AD248" s="35">
        <f t="shared" si="55"/>
        <v>483.72517761254613</v>
      </c>
      <c r="AE248" s="44">
        <f t="shared" si="56"/>
        <v>8.9091854101441857E-61</v>
      </c>
      <c r="AF248" s="43">
        <f t="shared" si="57"/>
        <v>69.999998860181989</v>
      </c>
      <c r="AG248" s="277">
        <f t="shared" si="58"/>
        <v>7.1600455622265205E-7</v>
      </c>
      <c r="AH248" s="7"/>
    </row>
    <row r="249" spans="1:34" ht="9.9499999999999993" customHeight="1" x14ac:dyDescent="0.3">
      <c r="B249" s="110">
        <f t="shared" ref="B249:B251" si="60">P249</f>
        <v>40828</v>
      </c>
      <c r="C249" s="216"/>
      <c r="D249" s="196"/>
      <c r="E249" s="256"/>
      <c r="F249" s="131"/>
      <c r="G249" s="131"/>
      <c r="H249" s="132"/>
      <c r="I249" s="126"/>
      <c r="J249" s="118"/>
      <c r="K249" s="120"/>
      <c r="L249" s="126"/>
      <c r="M249" s="116"/>
      <c r="N249" s="111"/>
      <c r="O249" s="120"/>
      <c r="P249" s="126">
        <v>40828</v>
      </c>
      <c r="Q249" s="122">
        <v>12.3</v>
      </c>
      <c r="R249" s="214">
        <f>ND代替値*2.71828^(-(0.69315/0.022177)*(P249-事故日Fk)/365.25)</f>
        <v>5.114318258733229E-9</v>
      </c>
      <c r="S249" s="239">
        <f>ND代替値*2.71828^(-(0.69315/2.062)*(P249-事故日Fk)/365.25)</f>
        <v>0.4102370286816906</v>
      </c>
      <c r="T249" s="134">
        <v>83</v>
      </c>
      <c r="U249" s="124"/>
      <c r="V249" s="125"/>
      <c r="W249" s="122"/>
      <c r="X249" s="128"/>
      <c r="Y249" s="125"/>
      <c r="Z249" s="4"/>
      <c r="AA249" s="44">
        <f t="shared" si="52"/>
        <v>9.8650053713295733</v>
      </c>
      <c r="AB249" s="43">
        <f t="shared" si="53"/>
        <v>361.00858523988774</v>
      </c>
      <c r="AC249" s="34">
        <f t="shared" si="54"/>
        <v>1.4646169877994952</v>
      </c>
      <c r="AD249" s="35">
        <f t="shared" si="55"/>
        <v>483.72517761254613</v>
      </c>
      <c r="AE249" s="44">
        <f t="shared" si="56"/>
        <v>8.9091854101441857E-61</v>
      </c>
      <c r="AF249" s="43">
        <f t="shared" si="57"/>
        <v>69.999998860181989</v>
      </c>
      <c r="AG249" s="277">
        <f t="shared" si="58"/>
        <v>7.1600455622265205E-7</v>
      </c>
      <c r="AH249" s="7"/>
    </row>
    <row r="250" spans="1:34" ht="9.9499999999999993" customHeight="1" x14ac:dyDescent="0.3">
      <c r="B250" s="110">
        <f t="shared" si="60"/>
        <v>40883</v>
      </c>
      <c r="C250" s="216"/>
      <c r="D250" s="196"/>
      <c r="E250" s="256"/>
      <c r="F250" s="131"/>
      <c r="G250" s="131"/>
      <c r="H250" s="132"/>
      <c r="I250" s="126"/>
      <c r="J250" s="118"/>
      <c r="K250" s="120"/>
      <c r="L250" s="126"/>
      <c r="M250" s="116"/>
      <c r="N250" s="111"/>
      <c r="O250" s="120"/>
      <c r="P250" s="126">
        <v>40883</v>
      </c>
      <c r="Q250" s="122">
        <v>12.2</v>
      </c>
      <c r="R250" s="214">
        <f>ND代替値*2.71828^(-(0.69315/0.022177)*(P250-事故日Fk)/365.25)</f>
        <v>4.6215498162521909E-11</v>
      </c>
      <c r="S250" s="239">
        <f>ND代替値*2.71828^(-(0.69315/2.062)*(P250-事故日Fk)/365.25)</f>
        <v>0.38998818363236576</v>
      </c>
      <c r="T250" s="243">
        <f>ND代替値*2.71828^(-(0.69315/30.02)*(P250-事故日Fk)/365.25)</f>
        <v>0.49153827838979347</v>
      </c>
      <c r="U250" s="124"/>
      <c r="V250" s="125"/>
      <c r="W250" s="122"/>
      <c r="X250" s="128"/>
      <c r="Y250" s="125"/>
      <c r="Z250" s="4"/>
      <c r="AA250" s="44">
        <f t="shared" si="52"/>
        <v>9.8307655677958685</v>
      </c>
      <c r="AB250" s="43">
        <f t="shared" si="53"/>
        <v>343.18960159648185</v>
      </c>
      <c r="AC250" s="34">
        <f t="shared" si="54"/>
        <v>1.4593550688307353</v>
      </c>
      <c r="AD250" s="35">
        <f t="shared" si="55"/>
        <v>479.64763862562887</v>
      </c>
      <c r="AE250" s="44">
        <f t="shared" si="56"/>
        <v>4.3565948957467382E-61</v>
      </c>
      <c r="AF250" s="43">
        <f t="shared" si="57"/>
        <v>69.999998854460543</v>
      </c>
      <c r="AG250" s="277">
        <f t="shared" si="58"/>
        <v>6.4701697427530671E-9</v>
      </c>
      <c r="AH250" s="7"/>
    </row>
    <row r="251" spans="1:34" ht="9.9499999999999993" customHeight="1" x14ac:dyDescent="0.3">
      <c r="B251" s="110">
        <f t="shared" si="60"/>
        <v>40924</v>
      </c>
      <c r="C251" s="116"/>
      <c r="D251" s="197"/>
      <c r="E251" s="257"/>
      <c r="F251" s="111"/>
      <c r="G251" s="111"/>
      <c r="H251" s="115"/>
      <c r="I251" s="126"/>
      <c r="J251" s="118"/>
      <c r="K251" s="120"/>
      <c r="L251" s="126"/>
      <c r="M251" s="116"/>
      <c r="N251" s="111"/>
      <c r="O251" s="120"/>
      <c r="P251" s="126">
        <v>40924</v>
      </c>
      <c r="Q251" s="217"/>
      <c r="R251" s="124"/>
      <c r="S251" s="116">
        <v>16.3</v>
      </c>
      <c r="T251" s="111">
        <v>21</v>
      </c>
      <c r="U251" s="124">
        <v>3.6</v>
      </c>
      <c r="V251" s="260">
        <f>ND代替値*2.71828^(-(0.69315/12)*(P251-事故日Fk)/365.25)</f>
        <v>9.520068061383298E-2</v>
      </c>
      <c r="W251" s="122">
        <v>12.3</v>
      </c>
      <c r="X251" s="128">
        <v>18.7</v>
      </c>
      <c r="Y251" s="260">
        <f>ND代替値*2.71828^(-(0.69315/12)*(P251-事故日Fk)/365.25)</f>
        <v>9.520068061383298E-2</v>
      </c>
      <c r="Z251" s="4"/>
      <c r="AA251" s="44">
        <f t="shared" si="52"/>
        <v>9.8053186886159374</v>
      </c>
      <c r="AB251" s="43">
        <f t="shared" si="53"/>
        <v>330.48099383088015</v>
      </c>
      <c r="AC251" s="34">
        <f t="shared" si="54"/>
        <v>1.4554448500055646</v>
      </c>
      <c r="AD251" s="35">
        <f t="shared" si="55"/>
        <v>476.63039600066145</v>
      </c>
      <c r="AE251" s="44">
        <f t="shared" si="56"/>
        <v>2.5558849173980042E-61</v>
      </c>
      <c r="AF251" s="43">
        <f t="shared" si="57"/>
        <v>69.999998850195453</v>
      </c>
      <c r="AG251" s="277">
        <f t="shared" si="58"/>
        <v>1.9373429217574818E-10</v>
      </c>
      <c r="AH251" s="7"/>
    </row>
    <row r="252" spans="1:34" ht="9.9499999999999993" customHeight="1" x14ac:dyDescent="0.3">
      <c r="B252" s="123">
        <v>40953</v>
      </c>
      <c r="C252" s="116">
        <v>10.5</v>
      </c>
      <c r="D252" s="214">
        <f>ND代替値*2.71828^(-(0.69315/0.022177)*(B252-事故日Fk)/365.25)</f>
        <v>1.1569989140514942E-13</v>
      </c>
      <c r="E252" s="239">
        <f>ND代替値*2.71828^(-(0.69315/2.062)*(B252-事故日Fk)/365.25)</f>
        <v>0.36565588165506324</v>
      </c>
      <c r="F252" s="243">
        <f>ND代替値*2.71828^(-(0.69315/30.02)*(B252-事故日Fk)/365.25)</f>
        <v>0.48936797294023893</v>
      </c>
      <c r="G252" s="111"/>
      <c r="H252" s="115"/>
      <c r="I252" s="126">
        <v>41059</v>
      </c>
      <c r="J252" s="116">
        <v>3</v>
      </c>
      <c r="K252" s="120">
        <v>5.3</v>
      </c>
      <c r="L252" s="126"/>
      <c r="M252" s="116"/>
      <c r="N252" s="111"/>
      <c r="O252" s="120"/>
      <c r="P252" s="126">
        <v>40924</v>
      </c>
      <c r="Q252" s="122">
        <v>11.7</v>
      </c>
      <c r="R252" s="138">
        <v>1</v>
      </c>
      <c r="S252" s="248">
        <v>54</v>
      </c>
      <c r="T252" s="134">
        <v>60</v>
      </c>
      <c r="U252" s="124"/>
      <c r="V252" s="114"/>
      <c r="W252" s="129"/>
      <c r="X252" s="124"/>
      <c r="Y252" s="125"/>
      <c r="Z252" s="4"/>
      <c r="AA252" s="44">
        <f t="shared" si="52"/>
        <v>9.8053186886159374</v>
      </c>
      <c r="AB252" s="43">
        <f t="shared" si="53"/>
        <v>330.48099383088015</v>
      </c>
      <c r="AC252" s="34">
        <f t="shared" si="54"/>
        <v>1.4554448500055646</v>
      </c>
      <c r="AD252" s="35">
        <f t="shared" si="55"/>
        <v>476.63039600066145</v>
      </c>
      <c r="AE252" s="44">
        <f t="shared" si="56"/>
        <v>2.5558849173980042E-61</v>
      </c>
      <c r="AF252" s="43">
        <f t="shared" si="57"/>
        <v>69.999998850195453</v>
      </c>
      <c r="AG252" s="277">
        <f t="shared" si="58"/>
        <v>1.9373429217574818E-10</v>
      </c>
      <c r="AH252" s="7"/>
    </row>
    <row r="253" spans="1:34" ht="9.9499999999999993" customHeight="1" x14ac:dyDescent="0.3">
      <c r="B253" s="123">
        <v>40983</v>
      </c>
      <c r="C253" s="116">
        <v>10.8</v>
      </c>
      <c r="D253" s="214">
        <f>ND代替値*2.71828^(-(0.69315/0.022177)*(B253-事故日Fk)/365.25)</f>
        <v>8.8802215212458609E-15</v>
      </c>
      <c r="E253" s="239">
        <f>ND代替値*2.71828^(-(0.69315/2.062)*(B253-事故日Fk)/365.25)</f>
        <v>0.35569815529974047</v>
      </c>
      <c r="F253" s="243">
        <f>ND代替値*2.71828^(-(0.69315/30.02)*(B253-事故日Fk)/365.25)</f>
        <v>0.48844077796051294</v>
      </c>
      <c r="G253" s="111"/>
      <c r="H253" s="115"/>
      <c r="I253" s="126"/>
      <c r="J253" s="223"/>
      <c r="K253" s="135"/>
      <c r="L253" s="126"/>
      <c r="M253" s="116"/>
      <c r="N253" s="111"/>
      <c r="O253" s="120"/>
      <c r="P253" s="126">
        <v>41010</v>
      </c>
      <c r="Q253" s="122">
        <v>11.3</v>
      </c>
      <c r="R253" s="214">
        <f t="shared" ref="R253:R284" si="61">ND代替値*2.71828^(-(0.69315/0.022177)*(P253-事故日Fk)/365.25)</f>
        <v>8.8106015874079738E-16</v>
      </c>
      <c r="S253" s="116">
        <v>10.8</v>
      </c>
      <c r="T253" s="134">
        <v>15.8</v>
      </c>
      <c r="U253" s="124"/>
      <c r="V253" s="114"/>
      <c r="W253" s="122">
        <v>5.4</v>
      </c>
      <c r="X253" s="124">
        <v>8.1</v>
      </c>
      <c r="Y253" s="125"/>
      <c r="Z253" s="4"/>
      <c r="AA253" s="44">
        <f t="shared" si="52"/>
        <v>9.7521560916658157</v>
      </c>
      <c r="AB253" s="43">
        <f t="shared" si="53"/>
        <v>305.33207520956785</v>
      </c>
      <c r="AC253" s="34">
        <f t="shared" si="54"/>
        <v>1.447276930785389</v>
      </c>
      <c r="AD253" s="35">
        <f t="shared" si="55"/>
        <v>470.36306360563714</v>
      </c>
      <c r="AE253" s="44">
        <f t="shared" si="56"/>
        <v>8.3509105715425522E-62</v>
      </c>
      <c r="AF253" s="43">
        <f t="shared" si="57"/>
        <v>69.99999884124918</v>
      </c>
      <c r="AG253" s="277">
        <f t="shared" si="58"/>
        <v>1.2334842222371163E-13</v>
      </c>
      <c r="AH253" s="7"/>
    </row>
    <row r="254" spans="1:34" ht="9.9499999999999993" customHeight="1" x14ac:dyDescent="0.3">
      <c r="B254" s="123">
        <v>41059</v>
      </c>
      <c r="C254" s="116">
        <v>11.6</v>
      </c>
      <c r="D254" s="214">
        <f>ND代替値*2.71828^(-(0.69315/0.022177)*(B254-事故日Fk)/365.25)</f>
        <v>1.3304154567227101E-17</v>
      </c>
      <c r="E254" s="258">
        <v>4.4000000000000004</v>
      </c>
      <c r="F254" s="111">
        <v>5.4</v>
      </c>
      <c r="G254" s="111"/>
      <c r="H254" s="260">
        <f>ND代替値*2.71828^(-(0.69315/12)*(B254-事故日Fk)/365.25)</f>
        <v>9.3189729406234212E-2</v>
      </c>
      <c r="I254" s="126"/>
      <c r="J254" s="223"/>
      <c r="K254" s="135"/>
      <c r="L254" s="126"/>
      <c r="M254" s="116"/>
      <c r="N254" s="111"/>
      <c r="O254" s="120"/>
      <c r="P254" s="126">
        <v>41100</v>
      </c>
      <c r="Q254" s="122">
        <v>11.3</v>
      </c>
      <c r="R254" s="214">
        <f t="shared" si="61"/>
        <v>3.9836218685999596E-19</v>
      </c>
      <c r="S254" s="116">
        <v>3.3</v>
      </c>
      <c r="T254" s="124">
        <v>4.4000000000000004</v>
      </c>
      <c r="U254" s="124"/>
      <c r="V254" s="260">
        <f>ND代替値*2.71828^(-(0.69315/12)*(P254-事故日Fk)/365.25)</f>
        <v>9.2587447020289149E-2</v>
      </c>
      <c r="W254" s="247">
        <v>1.9</v>
      </c>
      <c r="X254" s="124">
        <v>4.0999999999999996</v>
      </c>
      <c r="Y254" s="260">
        <f>ND代替値*2.71828^(-(0.69315/12)*(P254-事故日Fk)/365.25)</f>
        <v>9.2587447020289149E-2</v>
      </c>
      <c r="Z254" s="4"/>
      <c r="AA254" s="44">
        <f t="shared" si="52"/>
        <v>9.6968294488059019</v>
      </c>
      <c r="AB254" s="43">
        <f t="shared" si="53"/>
        <v>281.06034658098622</v>
      </c>
      <c r="AC254" s="34">
        <f t="shared" si="54"/>
        <v>1.4387781898148522</v>
      </c>
      <c r="AD254" s="35">
        <f t="shared" si="55"/>
        <v>463.89245877944728</v>
      </c>
      <c r="AE254" s="44">
        <f t="shared" si="56"/>
        <v>2.5901843485193289E-62</v>
      </c>
      <c r="AF254" s="43">
        <f t="shared" si="57"/>
        <v>69.999998831886799</v>
      </c>
      <c r="AG254" s="277">
        <f t="shared" si="58"/>
        <v>5.5770706160399429E-17</v>
      </c>
      <c r="AH254" s="7"/>
    </row>
    <row r="255" spans="1:34" ht="9.9499999999999993" customHeight="1" x14ac:dyDescent="0.3">
      <c r="B255" s="123">
        <v>41226</v>
      </c>
      <c r="C255" s="116">
        <v>10.9</v>
      </c>
      <c r="D255" s="214">
        <f>ND代替値*2.71828^(-(0.69315/0.022177)*(B255-事故日Fk)/365.25)</f>
        <v>8.2729361127777598E-24</v>
      </c>
      <c r="E255" s="239">
        <f>ND代替値*2.71828^(-(0.69315/2.062)*(B255-事故日Fk)/365.25)</f>
        <v>0.2844165817362177</v>
      </c>
      <c r="F255" s="111">
        <v>4.5</v>
      </c>
      <c r="G255" s="111"/>
      <c r="H255" s="260">
        <f>ND代替値*2.71828^(-(0.69315/12)*(B255-事故日Fk)/365.25)</f>
        <v>9.0760784283344428E-2</v>
      </c>
      <c r="I255" s="126">
        <v>41226</v>
      </c>
      <c r="J255" s="242">
        <f>ND代替値*2.71828^(-(0.69315/2.062)*(I255-事故日Fk)/365.25)</f>
        <v>0.2844165817362177</v>
      </c>
      <c r="K255" s="251">
        <f>0.5*2.71828^(-(0.69315/30.02)*(G255-事故日Cb)/365.25)</f>
        <v>3.6690116728230602</v>
      </c>
      <c r="L255" s="126">
        <v>41208</v>
      </c>
      <c r="M255" s="242">
        <f>0.5*2.71828^(-(0.69315/2.062)*(L255-事故日Fk)/365.25)</f>
        <v>0.28916750175095618</v>
      </c>
      <c r="N255" s="111">
        <v>4.8</v>
      </c>
      <c r="O255" s="260">
        <f>ND代替値*2.71828^(-(0.69315/12)*(I255-事故日Fk)/365.25)</f>
        <v>9.0760784283344428E-2</v>
      </c>
      <c r="P255" s="126">
        <v>41192</v>
      </c>
      <c r="Q255" s="122">
        <v>11.9</v>
      </c>
      <c r="R255" s="214">
        <f t="shared" si="61"/>
        <v>1.5178308506608977E-22</v>
      </c>
      <c r="S255" s="116">
        <v>2.5</v>
      </c>
      <c r="T255" s="124">
        <v>4</v>
      </c>
      <c r="U255" s="124"/>
      <c r="V255" s="114"/>
      <c r="W255" s="122">
        <v>2.1</v>
      </c>
      <c r="X255" s="124">
        <v>4.4000000000000004</v>
      </c>
      <c r="Y255" s="125"/>
      <c r="Z255" s="4"/>
      <c r="AA255" s="44">
        <f t="shared" si="52"/>
        <v>9.6405977347579324</v>
      </c>
      <c r="AB255" s="43">
        <f t="shared" si="53"/>
        <v>258.24226891953839</v>
      </c>
      <c r="AC255" s="34">
        <f t="shared" si="54"/>
        <v>1.4301421681108664</v>
      </c>
      <c r="AD255" s="35">
        <f t="shared" si="55"/>
        <v>457.37005606454181</v>
      </c>
      <c r="AE255" s="44">
        <f t="shared" si="56"/>
        <v>7.8276188184940437E-63</v>
      </c>
      <c r="AF255" s="43">
        <f t="shared" si="57"/>
        <v>69.999998822316371</v>
      </c>
      <c r="AG255" s="277">
        <f t="shared" si="58"/>
        <v>2.1249631909252569E-20</v>
      </c>
      <c r="AH255" s="7"/>
    </row>
    <row r="256" spans="1:34" ht="9.9499999999999993" customHeight="1" x14ac:dyDescent="0.3">
      <c r="B256" s="123">
        <v>41414</v>
      </c>
      <c r="C256" s="116">
        <v>11.6</v>
      </c>
      <c r="D256" s="214">
        <f>ND代替値*2.71828^(-(0.69315/0.022177)*(B256-事故日Fk)/365.25)</f>
        <v>8.5289516607851308E-31</v>
      </c>
      <c r="E256" s="239">
        <f>ND代替値*2.71828^(-(0.69315/2.062)*(B256-事故日Fk)/365.25)</f>
        <v>0.23922778641809919</v>
      </c>
      <c r="F256" s="111">
        <v>2.2999999999999998</v>
      </c>
      <c r="G256" s="111"/>
      <c r="H256" s="260">
        <f>ND代替値*2.71828^(-(0.69315/12)*(B256-事故日Fk)/365.25)</f>
        <v>8.8102071103305951E-2</v>
      </c>
      <c r="I256" s="126">
        <v>41414</v>
      </c>
      <c r="J256" s="242">
        <f>ND代替値*2.71828^(-(0.69315/2.062)*(I256-事故日Fk)/365.25)</f>
        <v>0.23922778641809919</v>
      </c>
      <c r="K256" s="120">
        <v>3.9</v>
      </c>
      <c r="L256" s="126"/>
      <c r="M256" s="116"/>
      <c r="N256" s="111"/>
      <c r="O256" s="111"/>
      <c r="P256" s="126">
        <v>41291</v>
      </c>
      <c r="Q256" s="122">
        <v>11.6</v>
      </c>
      <c r="R256" s="214">
        <f t="shared" si="61"/>
        <v>3.1770436015647112E-26</v>
      </c>
      <c r="S256" s="116">
        <v>2.9</v>
      </c>
      <c r="T256" s="124">
        <v>5.8</v>
      </c>
      <c r="U256" s="124">
        <v>1.7</v>
      </c>
      <c r="V256" s="260">
        <f>ND代替値*2.71828^(-(0.69315/12)*(P256-事故日Fk)/365.25)</f>
        <v>8.9832594412324149E-2</v>
      </c>
      <c r="W256" s="239">
        <f>ND代替値*2.71828^(-(0.69315/2.062)*(P256-事故日Fk)/365.25)</f>
        <v>0.26790111395938471</v>
      </c>
      <c r="X256" s="124">
        <v>3.4</v>
      </c>
      <c r="Y256" s="260">
        <f>ND代替値*2.71828^(-(0.69315/12)*(P256-事故日Fk)/365.25)</f>
        <v>8.9832594412324149E-2</v>
      </c>
      <c r="Z256" s="4"/>
      <c r="AA256" s="44">
        <f t="shared" si="52"/>
        <v>9.5804517139286904</v>
      </c>
      <c r="AB256" s="43">
        <f t="shared" si="53"/>
        <v>235.75298028425854</v>
      </c>
      <c r="AC256" s="34">
        <f t="shared" si="54"/>
        <v>1.4209069513654975</v>
      </c>
      <c r="AD256" s="35">
        <f t="shared" si="55"/>
        <v>450.45378486532616</v>
      </c>
      <c r="AE256" s="44">
        <f t="shared" si="56"/>
        <v>2.1596640284598021E-63</v>
      </c>
      <c r="AF256" s="43">
        <f t="shared" si="57"/>
        <v>69.999998812017751</v>
      </c>
      <c r="AG256" s="277">
        <f t="shared" si="58"/>
        <v>4.4478610421905956E-24</v>
      </c>
      <c r="AH256" s="7"/>
    </row>
    <row r="257" spans="2:44" ht="9.9499999999999993" customHeight="1" x14ac:dyDescent="0.3">
      <c r="B257" s="110">
        <f t="shared" ref="B257:B258" si="62">P257</f>
        <v>41374</v>
      </c>
      <c r="C257" s="116"/>
      <c r="D257" s="111"/>
      <c r="E257" s="258"/>
      <c r="F257" s="111"/>
      <c r="G257" s="111"/>
      <c r="H257" s="115"/>
      <c r="I257" s="126"/>
      <c r="J257" s="223"/>
      <c r="K257" s="135"/>
      <c r="L257" s="126"/>
      <c r="M257" s="116"/>
      <c r="N257" s="111"/>
      <c r="O257" s="115"/>
      <c r="P257" s="126">
        <v>41374</v>
      </c>
      <c r="Q257" s="122">
        <v>11.9</v>
      </c>
      <c r="R257" s="214">
        <f t="shared" si="61"/>
        <v>2.6148163304882246E-29</v>
      </c>
      <c r="S257" s="247">
        <v>1.9</v>
      </c>
      <c r="T257" s="124">
        <v>4.2</v>
      </c>
      <c r="U257" s="124"/>
      <c r="V257" s="114"/>
      <c r="W257" s="122">
        <v>1.9</v>
      </c>
      <c r="X257" s="124">
        <v>4</v>
      </c>
      <c r="Y257" s="125"/>
      <c r="Z257" s="4"/>
      <c r="AA257" s="44">
        <f t="shared" si="52"/>
        <v>9.5303155332846998</v>
      </c>
      <c r="AB257" s="43">
        <f t="shared" si="53"/>
        <v>218.41488291375367</v>
      </c>
      <c r="AC257" s="34">
        <f t="shared" si="54"/>
        <v>1.4132102692322537</v>
      </c>
      <c r="AD257" s="35">
        <f t="shared" si="55"/>
        <v>444.7359590290223</v>
      </c>
      <c r="AE257" s="44">
        <f t="shared" si="56"/>
        <v>7.3371180115899849E-64</v>
      </c>
      <c r="AF257" s="43">
        <f t="shared" si="57"/>
        <v>69.999998803383548</v>
      </c>
      <c r="AG257" s="277">
        <f t="shared" si="58"/>
        <v>3.6607428626835148E-27</v>
      </c>
      <c r="AH257" s="7"/>
      <c r="AI257" s="7"/>
      <c r="AL257" s="9"/>
      <c r="AN257" s="9"/>
      <c r="AP257" s="9"/>
      <c r="AQ257" s="9"/>
      <c r="AR257" s="9"/>
    </row>
    <row r="258" spans="2:44" ht="9.9499999999999993" customHeight="1" x14ac:dyDescent="0.3">
      <c r="B258" s="110">
        <f t="shared" si="62"/>
        <v>41472</v>
      </c>
      <c r="C258" s="116"/>
      <c r="D258" s="111"/>
      <c r="E258" s="258"/>
      <c r="F258" s="111"/>
      <c r="G258" s="111"/>
      <c r="H258" s="115"/>
      <c r="I258" s="126"/>
      <c r="J258" s="118"/>
      <c r="K258" s="120"/>
      <c r="L258" s="126"/>
      <c r="M258" s="116"/>
      <c r="N258" s="111"/>
      <c r="O258" s="115"/>
      <c r="P258" s="126">
        <v>41472</v>
      </c>
      <c r="Q258" s="122">
        <v>9.1999999999999993</v>
      </c>
      <c r="R258" s="214">
        <f t="shared" si="61"/>
        <v>5.9621737249864184E-33</v>
      </c>
      <c r="S258" s="247">
        <v>1.8</v>
      </c>
      <c r="T258" s="124">
        <v>3.4</v>
      </c>
      <c r="U258" s="124"/>
      <c r="V258" s="260">
        <f>ND代替値*2.71828^(-(0.69315/12)*(P258-事故日Fk)/365.25)</f>
        <v>8.7297657631641865E-2</v>
      </c>
      <c r="W258" s="247">
        <v>1.9</v>
      </c>
      <c r="X258" s="124">
        <v>2.2999999999999998</v>
      </c>
      <c r="Y258" s="260">
        <f>ND代替値*2.71828^(-(0.69315/12)*(P258-事故日Fk)/365.25)</f>
        <v>8.7297657631641865E-2</v>
      </c>
      <c r="Z258" s="4"/>
      <c r="AA258" s="44">
        <f t="shared" si="52"/>
        <v>9.4714562713154606</v>
      </c>
      <c r="AB258" s="43">
        <f t="shared" si="53"/>
        <v>199.57759703008426</v>
      </c>
      <c r="AC258" s="34">
        <f t="shared" si="54"/>
        <v>1.4041762764168659</v>
      </c>
      <c r="AD258" s="35">
        <f t="shared" si="55"/>
        <v>438.07815894476175</v>
      </c>
      <c r="AE258" s="44">
        <f t="shared" si="56"/>
        <v>2.0508361041632203E-64</v>
      </c>
      <c r="AF258" s="43">
        <f t="shared" si="57"/>
        <v>69.999998793188951</v>
      </c>
      <c r="AG258" s="277">
        <f t="shared" si="58"/>
        <v>8.3470432149809862E-31</v>
      </c>
      <c r="AH258" s="7"/>
      <c r="AI258" s="7"/>
      <c r="AL258" s="9"/>
      <c r="AN258" s="9"/>
      <c r="AP258" s="9"/>
      <c r="AQ258" s="9"/>
      <c r="AR258" s="9"/>
    </row>
    <row r="259" spans="2:44" ht="9.9499999999999993" customHeight="1" x14ac:dyDescent="0.3">
      <c r="B259" s="123">
        <v>41591</v>
      </c>
      <c r="C259" s="116">
        <v>10.9</v>
      </c>
      <c r="D259" s="214">
        <f>ND代替値*2.71828^(-(0.69315/0.022177)*(B259-事故日Fk)/365.25)</f>
        <v>2.2538845042575364E-37</v>
      </c>
      <c r="E259" s="239">
        <f>ND代替値*2.71828^(-(0.69315/2.062)*(B259-事故日Fk)/365.25)</f>
        <v>0.20326612727872886</v>
      </c>
      <c r="F259" s="111">
        <v>3.3</v>
      </c>
      <c r="G259" s="111"/>
      <c r="H259" s="260">
        <f>ND代替値*2.71828^(-(0.69315/12)*(B259-事故日Fk)/365.25)</f>
        <v>8.5670143093939707E-2</v>
      </c>
      <c r="I259" s="126">
        <v>41596</v>
      </c>
      <c r="J259" s="242">
        <f>ND代替値*2.71828^(-(0.69315/2.062)*(I259-事故日Fk)/365.25)</f>
        <v>0.20233290692046099</v>
      </c>
      <c r="K259" s="120">
        <v>2.6</v>
      </c>
      <c r="L259" s="126">
        <v>41562</v>
      </c>
      <c r="M259" s="242">
        <f>0.5*2.71828^(-(0.69315/2.062)*(L259-事故日Fk)/365.25)</f>
        <v>0.20876431517068025</v>
      </c>
      <c r="N259" s="111">
        <v>4.0999999999999996</v>
      </c>
      <c r="O259" s="260">
        <f>ND代替値*2.71828^(-(0.69315/12)*(I259-事故日Fk)/365.25)</f>
        <v>8.5602428345564197E-2</v>
      </c>
      <c r="P259" s="226">
        <v>41576</v>
      </c>
      <c r="Q259" s="122">
        <v>11.1</v>
      </c>
      <c r="R259" s="214">
        <f t="shared" si="61"/>
        <v>8.1355371693574594E-37</v>
      </c>
      <c r="S259" s="239">
        <f t="shared" ref="S259:S284" si="63">ND代替値*2.71828^(-(0.69315/2.062)*(P259-事故日Fk)/365.25)</f>
        <v>0.20609169361752017</v>
      </c>
      <c r="T259" s="124">
        <v>2.8</v>
      </c>
      <c r="U259" s="124"/>
      <c r="V259" s="114"/>
      <c r="W259" s="239">
        <f>ND代替値*2.71828^(-(0.69315/2.062)*(P259-事故日Fk)/365.25)</f>
        <v>0.20609169361752017</v>
      </c>
      <c r="X259" s="124">
        <v>2.9</v>
      </c>
      <c r="Y259" s="125"/>
      <c r="Z259" s="4"/>
      <c r="AA259" s="44">
        <f t="shared" si="52"/>
        <v>9.4093909112234204</v>
      </c>
      <c r="AB259" s="43">
        <f t="shared" si="53"/>
        <v>181.36069038341773</v>
      </c>
      <c r="AC259" s="34">
        <f t="shared" si="54"/>
        <v>1.3946523356586695</v>
      </c>
      <c r="AD259" s="35">
        <f t="shared" si="55"/>
        <v>431.12171389037439</v>
      </c>
      <c r="AE259" s="44">
        <f t="shared" si="56"/>
        <v>5.3020382995409961E-65</v>
      </c>
      <c r="AF259" s="43">
        <f t="shared" si="57"/>
        <v>69.999998782370213</v>
      </c>
      <c r="AG259" s="277">
        <f t="shared" si="58"/>
        <v>1.1389752037100443E-34</v>
      </c>
      <c r="AH259" s="7"/>
      <c r="AI259" s="7"/>
      <c r="AL259" s="9"/>
      <c r="AN259" s="9"/>
      <c r="AP259" s="9"/>
      <c r="AQ259" s="9"/>
      <c r="AR259" s="9"/>
    </row>
    <row r="260" spans="2:44" ht="9.9499999999999993" customHeight="1" x14ac:dyDescent="0.3">
      <c r="B260" s="110">
        <f t="shared" ref="B260" si="64">P260</f>
        <v>41654</v>
      </c>
      <c r="C260" s="116"/>
      <c r="D260" s="111"/>
      <c r="E260" s="258"/>
      <c r="F260" s="111"/>
      <c r="G260" s="111"/>
      <c r="H260" s="115"/>
      <c r="I260" s="126"/>
      <c r="J260" s="118"/>
      <c r="K260" s="120"/>
      <c r="L260" s="126"/>
      <c r="M260" s="116"/>
      <c r="N260" s="111"/>
      <c r="O260" s="115"/>
      <c r="P260" s="226">
        <v>41654</v>
      </c>
      <c r="Q260" s="122">
        <v>12.5</v>
      </c>
      <c r="R260" s="214">
        <f t="shared" si="61"/>
        <v>1.0271229639662532E-39</v>
      </c>
      <c r="S260" s="239">
        <f t="shared" si="63"/>
        <v>0.19181564057303135</v>
      </c>
      <c r="T260" s="124">
        <v>3.5</v>
      </c>
      <c r="U260" s="124">
        <v>2.4</v>
      </c>
      <c r="V260" s="260">
        <f>ND代替値*2.71828^(-(0.69315/12)*(P260-事故日Fk)/365.25)</f>
        <v>8.4820837791494352E-2</v>
      </c>
      <c r="W260" s="239">
        <f>ND代替値*2.71828^(-(0.69315/2.062)*(P260-事故日Fk)/365.25)</f>
        <v>0.19181564057303135</v>
      </c>
      <c r="X260" s="124">
        <v>2.8</v>
      </c>
      <c r="Y260" s="260">
        <f>ND代替値*2.71828^(-(0.69315/12)*(P260-事故日Fk)/365.25)</f>
        <v>8.4820837791494352E-2</v>
      </c>
      <c r="Z260" s="4"/>
      <c r="AA260" s="44">
        <f t="shared" si="52"/>
        <v>9.3631089387644746</v>
      </c>
      <c r="AB260" s="43">
        <f t="shared" si="53"/>
        <v>168.7977637042676</v>
      </c>
      <c r="AC260" s="34">
        <f t="shared" si="54"/>
        <v>1.3875517958231336</v>
      </c>
      <c r="AD260" s="35">
        <f t="shared" si="55"/>
        <v>425.97696889993551</v>
      </c>
      <c r="AE260" s="44">
        <f t="shared" si="56"/>
        <v>1.9223248944013301E-65</v>
      </c>
      <c r="AF260" s="43">
        <f t="shared" si="57"/>
        <v>69.999998774256142</v>
      </c>
      <c r="AG260" s="277">
        <f t="shared" si="58"/>
        <v>1.4379721495527544E-37</v>
      </c>
      <c r="AH260" s="7"/>
      <c r="AI260" s="7"/>
      <c r="AL260" s="9"/>
      <c r="AN260" s="9"/>
      <c r="AP260" s="9"/>
      <c r="AQ260" s="9"/>
      <c r="AR260" s="9"/>
    </row>
    <row r="261" spans="2:44" ht="9.9499999999999993" customHeight="1" x14ac:dyDescent="0.3">
      <c r="B261" s="123">
        <v>41778</v>
      </c>
      <c r="C261" s="116">
        <v>11.3</v>
      </c>
      <c r="D261" s="214">
        <f t="shared" ref="D261:D278" si="65">ND代替値*2.71828^(-(0.69315/0.022177)*(B261-事故日Fk)/365.25)</f>
        <v>2.5312280737377341E-44</v>
      </c>
      <c r="E261" s="239">
        <f t="shared" ref="E261:E280" si="66">ND代替値*2.71828^(-(0.69315/2.062)*(B261-事故日Fk)/365.25)</f>
        <v>0.17112813622467496</v>
      </c>
      <c r="F261" s="243">
        <f t="shared" ref="F261:F266" si="67">ND代替値*2.71828^(-(0.69315/30.02)*(B261-事故日Fk)/365.25)</f>
        <v>0.46450003156243364</v>
      </c>
      <c r="G261" s="111"/>
      <c r="H261" s="120"/>
      <c r="I261" s="126">
        <v>41778</v>
      </c>
      <c r="J261" s="242">
        <f>ND代替値*2.71828^(-(0.69315/2.062)*(I261-事故日Fk)/365.25)</f>
        <v>0.17112813622467496</v>
      </c>
      <c r="K261" s="120">
        <v>2.5</v>
      </c>
      <c r="L261" s="126"/>
      <c r="M261" s="116"/>
      <c r="N261" s="111"/>
      <c r="O261" s="120"/>
      <c r="P261" s="226">
        <v>41738</v>
      </c>
      <c r="Q261" s="116">
        <v>11.4</v>
      </c>
      <c r="R261" s="214">
        <f t="shared" si="61"/>
        <v>7.7602696868729853E-43</v>
      </c>
      <c r="S261" s="239">
        <f t="shared" si="63"/>
        <v>0.17754537135542528</v>
      </c>
      <c r="T261" s="243">
        <f t="shared" ref="T261:T284" si="68">ND代替値*2.71828^(-(0.69315/30.02)*(P261-事故日Fk)/365.25)</f>
        <v>0.46567606850339616</v>
      </c>
      <c r="U261" s="124"/>
      <c r="V261" s="114"/>
      <c r="W261" s="239">
        <f>ND代替値*2.71828^(-(0.69315/2.062)*(P261-事故日Fk)/365.25)</f>
        <v>0.17754537135542528</v>
      </c>
      <c r="X261" s="124">
        <v>2.4</v>
      </c>
      <c r="Y261" s="125"/>
      <c r="Z261" s="4"/>
      <c r="AA261" s="44">
        <f t="shared" si="52"/>
        <v>9.3135213700679227</v>
      </c>
      <c r="AB261" s="43">
        <f t="shared" si="53"/>
        <v>156.23992679277424</v>
      </c>
      <c r="AC261" s="34">
        <f t="shared" si="54"/>
        <v>1.3799454842271996</v>
      </c>
      <c r="AD261" s="35">
        <f t="shared" si="55"/>
        <v>420.50511308705944</v>
      </c>
      <c r="AE261" s="44">
        <f t="shared" si="56"/>
        <v>6.446398899234744E-66</v>
      </c>
      <c r="AF261" s="43">
        <f t="shared" si="57"/>
        <v>69.999998765517915</v>
      </c>
      <c r="AG261" s="277">
        <f t="shared" si="58"/>
        <v>1.086437756162218E-40</v>
      </c>
      <c r="AH261" s="7"/>
      <c r="AI261" s="7"/>
      <c r="AL261" s="9"/>
      <c r="AN261" s="9"/>
      <c r="AP261" s="9"/>
      <c r="AQ261" s="9"/>
      <c r="AR261" s="9"/>
    </row>
    <row r="262" spans="2:44" ht="9.9499999999999993" customHeight="1" x14ac:dyDescent="0.3">
      <c r="B262" s="123">
        <v>41855</v>
      </c>
      <c r="C262" s="116">
        <v>12.2</v>
      </c>
      <c r="D262" s="214">
        <f t="shared" si="65"/>
        <v>3.4812172147844776E-47</v>
      </c>
      <c r="E262" s="239">
        <f t="shared" si="66"/>
        <v>0.15942067626052686</v>
      </c>
      <c r="F262" s="243">
        <f t="shared" si="67"/>
        <v>0.46224451544798539</v>
      </c>
      <c r="G262" s="111"/>
      <c r="H262" s="115"/>
      <c r="I262" s="126"/>
      <c r="J262" s="116"/>
      <c r="K262" s="115"/>
      <c r="L262" s="126"/>
      <c r="M262" s="116"/>
      <c r="N262" s="111"/>
      <c r="O262" s="115"/>
      <c r="P262" s="226">
        <v>41813</v>
      </c>
      <c r="Q262" s="116">
        <v>10.4</v>
      </c>
      <c r="R262" s="214">
        <f t="shared" si="61"/>
        <v>1.2664963277980117E-45</v>
      </c>
      <c r="S262" s="239">
        <f t="shared" si="63"/>
        <v>0.16570361304439407</v>
      </c>
      <c r="T262" s="243">
        <f t="shared" si="68"/>
        <v>0.46347343583250894</v>
      </c>
      <c r="U262" s="137"/>
      <c r="V262" s="114"/>
      <c r="W262" s="129"/>
      <c r="X262" s="124"/>
      <c r="Y262" s="125"/>
      <c r="Z262" s="4"/>
      <c r="AA262" s="44">
        <f t="shared" si="52"/>
        <v>9.269468716650179</v>
      </c>
      <c r="AB262" s="43">
        <f t="shared" si="53"/>
        <v>145.81917947906678</v>
      </c>
      <c r="AC262" s="34">
        <f t="shared" si="54"/>
        <v>1.3731893760557365</v>
      </c>
      <c r="AD262" s="35">
        <f t="shared" si="55"/>
        <v>415.67895031034169</v>
      </c>
      <c r="AE262" s="44">
        <f t="shared" si="56"/>
        <v>2.4302327962944674E-66</v>
      </c>
      <c r="AF262" s="43">
        <f t="shared" si="57"/>
        <v>69.999998757715929</v>
      </c>
      <c r="AG262" s="277">
        <f t="shared" si="58"/>
        <v>1.7730948589172164E-43</v>
      </c>
      <c r="AH262" s="7"/>
      <c r="AI262" s="7"/>
      <c r="AL262" s="9"/>
      <c r="AN262" s="9"/>
      <c r="AP262" s="9"/>
      <c r="AQ262" s="9"/>
      <c r="AR262" s="9"/>
    </row>
    <row r="263" spans="2:44" ht="9.9499999999999993" customHeight="1" x14ac:dyDescent="0.3">
      <c r="B263" s="123">
        <v>41900</v>
      </c>
      <c r="C263" s="116">
        <v>12</v>
      </c>
      <c r="D263" s="214">
        <f t="shared" si="65"/>
        <v>7.4023121472329308E-49</v>
      </c>
      <c r="E263" s="239">
        <f t="shared" si="66"/>
        <v>0.15295307800341218</v>
      </c>
      <c r="F263" s="243">
        <f t="shared" si="67"/>
        <v>0.46093143078606363</v>
      </c>
      <c r="G263" s="111"/>
      <c r="H263" s="115"/>
      <c r="I263" s="126"/>
      <c r="J263" s="116"/>
      <c r="K263" s="115"/>
      <c r="L263" s="126"/>
      <c r="M263" s="116"/>
      <c r="N263" s="111"/>
      <c r="O263" s="115"/>
      <c r="P263" s="226">
        <v>41828</v>
      </c>
      <c r="Q263" s="116">
        <v>11.7</v>
      </c>
      <c r="R263" s="214">
        <f t="shared" si="61"/>
        <v>3.5087252242846827E-46</v>
      </c>
      <c r="S263" s="239">
        <f t="shared" si="63"/>
        <v>0.16343177693583522</v>
      </c>
      <c r="T263" s="243">
        <f t="shared" si="68"/>
        <v>0.46303416108432666</v>
      </c>
      <c r="U263" s="137"/>
      <c r="V263" s="114"/>
      <c r="W263" s="239">
        <f>ND代替値*2.71828^(-(0.69315/2.062)*(P263-事故日Fk)/365.25)</f>
        <v>0.16343177693583522</v>
      </c>
      <c r="X263" s="124">
        <v>2.1</v>
      </c>
      <c r="Y263" s="125"/>
      <c r="Z263" s="4"/>
      <c r="AA263" s="44">
        <f t="shared" si="52"/>
        <v>9.2606832216865325</v>
      </c>
      <c r="AB263" s="43">
        <f t="shared" si="53"/>
        <v>143.819963703535</v>
      </c>
      <c r="AC263" s="34">
        <f t="shared" si="54"/>
        <v>1.3718421289021447</v>
      </c>
      <c r="AD263" s="35">
        <f t="shared" si="55"/>
        <v>414.72038502333555</v>
      </c>
      <c r="AE263" s="44">
        <f t="shared" si="56"/>
        <v>1.9994659732089288E-66</v>
      </c>
      <c r="AF263" s="43">
        <f t="shared" si="57"/>
        <v>69.999998756155534</v>
      </c>
      <c r="AG263" s="277">
        <f t="shared" si="58"/>
        <v>4.9122153139985556E-44</v>
      </c>
      <c r="AH263" s="7"/>
      <c r="AI263" s="7"/>
      <c r="AL263" s="9"/>
      <c r="AN263" s="9"/>
      <c r="AP263" s="9"/>
      <c r="AQ263" s="9"/>
      <c r="AR263" s="9"/>
    </row>
    <row r="264" spans="2:44" ht="9.9499999999999993" customHeight="1" x14ac:dyDescent="0.3">
      <c r="B264" s="123">
        <v>41953</v>
      </c>
      <c r="C264" s="116">
        <v>11.5</v>
      </c>
      <c r="D264" s="214">
        <f t="shared" si="65"/>
        <v>7.9376977904538426E-51</v>
      </c>
      <c r="E264" s="239">
        <f t="shared" si="66"/>
        <v>0.14567137120207405</v>
      </c>
      <c r="F264" s="243">
        <f t="shared" si="67"/>
        <v>0.45938969170856397</v>
      </c>
      <c r="G264" s="111"/>
      <c r="H264" s="260">
        <f>ND代替値*2.71828^(-(0.69315/12)*(B264-事故日Fk)/365.25)</f>
        <v>8.0903402912087183E-2</v>
      </c>
      <c r="I264" s="126">
        <v>41961</v>
      </c>
      <c r="J264" s="242">
        <f>ND代替値*2.71828^(-(0.69315/2.062)*(I264-事故日Fk)/365.25)</f>
        <v>0.14460277301593227</v>
      </c>
      <c r="K264" s="115">
        <v>3.2</v>
      </c>
      <c r="L264" s="126">
        <v>41921</v>
      </c>
      <c r="M264" s="242">
        <f>0.5*2.71828^(-(0.69315/2.062)*(L264-事故日Fk)/365.25)</f>
        <v>0.1500253178730997</v>
      </c>
      <c r="N264" s="111">
        <v>3.2</v>
      </c>
      <c r="O264" s="260">
        <f>ND代替値*2.71828^(-(0.69315/12)*(I264-事故日Fk)/365.25)</f>
        <v>8.0801111883946036E-2</v>
      </c>
      <c r="P264" s="226">
        <v>41940</v>
      </c>
      <c r="Q264" s="116">
        <v>12.6</v>
      </c>
      <c r="R264" s="214">
        <f t="shared" si="61"/>
        <v>2.4144702534425009E-50</v>
      </c>
      <c r="S264" s="239">
        <f t="shared" si="63"/>
        <v>0.14742471160316972</v>
      </c>
      <c r="T264" s="243">
        <f t="shared" si="68"/>
        <v>0.4597673761426776</v>
      </c>
      <c r="U264" s="137"/>
      <c r="V264" s="114"/>
      <c r="W264" s="239">
        <f>ND代替値*2.71828^(-(0.69315/2.062)*(P264-事故日Fk)/365.25)</f>
        <v>0.14742471160316972</v>
      </c>
      <c r="X264" s="124">
        <v>2.6</v>
      </c>
      <c r="Y264" s="125"/>
      <c r="Z264" s="4"/>
      <c r="AA264" s="44">
        <f t="shared" si="52"/>
        <v>9.1953475228535524</v>
      </c>
      <c r="AB264" s="43">
        <f t="shared" si="53"/>
        <v>129.73374621078935</v>
      </c>
      <c r="AC264" s="34">
        <f t="shared" si="54"/>
        <v>1.3618243757205593</v>
      </c>
      <c r="AD264" s="35">
        <f t="shared" si="55"/>
        <v>407.63262194844992</v>
      </c>
      <c r="AE264" s="44">
        <f t="shared" si="56"/>
        <v>4.658375918701461E-67</v>
      </c>
      <c r="AF264" s="43">
        <f t="shared" si="57"/>
        <v>69.999998744504566</v>
      </c>
      <c r="AG264" s="277">
        <f t="shared" si="58"/>
        <v>3.3802583548195015E-48</v>
      </c>
      <c r="AH264" s="7"/>
      <c r="AI264" s="7"/>
      <c r="AL264" s="9"/>
      <c r="AN264" s="9"/>
      <c r="AP264" s="9"/>
      <c r="AQ264" s="9"/>
      <c r="AR264" s="9"/>
    </row>
    <row r="265" spans="2:44" ht="9.9499999999999993" customHeight="1" x14ac:dyDescent="0.3">
      <c r="B265" s="123">
        <v>42051</v>
      </c>
      <c r="C265" s="116">
        <v>11.8</v>
      </c>
      <c r="D265" s="214">
        <f t="shared" si="65"/>
        <v>1.8099142433568504E-54</v>
      </c>
      <c r="E265" s="239">
        <f t="shared" si="66"/>
        <v>0.13310788089503692</v>
      </c>
      <c r="F265" s="243">
        <f t="shared" si="67"/>
        <v>0.45655249937051318</v>
      </c>
      <c r="G265" s="111"/>
      <c r="H265" s="115"/>
      <c r="I265" s="126"/>
      <c r="J265" s="116"/>
      <c r="K265" s="115"/>
      <c r="L265" s="126"/>
      <c r="M265" s="116"/>
      <c r="N265" s="111"/>
      <c r="O265" s="115"/>
      <c r="P265" s="226">
        <v>41997</v>
      </c>
      <c r="Q265" s="116">
        <v>12.4</v>
      </c>
      <c r="R265" s="214">
        <f t="shared" si="61"/>
        <v>1.8386305457485277E-52</v>
      </c>
      <c r="S265" s="239">
        <f t="shared" si="63"/>
        <v>0.13989026105148095</v>
      </c>
      <c r="T265" s="243">
        <f t="shared" si="68"/>
        <v>0.45811367579489815</v>
      </c>
      <c r="U265" s="137"/>
      <c r="V265" s="115"/>
      <c r="W265" s="129"/>
      <c r="X265" s="124"/>
      <c r="Y265" s="115"/>
      <c r="Z265" s="4"/>
      <c r="AA265" s="44">
        <f t="shared" si="52"/>
        <v>9.1622735158979633</v>
      </c>
      <c r="AB265" s="43">
        <f t="shared" si="53"/>
        <v>123.10342972530323</v>
      </c>
      <c r="AC265" s="34">
        <f t="shared" si="54"/>
        <v>1.3567541772978629</v>
      </c>
      <c r="AD265" s="35">
        <f t="shared" si="55"/>
        <v>404.07209907016198</v>
      </c>
      <c r="AE265" s="44">
        <f t="shared" si="56"/>
        <v>2.2194525530289478E-67</v>
      </c>
      <c r="AF265" s="43">
        <f t="shared" si="57"/>
        <v>69.999998738575059</v>
      </c>
      <c r="AG265" s="277">
        <f t="shared" si="58"/>
        <v>2.5740827640479388E-50</v>
      </c>
      <c r="AH265" s="7"/>
      <c r="AI265" s="7"/>
      <c r="AL265" s="9"/>
      <c r="AN265" s="9"/>
      <c r="AP265" s="9"/>
      <c r="AQ265" s="9"/>
      <c r="AR265" s="9"/>
    </row>
    <row r="266" spans="2:44" ht="9.9499999999999993" customHeight="1" x14ac:dyDescent="0.3">
      <c r="B266" s="123">
        <v>42075</v>
      </c>
      <c r="C266" s="116">
        <v>11.9</v>
      </c>
      <c r="D266" s="214">
        <f t="shared" si="65"/>
        <v>2.3212968197123608E-55</v>
      </c>
      <c r="E266" s="239">
        <f t="shared" si="66"/>
        <v>0.13020000739727658</v>
      </c>
      <c r="F266" s="243">
        <f t="shared" si="67"/>
        <v>0.45586035199038755</v>
      </c>
      <c r="G266" s="111"/>
      <c r="H266" s="115"/>
      <c r="I266" s="126"/>
      <c r="J266" s="116"/>
      <c r="K266" s="115"/>
      <c r="L266" s="126"/>
      <c r="M266" s="116"/>
      <c r="N266" s="111"/>
      <c r="O266" s="115"/>
      <c r="P266" s="226">
        <v>42018</v>
      </c>
      <c r="Q266" s="116">
        <v>12.4</v>
      </c>
      <c r="R266" s="214">
        <f t="shared" si="61"/>
        <v>3.0483025170912499E-53</v>
      </c>
      <c r="S266" s="239">
        <f t="shared" si="63"/>
        <v>0.13721254358236018</v>
      </c>
      <c r="T266" s="243">
        <f t="shared" si="68"/>
        <v>0.45750591828202314</v>
      </c>
      <c r="U266" s="124">
        <v>2.8</v>
      </c>
      <c r="V266" s="260">
        <f>ND代替値*2.71828^(-(0.69315/12)*(P266-事故日Fk)/365.25)</f>
        <v>8.0076022235432393E-2</v>
      </c>
      <c r="W266" s="239">
        <f>ND代替値*2.71828^(-(0.69315/2.062)*(P266-事故日Fk)/365.25)</f>
        <v>0.13721254358236018</v>
      </c>
      <c r="X266" s="124">
        <v>2.6</v>
      </c>
      <c r="Y266" s="260">
        <f>ND代替値*2.71828^(-(0.69315/12)*(P266-事故日Fk)/365.25)</f>
        <v>8.0076022235432393E-2</v>
      </c>
      <c r="Z266" s="4"/>
      <c r="AA266" s="44">
        <f t="shared" si="52"/>
        <v>9.1501183656404628</v>
      </c>
      <c r="AB266" s="43">
        <f t="shared" si="53"/>
        <v>120.74703835247696</v>
      </c>
      <c r="AC266" s="34">
        <f t="shared" si="54"/>
        <v>1.3548909716157715</v>
      </c>
      <c r="AD266" s="35">
        <f t="shared" si="55"/>
        <v>402.76818153141727</v>
      </c>
      <c r="AE266" s="44">
        <f t="shared" si="56"/>
        <v>1.6889564899549044E-67</v>
      </c>
      <c r="AF266" s="43">
        <f t="shared" si="57"/>
        <v>69.999998736390509</v>
      </c>
      <c r="AG266" s="277">
        <f t="shared" si="58"/>
        <v>4.2676235239277501E-51</v>
      </c>
      <c r="AH266" s="7"/>
      <c r="AI266" s="7"/>
      <c r="AL266" s="9"/>
      <c r="AN266" s="9"/>
      <c r="AP266" s="9"/>
      <c r="AQ266" s="9"/>
      <c r="AR266" s="9"/>
    </row>
    <row r="267" spans="2:44" ht="9.9499999999999993" customHeight="1" x14ac:dyDescent="0.3">
      <c r="B267" s="123">
        <v>42144</v>
      </c>
      <c r="C267" s="116">
        <v>10.5</v>
      </c>
      <c r="D267" s="214">
        <f t="shared" si="65"/>
        <v>6.3305235306328243E-58</v>
      </c>
      <c r="E267" s="239">
        <f t="shared" si="66"/>
        <v>0.12218891893057514</v>
      </c>
      <c r="F267" s="244">
        <f>ND代替値</f>
        <v>0.5</v>
      </c>
      <c r="G267" s="111"/>
      <c r="H267" s="115"/>
      <c r="I267" s="126">
        <v>42136</v>
      </c>
      <c r="J267" s="242">
        <f>ND代替値*2.71828^(-(0.69315/2.062)*(I267-事故日Fk)/365.25)</f>
        <v>0.12309188126257307</v>
      </c>
      <c r="K267" s="115">
        <v>2.4</v>
      </c>
      <c r="L267" s="126"/>
      <c r="M267" s="116"/>
      <c r="N267" s="111"/>
      <c r="O267" s="115"/>
      <c r="P267" s="226">
        <v>42115</v>
      </c>
      <c r="Q267" s="116">
        <v>11.5</v>
      </c>
      <c r="R267" s="214">
        <f t="shared" si="61"/>
        <v>7.5715560342871495E-57</v>
      </c>
      <c r="S267" s="239">
        <f t="shared" si="63"/>
        <v>0.12549403249567728</v>
      </c>
      <c r="T267" s="243">
        <f t="shared" si="68"/>
        <v>0.45470910405191423</v>
      </c>
      <c r="U267" s="137"/>
      <c r="V267" s="115"/>
      <c r="W267" s="239">
        <f>ND代替値*2.71828^(-(0.69315/2.062)*(P267-事故日Fk)/365.25)</f>
        <v>0.12549403249567728</v>
      </c>
      <c r="X267" s="244">
        <v>2.1</v>
      </c>
      <c r="Y267" s="115"/>
      <c r="Z267" s="4"/>
      <c r="AA267" s="44">
        <f t="shared" si="52"/>
        <v>9.0941820810382836</v>
      </c>
      <c r="AB267" s="43">
        <f t="shared" si="53"/>
        <v>110.434748596196</v>
      </c>
      <c r="AC267" s="34">
        <f t="shared" si="54"/>
        <v>1.3463178860468792</v>
      </c>
      <c r="AD267" s="35">
        <f t="shared" si="55"/>
        <v>396.7997164753545</v>
      </c>
      <c r="AE267" s="44">
        <f t="shared" si="56"/>
        <v>4.7826966466193952E-68</v>
      </c>
      <c r="AF267" s="43">
        <f t="shared" si="57"/>
        <v>69.999998726299935</v>
      </c>
      <c r="AG267" s="277">
        <f t="shared" si="58"/>
        <v>1.060017844800201E-54</v>
      </c>
      <c r="AH267" s="7"/>
      <c r="AI267" s="7"/>
      <c r="AL267" s="9"/>
      <c r="AN267" s="9"/>
      <c r="AP267" s="9"/>
      <c r="AQ267" s="9"/>
      <c r="AR267" s="9"/>
    </row>
    <row r="268" spans="2:44" ht="9.9499999999999993" customHeight="1" x14ac:dyDescent="0.3">
      <c r="B268" s="123">
        <v>42220</v>
      </c>
      <c r="C268" s="116">
        <v>11.4</v>
      </c>
      <c r="D268" s="214">
        <f t="shared" si="65"/>
        <v>9.4842525427442435E-61</v>
      </c>
      <c r="E268" s="239">
        <f t="shared" si="66"/>
        <v>0.11393436793951471</v>
      </c>
      <c r="F268" s="243">
        <f>ND代替値*2.71828^(-(0.69315/30.02)*(B268-事故日Fk)/365.25)</f>
        <v>0.45170089219806669</v>
      </c>
      <c r="G268" s="111"/>
      <c r="H268" s="115"/>
      <c r="I268" s="126"/>
      <c r="J268" s="116"/>
      <c r="K268" s="115"/>
      <c r="L268" s="126"/>
      <c r="M268" s="116"/>
      <c r="N268" s="111"/>
      <c r="O268" s="115"/>
      <c r="P268" s="226">
        <v>42172</v>
      </c>
      <c r="Q268" s="116">
        <v>11.6</v>
      </c>
      <c r="R268" s="214">
        <f t="shared" si="61"/>
        <v>5.7657758192044192E-59</v>
      </c>
      <c r="S268" s="239">
        <f t="shared" si="63"/>
        <v>0.11908039551386763</v>
      </c>
      <c r="T268" s="243">
        <f t="shared" si="68"/>
        <v>0.45307359739674913</v>
      </c>
      <c r="U268" s="137"/>
      <c r="V268" s="115"/>
      <c r="W268" s="129"/>
      <c r="X268" s="124"/>
      <c r="Y268" s="115"/>
      <c r="Z268" s="4"/>
      <c r="AA268" s="44">
        <f t="shared" si="52"/>
        <v>9.061471947934983</v>
      </c>
      <c r="AB268" s="43">
        <f t="shared" si="53"/>
        <v>104.79074805220351</v>
      </c>
      <c r="AC268" s="34">
        <f t="shared" si="54"/>
        <v>1.3413054197230398</v>
      </c>
      <c r="AD268" s="35">
        <f t="shared" si="55"/>
        <v>393.33381509127105</v>
      </c>
      <c r="AE268" s="44">
        <f t="shared" si="56"/>
        <v>2.2786843457797548E-68</v>
      </c>
      <c r="AF268" s="43">
        <f t="shared" si="57"/>
        <v>69.999998720370428</v>
      </c>
      <c r="AG268" s="277">
        <f t="shared" si="58"/>
        <v>8.0720861468861872E-57</v>
      </c>
      <c r="AH268" s="7"/>
      <c r="AI268" s="7"/>
      <c r="AL268" s="9"/>
      <c r="AN268" s="9"/>
      <c r="AP268" s="9"/>
      <c r="AQ268" s="9"/>
      <c r="AR268" s="9"/>
    </row>
    <row r="269" spans="2:44" ht="9.9499999999999993" customHeight="1" x14ac:dyDescent="0.3">
      <c r="B269" s="123">
        <v>42262</v>
      </c>
      <c r="C269" s="116">
        <v>10.4</v>
      </c>
      <c r="D269" s="214">
        <f t="shared" si="65"/>
        <v>2.606935566767067E-62</v>
      </c>
      <c r="E269" s="239">
        <f t="shared" si="66"/>
        <v>0.10961435090354306</v>
      </c>
      <c r="F269" s="243">
        <f>ND代替値*2.71828^(-(0.69315/30.02)*(B269-事故日Fk)/365.25)</f>
        <v>0.45050318723546717</v>
      </c>
      <c r="G269" s="111"/>
      <c r="H269" s="115"/>
      <c r="I269" s="126"/>
      <c r="J269" s="116"/>
      <c r="K269" s="115"/>
      <c r="L269" s="126"/>
      <c r="M269" s="116"/>
      <c r="N269" s="111"/>
      <c r="O269" s="115"/>
      <c r="P269" s="226">
        <v>42199</v>
      </c>
      <c r="Q269" s="116">
        <v>12.6</v>
      </c>
      <c r="R269" s="214">
        <f t="shared" si="61"/>
        <v>5.7205727879404924E-60</v>
      </c>
      <c r="S269" s="239">
        <f t="shared" si="63"/>
        <v>0.11615780932030761</v>
      </c>
      <c r="T269" s="243">
        <f t="shared" si="68"/>
        <v>0.4523009382299007</v>
      </c>
      <c r="U269" s="137"/>
      <c r="V269" s="115"/>
      <c r="W269" s="239">
        <f>ND代替値*2.71828^(-(0.69315/2.062)*(P269-事故日Fk)/365.25)</f>
        <v>0.11615780932030761</v>
      </c>
      <c r="X269" s="124">
        <v>2.8</v>
      </c>
      <c r="Y269" s="115"/>
      <c r="Z269" s="4"/>
      <c r="AA269" s="44">
        <f t="shared" si="52"/>
        <v>9.0460187645980135</v>
      </c>
      <c r="AB269" s="43">
        <f t="shared" si="53"/>
        <v>102.2188722018707</v>
      </c>
      <c r="AC269" s="34">
        <f t="shared" si="54"/>
        <v>1.3389376113938694</v>
      </c>
      <c r="AD269" s="35">
        <f t="shared" si="55"/>
        <v>391.70265491179066</v>
      </c>
      <c r="AE269" s="44">
        <f t="shared" si="56"/>
        <v>1.6038480533616355E-68</v>
      </c>
      <c r="AF269" s="43">
        <f t="shared" si="57"/>
        <v>69.999998717561709</v>
      </c>
      <c r="AG269" s="277">
        <f t="shared" si="58"/>
        <v>8.0088019031166888E-58</v>
      </c>
      <c r="AH269" s="7"/>
      <c r="AI269" s="7"/>
      <c r="AL269" s="9"/>
      <c r="AN269" s="9"/>
      <c r="AP269" s="9"/>
      <c r="AQ269" s="9"/>
      <c r="AR269" s="9"/>
    </row>
    <row r="270" spans="2:44" ht="9.9499999999999993" customHeight="1" x14ac:dyDescent="0.3">
      <c r="B270" s="123">
        <v>42320</v>
      </c>
      <c r="C270" s="116">
        <v>10</v>
      </c>
      <c r="D270" s="214">
        <f t="shared" si="65"/>
        <v>1.8223813848512486E-64</v>
      </c>
      <c r="E270" s="239">
        <f t="shared" si="66"/>
        <v>0.10391659594366215</v>
      </c>
      <c r="F270" s="243">
        <f>ND代替値*2.71828^(-(0.69315/30.02)*(B270-事故日Fk)/365.25)</f>
        <v>0.44885443289061799</v>
      </c>
      <c r="G270" s="111"/>
      <c r="H270" s="260">
        <f>ND代替値*2.71828^(-(0.69315/12)*(B270-事故日Fk)/365.25)</f>
        <v>7.6341498122885681E-2</v>
      </c>
      <c r="I270" s="126">
        <v>42326</v>
      </c>
      <c r="J270" s="242">
        <f>ND代替値*2.71828^(-(0.69315/2.062)*(I270-事故日Fk)/365.25)</f>
        <v>0.10334434611823737</v>
      </c>
      <c r="K270" s="115">
        <v>3.1</v>
      </c>
      <c r="L270" s="126">
        <v>42296</v>
      </c>
      <c r="M270" s="242">
        <f>0.5*2.71828^(-(0.69315/2.062)*(L270-事故日Fk)/365.25)</f>
        <v>0.10623745844868503</v>
      </c>
      <c r="N270" s="111">
        <v>2.7</v>
      </c>
      <c r="O270" s="260">
        <f>ND代替値*2.71828^(-(0.69315/12)*(I270-事故日Fk)/365.25)</f>
        <v>7.6269094322022002E-2</v>
      </c>
      <c r="P270" s="226">
        <v>42291</v>
      </c>
      <c r="Q270" s="116">
        <v>12.3</v>
      </c>
      <c r="R270" s="214">
        <f t="shared" si="61"/>
        <v>2.1796400731274285E-63</v>
      </c>
      <c r="S270" s="239">
        <f t="shared" si="63"/>
        <v>0.1067274576314375</v>
      </c>
      <c r="T270" s="243">
        <f t="shared" si="68"/>
        <v>0.44967805441447944</v>
      </c>
      <c r="U270" s="137"/>
      <c r="V270" s="115"/>
      <c r="W270" s="239">
        <f>ND代替値*2.71828^(-(0.69315/2.062)*(P270-事故日Fk)/365.25)</f>
        <v>0.1067274576314375</v>
      </c>
      <c r="X270" s="124">
        <v>4.3</v>
      </c>
      <c r="Y270" s="115"/>
      <c r="Z270" s="4"/>
      <c r="AA270" s="44">
        <f t="shared" si="52"/>
        <v>8.9935610882895887</v>
      </c>
      <c r="AB270" s="43">
        <f t="shared" si="53"/>
        <v>93.920162715665001</v>
      </c>
      <c r="AC270" s="34">
        <f t="shared" si="54"/>
        <v>1.3309008658036623</v>
      </c>
      <c r="AD270" s="35">
        <f t="shared" si="55"/>
        <v>386.19525247081447</v>
      </c>
      <c r="AE270" s="44">
        <f t="shared" si="56"/>
        <v>4.8468794167780252E-69</v>
      </c>
      <c r="AF270" s="43">
        <f t="shared" si="57"/>
        <v>69.999998707991281</v>
      </c>
      <c r="AG270" s="277">
        <f t="shared" si="58"/>
        <v>3.0514961023783999E-61</v>
      </c>
      <c r="AH270" s="7"/>
      <c r="AI270" s="7"/>
      <c r="AL270" s="9"/>
      <c r="AN270" s="9"/>
      <c r="AP270" s="9"/>
      <c r="AQ270" s="9"/>
      <c r="AR270" s="9"/>
    </row>
    <row r="271" spans="2:44" ht="9.9499999999999993" customHeight="1" x14ac:dyDescent="0.3">
      <c r="B271" s="123">
        <v>42402</v>
      </c>
      <c r="C271" s="116">
        <v>11.1</v>
      </c>
      <c r="D271" s="214">
        <f t="shared" si="65"/>
        <v>1.633882880983981E-67</v>
      </c>
      <c r="E271" s="239">
        <f t="shared" si="66"/>
        <v>9.6362852361381396E-2</v>
      </c>
      <c r="F271" s="243">
        <f>ND代替値*2.71828^(-(0.69315/30.02)*(B271-事故日Fk)/365.25)</f>
        <v>0.44653372620176907</v>
      </c>
      <c r="G271" s="111"/>
      <c r="H271" s="115"/>
      <c r="I271" s="126"/>
      <c r="J271" s="116"/>
      <c r="K271" s="115"/>
      <c r="L271" s="126"/>
      <c r="M271" s="116"/>
      <c r="N271" s="111"/>
      <c r="O271" s="115"/>
      <c r="P271" s="226">
        <v>42346</v>
      </c>
      <c r="Q271" s="116">
        <v>12</v>
      </c>
      <c r="R271" s="214">
        <f t="shared" si="61"/>
        <v>1.9696300992329786E-65</v>
      </c>
      <c r="S271" s="239">
        <f t="shared" si="63"/>
        <v>0.10145950861417753</v>
      </c>
      <c r="T271" s="243">
        <f t="shared" si="68"/>
        <v>0.44811729619316959</v>
      </c>
      <c r="U271" s="137"/>
      <c r="V271" s="115"/>
      <c r="W271" s="129"/>
      <c r="X271" s="124"/>
      <c r="Y271" s="115"/>
      <c r="Z271" s="4"/>
      <c r="AA271" s="44">
        <f t="shared" si="52"/>
        <v>8.962345923863392</v>
      </c>
      <c r="AB271" s="43">
        <f t="shared" si="53"/>
        <v>89.284367580476228</v>
      </c>
      <c r="AC271" s="34">
        <f t="shared" si="54"/>
        <v>1.3261193477892954</v>
      </c>
      <c r="AD271" s="35">
        <f t="shared" si="55"/>
        <v>382.93983747198342</v>
      </c>
      <c r="AE271" s="44">
        <f t="shared" si="56"/>
        <v>2.3701257921280739E-69</v>
      </c>
      <c r="AF271" s="43">
        <f t="shared" si="57"/>
        <v>69.999998702269835</v>
      </c>
      <c r="AG271" s="277">
        <f t="shared" si="58"/>
        <v>2.7574821389261701E-63</v>
      </c>
      <c r="AH271" s="7"/>
      <c r="AI271" s="7"/>
      <c r="AL271" s="9"/>
      <c r="AN271" s="9"/>
      <c r="AP271" s="9"/>
      <c r="AQ271" s="9"/>
      <c r="AR271" s="9"/>
    </row>
    <row r="272" spans="2:44" ht="9.9499999999999993" customHeight="1" x14ac:dyDescent="0.3">
      <c r="B272" s="123">
        <v>42446</v>
      </c>
      <c r="C272" s="116">
        <v>10.7</v>
      </c>
      <c r="D272" s="214">
        <f t="shared" si="65"/>
        <v>3.784607391787578E-69</v>
      </c>
      <c r="E272" s="239">
        <f t="shared" si="66"/>
        <v>9.2538598773806505E-2</v>
      </c>
      <c r="F272" s="243">
        <f>ND代替値*2.71828^(-(0.69315/30.02)*(B272-事故日Fk)/365.25)</f>
        <v>0.44529341944063383</v>
      </c>
      <c r="G272" s="111"/>
      <c r="H272" s="115"/>
      <c r="I272" s="126"/>
      <c r="J272" s="116"/>
      <c r="K272" s="115"/>
      <c r="L272" s="126"/>
      <c r="M272" s="116"/>
      <c r="N272" s="111"/>
      <c r="O272" s="115"/>
      <c r="P272" s="226">
        <v>42382</v>
      </c>
      <c r="Q272" s="116">
        <v>12.2</v>
      </c>
      <c r="R272" s="214">
        <f t="shared" si="61"/>
        <v>9.0467729392624922E-67</v>
      </c>
      <c r="S272" s="239">
        <f t="shared" si="63"/>
        <v>9.8153008065955089E-2</v>
      </c>
      <c r="T272" s="243">
        <f t="shared" si="68"/>
        <v>0.44709864347834311</v>
      </c>
      <c r="U272" s="124">
        <v>2.7</v>
      </c>
      <c r="V272" s="260">
        <f>ND代替値*2.71828^(-(0.69315/12)*(P272-事故日Fk)/365.25)</f>
        <v>7.5596628187188916E-2</v>
      </c>
      <c r="W272" s="239">
        <f>ND代替値*2.71828^(-(0.69315/2.062)*(P272-事故日Fk)/365.25)</f>
        <v>9.8153008065955089E-2</v>
      </c>
      <c r="X272" s="244">
        <v>2.2999999999999998</v>
      </c>
      <c r="Y272" s="260">
        <f>ND代替値*2.71828^(-(0.69315/12)*(P272-事故日Fk)/365.25)</f>
        <v>7.5596628187188916E-2</v>
      </c>
      <c r="Z272" s="4"/>
      <c r="AA272" s="44">
        <f t="shared" si="52"/>
        <v>8.9419728695668628</v>
      </c>
      <c r="AB272" s="43">
        <f t="shared" si="53"/>
        <v>86.374647098040484</v>
      </c>
      <c r="AC272" s="34">
        <f t="shared" si="54"/>
        <v>1.3229989327187059</v>
      </c>
      <c r="AD272" s="35">
        <f t="shared" si="55"/>
        <v>380.82389400782756</v>
      </c>
      <c r="AE272" s="44">
        <f t="shared" si="56"/>
        <v>1.4839187867092208E-69</v>
      </c>
      <c r="AF272" s="43">
        <f t="shared" si="57"/>
        <v>69.999998698524863</v>
      </c>
      <c r="AG272" s="277">
        <f t="shared" si="58"/>
        <v>1.2665482114967488E-64</v>
      </c>
      <c r="AH272" s="7"/>
      <c r="AI272" s="7"/>
      <c r="AL272" s="9"/>
      <c r="AN272" s="9"/>
      <c r="AP272" s="9"/>
      <c r="AQ272" s="9"/>
      <c r="AR272" s="9"/>
    </row>
    <row r="273" spans="2:44" ht="9.9499999999999993" customHeight="1" x14ac:dyDescent="0.3">
      <c r="B273" s="123">
        <v>42514</v>
      </c>
      <c r="C273" s="116">
        <v>11.4</v>
      </c>
      <c r="D273" s="214">
        <f t="shared" si="65"/>
        <v>1.1243290259495747E-71</v>
      </c>
      <c r="E273" s="239">
        <f t="shared" si="66"/>
        <v>8.6924746123350188E-2</v>
      </c>
      <c r="F273" s="244">
        <f>ND代替値</f>
        <v>0.5</v>
      </c>
      <c r="G273" s="111"/>
      <c r="H273" s="115"/>
      <c r="I273" s="126">
        <v>42513</v>
      </c>
      <c r="J273" s="242">
        <f>ND代替値*2.71828^(-(0.69315/2.062)*(I273-事故日Fk)/365.25)</f>
        <v>8.7004783223527102E-2</v>
      </c>
      <c r="K273" s="251">
        <f>0.5*2.71828^(-(0.69315/30.02)*(G273-事故日Cb)/365.25)</f>
        <v>3.6690116728230602</v>
      </c>
      <c r="L273" s="126"/>
      <c r="M273" s="116"/>
      <c r="N273" s="111"/>
      <c r="O273" s="115"/>
      <c r="P273" s="226">
        <v>42473</v>
      </c>
      <c r="Q273" s="116">
        <v>11.5</v>
      </c>
      <c r="R273" s="214">
        <f t="shared" si="61"/>
        <v>3.7549364972509809E-70</v>
      </c>
      <c r="S273" s="239">
        <f t="shared" si="63"/>
        <v>9.0267427016435059E-2</v>
      </c>
      <c r="T273" s="243">
        <f t="shared" si="68"/>
        <v>0.44453402837382927</v>
      </c>
      <c r="U273" s="137"/>
      <c r="V273" s="115"/>
      <c r="W273" s="239">
        <f>ND代替値*2.71828^(-(0.69315/2.062)*(P273-事故日Fk)/365.25)</f>
        <v>9.0267427016435059E-2</v>
      </c>
      <c r="X273" s="124">
        <v>2.9</v>
      </c>
      <c r="Y273" s="115"/>
      <c r="Z273" s="4"/>
      <c r="AA273" s="44">
        <f t="shared" si="52"/>
        <v>8.8906805674765863</v>
      </c>
      <c r="AB273" s="43">
        <f t="shared" si="53"/>
        <v>79.435335774462857</v>
      </c>
      <c r="AC273" s="34">
        <f t="shared" si="54"/>
        <v>1.3151439156348461</v>
      </c>
      <c r="AD273" s="35">
        <f t="shared" si="55"/>
        <v>375.5272425526386</v>
      </c>
      <c r="AE273" s="44">
        <f t="shared" si="56"/>
        <v>4.5431601989642616E-70</v>
      </c>
      <c r="AF273" s="43">
        <f t="shared" si="57"/>
        <v>69.999998689058458</v>
      </c>
      <c r="AG273" s="277">
        <f t="shared" si="58"/>
        <v>5.2569110961513732E-68</v>
      </c>
      <c r="AH273" s="7"/>
      <c r="AI273" s="7"/>
      <c r="AL273" s="9"/>
      <c r="AN273" s="9"/>
      <c r="AP273" s="9"/>
      <c r="AQ273" s="9"/>
      <c r="AR273" s="9"/>
    </row>
    <row r="274" spans="2:44" ht="9.9499999999999993" customHeight="1" x14ac:dyDescent="0.3">
      <c r="B274" s="123">
        <v>42584</v>
      </c>
      <c r="C274" s="116">
        <v>11.6</v>
      </c>
      <c r="D274" s="214">
        <f t="shared" si="65"/>
        <v>2.8147429191083932E-74</v>
      </c>
      <c r="E274" s="239">
        <f t="shared" si="66"/>
        <v>8.1501301873645543E-2</v>
      </c>
      <c r="F274" s="243">
        <f>ND代替値*2.71828^(-(0.69315/30.02)*(B274-事故日Fk)/365.25)</f>
        <v>0.44142566924177062</v>
      </c>
      <c r="G274" s="111"/>
      <c r="H274" s="115"/>
      <c r="I274" s="126"/>
      <c r="J274" s="116"/>
      <c r="K274" s="115"/>
      <c r="L274" s="126"/>
      <c r="M274" s="116"/>
      <c r="N274" s="111"/>
      <c r="O274" s="115"/>
      <c r="P274" s="226">
        <v>42542</v>
      </c>
      <c r="Q274" s="116">
        <v>12.7</v>
      </c>
      <c r="R274" s="214">
        <f t="shared" si="61"/>
        <v>1.0240273303275868E-72</v>
      </c>
      <c r="S274" s="239">
        <f t="shared" si="63"/>
        <v>8.4713354033292429E-2</v>
      </c>
      <c r="T274" s="243">
        <f t="shared" si="68"/>
        <v>0.44259924077167284</v>
      </c>
      <c r="U274" s="137"/>
      <c r="V274" s="115"/>
      <c r="W274" s="129"/>
      <c r="X274" s="124"/>
      <c r="Y274" s="115"/>
      <c r="Z274" s="4"/>
      <c r="AA274" s="44">
        <f t="shared" si="52"/>
        <v>8.8519848154334575</v>
      </c>
      <c r="AB274" s="43">
        <f t="shared" si="53"/>
        <v>74.547751549297331</v>
      </c>
      <c r="AC274" s="34">
        <f t="shared" si="54"/>
        <v>1.3092190164491786</v>
      </c>
      <c r="AD274" s="35">
        <f t="shared" si="55"/>
        <v>371.56026155663488</v>
      </c>
      <c r="AE274" s="44">
        <f t="shared" si="56"/>
        <v>1.8517497573231377E-70</v>
      </c>
      <c r="AF274" s="43">
        <f t="shared" si="57"/>
        <v>69.999998681880641</v>
      </c>
      <c r="AG274" s="277">
        <f t="shared" si="58"/>
        <v>1.4336382624586216E-70</v>
      </c>
      <c r="AH274" s="7"/>
      <c r="AI274" s="7"/>
      <c r="AL274" s="9"/>
      <c r="AN274" s="9"/>
      <c r="AP274" s="9"/>
      <c r="AQ274" s="9"/>
      <c r="AR274" s="9"/>
    </row>
    <row r="275" spans="2:44" ht="9.9499999999999993" customHeight="1" x14ac:dyDescent="0.3">
      <c r="B275" s="123">
        <v>42628</v>
      </c>
      <c r="C275" s="116">
        <v>10.4</v>
      </c>
      <c r="D275" s="214">
        <f t="shared" si="65"/>
        <v>6.5198656413022382E-76</v>
      </c>
      <c r="E275" s="239">
        <f t="shared" si="66"/>
        <v>7.8266843382177889E-2</v>
      </c>
      <c r="F275" s="243">
        <f>ND代替値*2.71828^(-(0.69315/30.02)*(B275-事故日Fk)/365.25)</f>
        <v>0.44019955078761414</v>
      </c>
      <c r="G275" s="111"/>
      <c r="H275" s="115"/>
      <c r="I275" s="126"/>
      <c r="J275" s="116"/>
      <c r="K275" s="115"/>
      <c r="L275" s="126"/>
      <c r="M275" s="116"/>
      <c r="N275" s="111"/>
      <c r="O275" s="115"/>
      <c r="P275" s="226">
        <v>42564</v>
      </c>
      <c r="Q275" s="116">
        <v>12.1</v>
      </c>
      <c r="R275" s="214">
        <f t="shared" si="61"/>
        <v>1.5585168538049859E-73</v>
      </c>
      <c r="S275" s="239">
        <f t="shared" si="63"/>
        <v>8.3015371008213434E-2</v>
      </c>
      <c r="T275" s="243">
        <f t="shared" si="68"/>
        <v>0.44198412423015204</v>
      </c>
      <c r="U275" s="137"/>
      <c r="V275" s="115"/>
      <c r="W275" s="239">
        <f>ND代替値*2.71828^(-(0.69315/2.062)*(P275-事故日Fk)/365.25)</f>
        <v>8.3015371008213434E-2</v>
      </c>
      <c r="X275" s="124">
        <v>3.2</v>
      </c>
      <c r="Y275" s="115"/>
      <c r="Z275" s="4"/>
      <c r="AA275" s="44">
        <f t="shared" si="52"/>
        <v>8.8396824846030402</v>
      </c>
      <c r="AB275" s="43">
        <f t="shared" si="53"/>
        <v>73.053526487227828</v>
      </c>
      <c r="AC275" s="34">
        <f t="shared" si="54"/>
        <v>1.3073355359985774</v>
      </c>
      <c r="AD275" s="35">
        <f t="shared" si="55"/>
        <v>370.30425905022042</v>
      </c>
      <c r="AE275" s="44">
        <f t="shared" si="56"/>
        <v>1.3909322247497173E-70</v>
      </c>
      <c r="AF275" s="43">
        <f t="shared" si="57"/>
        <v>69.999998679592053</v>
      </c>
      <c r="AG275" s="277">
        <f t="shared" si="58"/>
        <v>2.1819235953269802E-71</v>
      </c>
      <c r="AH275" s="7"/>
      <c r="AI275" s="7"/>
      <c r="AL275" s="9"/>
      <c r="AN275" s="9"/>
      <c r="AP275" s="9"/>
      <c r="AQ275" s="9"/>
      <c r="AR275" s="9"/>
    </row>
    <row r="276" spans="2:44" ht="9.9499999999999993" customHeight="1" x14ac:dyDescent="0.3">
      <c r="B276" s="123">
        <v>42682</v>
      </c>
      <c r="C276" s="116">
        <v>12</v>
      </c>
      <c r="D276" s="214">
        <f t="shared" si="65"/>
        <v>6.418036356598106E-78</v>
      </c>
      <c r="E276" s="239">
        <f t="shared" si="66"/>
        <v>7.4472186903072154E-2</v>
      </c>
      <c r="F276" s="243">
        <f>ND代替値*2.71828^(-(0.69315/30.02)*(B276-事故日Fk)/365.25)</f>
        <v>0.43869942276912177</v>
      </c>
      <c r="G276" s="111"/>
      <c r="H276" s="260">
        <f>ND代替値*2.71828^(-(0.69315/12)*(B276-事故日Fk)/365.25)</f>
        <v>7.2093809564152317E-2</v>
      </c>
      <c r="I276" s="126">
        <v>42682</v>
      </c>
      <c r="J276" s="242">
        <f>ND代替値*2.71828^(-(0.69315/2.062)*(I276-事故日Fk)/365.25)</f>
        <v>7.4472186903072154E-2</v>
      </c>
      <c r="K276" s="115">
        <v>2.7</v>
      </c>
      <c r="L276" s="126">
        <v>42661</v>
      </c>
      <c r="M276" s="242">
        <f>0.5*2.71828^(-(0.69315/2.062)*(L276-事故日Fk)/365.25)</f>
        <v>7.5925519598667043E-2</v>
      </c>
      <c r="N276" s="111">
        <v>2.6</v>
      </c>
      <c r="O276" s="260">
        <f>ND代替値*2.71828^(-(0.69315/12)*(I276-事故日Fk)/365.25)</f>
        <v>7.2093809564152317E-2</v>
      </c>
      <c r="P276" s="226">
        <v>42655</v>
      </c>
      <c r="Q276" s="116">
        <v>11.4</v>
      </c>
      <c r="R276" s="214">
        <f t="shared" si="61"/>
        <v>6.468750630996111E-77</v>
      </c>
      <c r="S276" s="239">
        <f t="shared" si="63"/>
        <v>7.6345942843552769E-2</v>
      </c>
      <c r="T276" s="243">
        <f t="shared" si="68"/>
        <v>0.43944884666335515</v>
      </c>
      <c r="U276" s="137"/>
      <c r="V276" s="115"/>
      <c r="W276" s="239">
        <f>ND代替値*2.71828^(-(0.69315/2.062)*(P276-事故日Fk)/365.25)</f>
        <v>7.6345942843552769E-2</v>
      </c>
      <c r="X276" s="124">
        <v>2.6</v>
      </c>
      <c r="Y276" s="115"/>
      <c r="Z276" s="4"/>
      <c r="AA276" s="44">
        <f t="shared" si="52"/>
        <v>8.7889769332671026</v>
      </c>
      <c r="AB276" s="43">
        <f t="shared" si="53"/>
        <v>67.18442970232644</v>
      </c>
      <c r="AC276" s="34">
        <f t="shared" si="54"/>
        <v>1.2995735169102451</v>
      </c>
      <c r="AD276" s="35">
        <f t="shared" si="55"/>
        <v>365.15391889713987</v>
      </c>
      <c r="AE276" s="44">
        <f t="shared" si="56"/>
        <v>4.2584728891759513E-71</v>
      </c>
      <c r="AF276" s="43">
        <f t="shared" si="57"/>
        <v>69.999998670125635</v>
      </c>
      <c r="AG276" s="277">
        <f t="shared" si="58"/>
        <v>9.0562508833945553E-75</v>
      </c>
      <c r="AH276" s="7"/>
      <c r="AI276" s="7"/>
      <c r="AL276" s="9"/>
      <c r="AN276" s="9"/>
      <c r="AP276" s="9"/>
      <c r="AQ276" s="9"/>
      <c r="AR276" s="9"/>
    </row>
    <row r="277" spans="2:44" ht="9.9499999999999993" customHeight="1" x14ac:dyDescent="0.3">
      <c r="B277" s="123">
        <v>42772</v>
      </c>
      <c r="C277" s="116">
        <v>11.3</v>
      </c>
      <c r="D277" s="214">
        <f t="shared" si="65"/>
        <v>2.9018483845818168E-81</v>
      </c>
      <c r="E277" s="239">
        <f t="shared" si="66"/>
        <v>6.8552177648729215E-2</v>
      </c>
      <c r="F277" s="243">
        <f>ND代替値*2.71828^(-(0.69315/30.02)*(B277-事故日Fk)/365.25)</f>
        <v>0.43621056122319757</v>
      </c>
      <c r="G277" s="111"/>
      <c r="H277" s="120"/>
      <c r="I277" s="126"/>
      <c r="J277" s="116"/>
      <c r="K277" s="115"/>
      <c r="L277" s="126"/>
      <c r="M277" s="116"/>
      <c r="N277" s="111"/>
      <c r="O277" s="120"/>
      <c r="P277" s="226">
        <v>42712</v>
      </c>
      <c r="Q277" s="116">
        <v>11.9</v>
      </c>
      <c r="R277" s="214">
        <f t="shared" si="61"/>
        <v>4.9259842758558074E-79</v>
      </c>
      <c r="S277" s="239">
        <f t="shared" si="63"/>
        <v>7.2444122552222212E-2</v>
      </c>
      <c r="T277" s="243">
        <f t="shared" si="68"/>
        <v>0.43786822840232187</v>
      </c>
      <c r="U277" s="137"/>
      <c r="V277" s="115"/>
      <c r="W277" s="129"/>
      <c r="X277" s="124"/>
      <c r="Y277" s="115"/>
      <c r="Z277" s="4"/>
      <c r="AA277" s="44">
        <f t="shared" si="52"/>
        <v>8.7573645680464374</v>
      </c>
      <c r="AB277" s="43">
        <f t="shared" si="53"/>
        <v>63.750827845955548</v>
      </c>
      <c r="AC277" s="34">
        <f t="shared" si="54"/>
        <v>1.2947350842069607</v>
      </c>
      <c r="AD277" s="35">
        <f t="shared" si="55"/>
        <v>361.96443205942012</v>
      </c>
      <c r="AE277" s="44">
        <f t="shared" si="56"/>
        <v>2.028921386086954E-71</v>
      </c>
      <c r="AF277" s="43">
        <f t="shared" si="57"/>
        <v>69.999998664196127</v>
      </c>
      <c r="AG277" s="277">
        <f t="shared" si="58"/>
        <v>6.8963779861981304E-77</v>
      </c>
      <c r="AH277" s="7"/>
      <c r="AI277" s="7"/>
      <c r="AL277" s="9"/>
      <c r="AN277" s="9"/>
      <c r="AP277" s="9"/>
      <c r="AQ277" s="9"/>
      <c r="AR277" s="9"/>
    </row>
    <row r="278" spans="2:44" ht="9.9499999999999993" customHeight="1" x14ac:dyDescent="0.3">
      <c r="B278" s="123">
        <v>42807</v>
      </c>
      <c r="C278" s="116">
        <v>12.2</v>
      </c>
      <c r="D278" s="214">
        <f t="shared" si="65"/>
        <v>1.4519356675246236E-82</v>
      </c>
      <c r="E278" s="239">
        <f t="shared" si="66"/>
        <v>6.6379169253277262E-2</v>
      </c>
      <c r="F278" s="243">
        <f>ND代替値*2.71828^(-(0.69315/30.02)*(B278-事故日Fk)/365.25)</f>
        <v>0.43524648830808177</v>
      </c>
      <c r="G278" s="111"/>
      <c r="H278" s="120"/>
      <c r="I278" s="126"/>
      <c r="J278" s="116"/>
      <c r="K278" s="115"/>
      <c r="L278" s="126"/>
      <c r="M278" s="116"/>
      <c r="N278" s="111"/>
      <c r="O278" s="120"/>
      <c r="P278" s="226">
        <v>42759</v>
      </c>
      <c r="Q278" s="116">
        <v>12.8</v>
      </c>
      <c r="R278" s="214">
        <f t="shared" si="61"/>
        <v>8.8267741976758687E-81</v>
      </c>
      <c r="S278" s="239">
        <f t="shared" si="63"/>
        <v>6.937729037790008E-2</v>
      </c>
      <c r="T278" s="243">
        <f t="shared" si="68"/>
        <v>0.4365691890765071</v>
      </c>
      <c r="U278" s="124">
        <v>2.7</v>
      </c>
      <c r="V278" s="260">
        <f>ND代替値*2.71828^(-(0.69315/12)*(P278-事故日Fk)/365.25)</f>
        <v>7.122123487648821E-2</v>
      </c>
      <c r="W278" s="239">
        <f>ND代替値*2.71828^(-(0.69315/2.062)*(P278-事故日Fk)/365.25)</f>
        <v>6.937729037790008E-2</v>
      </c>
      <c r="X278" s="124">
        <v>2.6</v>
      </c>
      <c r="Y278" s="260">
        <f>ND代替値*2.71828^(-(0.69315/12)*(P278-事故日Fk)/365.25)</f>
        <v>7.122123487648821E-2</v>
      </c>
      <c r="Z278" s="4"/>
      <c r="AA278" s="44">
        <f t="shared" si="52"/>
        <v>8.7313837815301412</v>
      </c>
      <c r="AB278" s="43">
        <f t="shared" si="53"/>
        <v>61.052015532552069</v>
      </c>
      <c r="AC278" s="34">
        <f t="shared" si="54"/>
        <v>1.2907590529473887</v>
      </c>
      <c r="AD278" s="35">
        <f t="shared" si="55"/>
        <v>359.35547147095241</v>
      </c>
      <c r="AE278" s="44">
        <f t="shared" si="56"/>
        <v>1.1009454295315198E-71</v>
      </c>
      <c r="AF278" s="43">
        <f t="shared" si="57"/>
        <v>69.999998659306883</v>
      </c>
      <c r="AG278" s="277">
        <f t="shared" si="58"/>
        <v>1.2357483876746217E-78</v>
      </c>
      <c r="AH278" s="7"/>
      <c r="AI278" s="7"/>
      <c r="AL278" s="9"/>
      <c r="AN278" s="9"/>
      <c r="AP278" s="9"/>
      <c r="AQ278" s="9"/>
      <c r="AR278" s="9"/>
    </row>
    <row r="279" spans="2:44" ht="9.9499999999999993" customHeight="1" x14ac:dyDescent="0.3">
      <c r="B279" s="123">
        <v>42864</v>
      </c>
      <c r="C279" s="116"/>
      <c r="D279" s="111"/>
      <c r="E279" s="239">
        <f t="shared" si="66"/>
        <v>6.2986721929064571E-2</v>
      </c>
      <c r="F279" s="111">
        <v>2.2999999999999998</v>
      </c>
      <c r="G279" s="111"/>
      <c r="H279" s="115"/>
      <c r="I279" s="126">
        <v>42872</v>
      </c>
      <c r="J279" s="242">
        <f>ND代替値*2.71828^(-(0.69315/2.062)*(I279-事故日Fk)/365.25)</f>
        <v>6.2524671656255346E-2</v>
      </c>
      <c r="K279" s="115">
        <v>2.1</v>
      </c>
      <c r="L279" s="126"/>
      <c r="M279" s="116"/>
      <c r="N279" s="111"/>
      <c r="O279" s="120"/>
      <c r="P279" s="226">
        <v>42839</v>
      </c>
      <c r="Q279" s="122">
        <v>12.5</v>
      </c>
      <c r="R279" s="214">
        <f t="shared" si="61"/>
        <v>9.3909806463147671E-84</v>
      </c>
      <c r="S279" s="239">
        <f t="shared" si="63"/>
        <v>6.4452751985225085E-2</v>
      </c>
      <c r="T279" s="243">
        <f t="shared" si="68"/>
        <v>0.43436691491749435</v>
      </c>
      <c r="U279" s="124"/>
      <c r="V279" s="120"/>
      <c r="W279" s="239">
        <f>ND代替値*2.71828^(-(0.69315/2.062)*(P279-事故日Fk)/365.25)</f>
        <v>6.4452751985225085E-2</v>
      </c>
      <c r="X279" s="124">
        <v>2.4</v>
      </c>
      <c r="Y279" s="120"/>
      <c r="Z279" s="4"/>
      <c r="AA279" s="44">
        <f t="shared" si="52"/>
        <v>8.6873382983498875</v>
      </c>
      <c r="AB279" s="43">
        <f t="shared" si="53"/>
        <v>56.718421746998075</v>
      </c>
      <c r="AC279" s="34">
        <f t="shared" si="54"/>
        <v>1.2840193993039482</v>
      </c>
      <c r="AD279" s="35">
        <f t="shared" si="55"/>
        <v>354.95785962292484</v>
      </c>
      <c r="AE279" s="44">
        <f t="shared" si="56"/>
        <v>3.8891247539319702E-72</v>
      </c>
      <c r="AF279" s="43">
        <f t="shared" si="57"/>
        <v>69.999998650984764</v>
      </c>
      <c r="AG279" s="277">
        <f t="shared" si="58"/>
        <v>1.3147372904840673E-81</v>
      </c>
      <c r="AH279" s="7"/>
      <c r="AI279" s="7"/>
      <c r="AL279" s="9"/>
      <c r="AN279" s="9"/>
      <c r="AP279" s="9"/>
      <c r="AQ279" s="9"/>
      <c r="AR279" s="9"/>
    </row>
    <row r="280" spans="2:44" ht="9.9499999999999993" customHeight="1" x14ac:dyDescent="0.3">
      <c r="B280" s="123">
        <v>43045</v>
      </c>
      <c r="C280" s="116"/>
      <c r="D280" s="111"/>
      <c r="E280" s="239">
        <f t="shared" si="66"/>
        <v>5.3321652995638423E-2</v>
      </c>
      <c r="F280" s="111">
        <v>3.16</v>
      </c>
      <c r="G280" s="111"/>
      <c r="H280" s="115"/>
      <c r="I280" s="126"/>
      <c r="J280" s="116"/>
      <c r="K280" s="115"/>
      <c r="L280" s="126"/>
      <c r="M280" s="116"/>
      <c r="N280" s="111"/>
      <c r="O280" s="120"/>
      <c r="P280" s="226">
        <v>42895</v>
      </c>
      <c r="Q280" s="122">
        <v>11.7</v>
      </c>
      <c r="R280" s="214">
        <f t="shared" si="61"/>
        <v>7.7901746727166532E-86</v>
      </c>
      <c r="S280" s="239">
        <f t="shared" si="63"/>
        <v>6.1215071003893069E-2</v>
      </c>
      <c r="T280" s="243">
        <f t="shared" si="68"/>
        <v>0.43283193642511308</v>
      </c>
      <c r="U280" s="124"/>
      <c r="V280" s="120"/>
      <c r="W280" s="129"/>
      <c r="X280" s="124"/>
      <c r="Y280" s="120"/>
      <c r="Z280" s="4"/>
      <c r="AA280" s="44">
        <f t="shared" si="52"/>
        <v>8.6566387285022621</v>
      </c>
      <c r="AB280" s="43">
        <f t="shared" si="53"/>
        <v>53.869262483425899</v>
      </c>
      <c r="AC280" s="34">
        <f t="shared" si="54"/>
        <v>1.2793225912714965</v>
      </c>
      <c r="AD280" s="35">
        <f t="shared" si="55"/>
        <v>351.91159105174296</v>
      </c>
      <c r="AE280" s="44">
        <f t="shared" si="56"/>
        <v>1.8772068558864153E-72</v>
      </c>
      <c r="AF280" s="43">
        <f t="shared" si="57"/>
        <v>69.99999864515928</v>
      </c>
      <c r="AG280" s="277">
        <f t="shared" si="58"/>
        <v>1.0906244541803315E-83</v>
      </c>
      <c r="AH280" s="7"/>
      <c r="AI280" s="7"/>
      <c r="AL280" s="9"/>
      <c r="AN280" s="9"/>
      <c r="AP280" s="9"/>
      <c r="AQ280" s="9"/>
      <c r="AR280" s="9"/>
    </row>
    <row r="281" spans="2:44" ht="9.9499999999999993" customHeight="1" x14ac:dyDescent="0.3">
      <c r="B281" s="110">
        <f t="shared" ref="B281:B282" si="69">P281</f>
        <v>42928</v>
      </c>
      <c r="C281" s="116"/>
      <c r="D281" s="111"/>
      <c r="E281" s="258"/>
      <c r="F281" s="111"/>
      <c r="G281" s="111"/>
      <c r="H281" s="115"/>
      <c r="I281" s="126"/>
      <c r="J281" s="116"/>
      <c r="K281" s="115"/>
      <c r="L281" s="126"/>
      <c r="M281" s="116"/>
      <c r="N281" s="111"/>
      <c r="O281" s="120"/>
      <c r="P281" s="226">
        <v>42928</v>
      </c>
      <c r="Q281" s="122">
        <v>11.1</v>
      </c>
      <c r="R281" s="214">
        <f t="shared" si="61"/>
        <v>4.6253769169345203E-87</v>
      </c>
      <c r="S281" s="239">
        <f t="shared" si="63"/>
        <v>5.9383844708603958E-2</v>
      </c>
      <c r="T281" s="243">
        <f t="shared" si="68"/>
        <v>0.43192993682859898</v>
      </c>
      <c r="U281" s="124"/>
      <c r="V281" s="114"/>
      <c r="W281" s="239">
        <f>ND代替値*2.71828^(-(0.69315/2.062)*(P281-事故日Fk)/365.25)</f>
        <v>5.9383844708603958E-2</v>
      </c>
      <c r="X281" s="124">
        <v>2.6</v>
      </c>
      <c r="Y281" s="125"/>
      <c r="Z281" s="4"/>
      <c r="AA281" s="44">
        <f t="shared" si="52"/>
        <v>8.6385987365719803</v>
      </c>
      <c r="AB281" s="43">
        <f t="shared" si="53"/>
        <v>52.257783343571482</v>
      </c>
      <c r="AC281" s="34">
        <f t="shared" si="54"/>
        <v>1.2765628785382792</v>
      </c>
      <c r="AD281" s="35">
        <f t="shared" si="55"/>
        <v>350.12872507206271</v>
      </c>
      <c r="AE281" s="44">
        <f t="shared" si="56"/>
        <v>1.2220743823900805E-72</v>
      </c>
      <c r="AF281" s="43">
        <f t="shared" si="57"/>
        <v>69.999998641726421</v>
      </c>
      <c r="AG281" s="277">
        <f t="shared" si="58"/>
        <v>6.4755276837083285E-85</v>
      </c>
      <c r="AH281" s="7"/>
      <c r="AI281" s="7"/>
      <c r="AL281" s="9"/>
      <c r="AN281" s="9"/>
      <c r="AP281" s="9"/>
      <c r="AQ281" s="9"/>
      <c r="AR281" s="9"/>
    </row>
    <row r="282" spans="2:44" ht="9.9499999999999993" customHeight="1" x14ac:dyDescent="0.3">
      <c r="B282" s="110">
        <f t="shared" si="69"/>
        <v>43026</v>
      </c>
      <c r="C282" s="116"/>
      <c r="D282" s="111"/>
      <c r="E282" s="258"/>
      <c r="F282" s="111"/>
      <c r="G282" s="111"/>
      <c r="H282" s="115"/>
      <c r="I282" s="126">
        <v>43047</v>
      </c>
      <c r="J282" s="242">
        <f>ND代替値*2.71828^(-(0.69315/2.062)*(I282-事故日Fk)/365.25)</f>
        <v>5.322359522555753E-2</v>
      </c>
      <c r="K282" s="115">
        <v>2.6</v>
      </c>
      <c r="L282" s="126">
        <v>43020</v>
      </c>
      <c r="M282" s="242">
        <f>0.5*2.71828^(-(0.69315/2.062)*(L282-事故日Fk)/365.25)</f>
        <v>5.4562726408282497E-2</v>
      </c>
      <c r="N282" s="238">
        <f>0.5*2.71828^(-(0.69315/30.02)*(J282-事故日Cb)/365.25)</f>
        <v>3.6689993281783986</v>
      </c>
      <c r="O282" s="120"/>
      <c r="P282" s="226">
        <v>43026</v>
      </c>
      <c r="Q282" s="122">
        <v>11.4</v>
      </c>
      <c r="R282" s="214">
        <f t="shared" si="61"/>
        <v>1.0546553653027618E-90</v>
      </c>
      <c r="S282" s="239">
        <f t="shared" si="63"/>
        <v>5.4262259381064173E-2</v>
      </c>
      <c r="T282" s="243">
        <f t="shared" si="68"/>
        <v>0.42926233603244895</v>
      </c>
      <c r="U282" s="124"/>
      <c r="V282" s="114"/>
      <c r="W282" s="239">
        <f>ND代替値*2.71828^(-(0.69315/2.062)*(P282-事故日Fk)/365.25)</f>
        <v>5.4262259381064173E-2</v>
      </c>
      <c r="X282" s="124">
        <v>2.6</v>
      </c>
      <c r="Y282" s="125"/>
      <c r="Z282" s="4"/>
      <c r="AA282" s="44">
        <f t="shared" si="52"/>
        <v>8.5852467206489784</v>
      </c>
      <c r="AB282" s="43">
        <f t="shared" si="53"/>
        <v>47.750788255336474</v>
      </c>
      <c r="AC282" s="34">
        <f t="shared" si="54"/>
        <v>1.2684024086321479</v>
      </c>
      <c r="AD282" s="35">
        <f t="shared" si="55"/>
        <v>344.8872171436816</v>
      </c>
      <c r="AE282" s="44">
        <f t="shared" si="56"/>
        <v>3.4158838135347844E-73</v>
      </c>
      <c r="AF282" s="43">
        <f t="shared" si="57"/>
        <v>69.999998631531824</v>
      </c>
      <c r="AG282" s="277">
        <f t="shared" si="58"/>
        <v>1.4765175114238666E-88</v>
      </c>
      <c r="AH282" s="7"/>
      <c r="AI282" s="7"/>
      <c r="AL282" s="9"/>
      <c r="AN282" s="9"/>
      <c r="AP282" s="9"/>
      <c r="AQ282" s="9"/>
      <c r="AR282" s="9"/>
    </row>
    <row r="283" spans="2:44" ht="9.9499999999999993" customHeight="1" x14ac:dyDescent="0.3">
      <c r="B283" s="123">
        <v>43136</v>
      </c>
      <c r="C283" s="116">
        <v>11</v>
      </c>
      <c r="D283" s="214">
        <f>ND代替値*2.71828^(-(0.69315/0.022177)*(B283-事故日Fk)/365.25)</f>
        <v>8.6121253688848146E-95</v>
      </c>
      <c r="E283" s="239">
        <f>ND代替値*2.71828^(-(0.69315/2.062)*(B283-事故日Fk)/365.25)</f>
        <v>4.9037808570728411E-2</v>
      </c>
      <c r="F283" s="243">
        <f>ND代替値*2.71828^(-(0.69315/30.02)*(B283-事故日Fk)/365.25)</f>
        <v>0.42628770995175486</v>
      </c>
      <c r="G283" s="111"/>
      <c r="H283" s="115"/>
      <c r="I283" s="126"/>
      <c r="J283" s="116"/>
      <c r="K283" s="115"/>
      <c r="L283" s="126"/>
      <c r="M283" s="116"/>
      <c r="N283" s="111"/>
      <c r="O283" s="120"/>
      <c r="P283" s="126">
        <v>43076</v>
      </c>
      <c r="Q283" s="122">
        <v>12</v>
      </c>
      <c r="R283" s="214">
        <f t="shared" si="61"/>
        <v>1.4619369631518588E-92</v>
      </c>
      <c r="S283" s="239">
        <f t="shared" si="63"/>
        <v>5.1821855054609095E-2</v>
      </c>
      <c r="T283" s="243">
        <f t="shared" si="68"/>
        <v>0.42790766877088465</v>
      </c>
      <c r="U283" s="124"/>
      <c r="V283" s="114"/>
      <c r="W283" s="129"/>
      <c r="X283" s="124"/>
      <c r="Y283" s="125"/>
      <c r="Z283" s="4"/>
      <c r="AA283" s="44">
        <f t="shared" si="52"/>
        <v>8.5581533754176924</v>
      </c>
      <c r="AB283" s="43">
        <f t="shared" si="53"/>
        <v>45.603232448056005</v>
      </c>
      <c r="AC283" s="34">
        <f t="shared" si="54"/>
        <v>1.2642590219023446</v>
      </c>
      <c r="AD283" s="35">
        <f t="shared" si="55"/>
        <v>342.24328243875385</v>
      </c>
      <c r="AE283" s="44">
        <f t="shared" si="56"/>
        <v>1.7826122694557077E-73</v>
      </c>
      <c r="AF283" s="43">
        <f t="shared" si="57"/>
        <v>69.999998626330495</v>
      </c>
      <c r="AG283" s="277">
        <f t="shared" si="58"/>
        <v>2.0467117484126024E-90</v>
      </c>
      <c r="AH283" s="7"/>
      <c r="AI283" s="7"/>
      <c r="AL283" s="9"/>
      <c r="AN283" s="9"/>
      <c r="AP283" s="9"/>
      <c r="AQ283" s="9"/>
      <c r="AR283" s="9"/>
    </row>
    <row r="284" spans="2:44" ht="9.9499999999999993" customHeight="1" x14ac:dyDescent="0.3">
      <c r="B284" s="123">
        <v>43167</v>
      </c>
      <c r="C284" s="116">
        <v>10.6</v>
      </c>
      <c r="D284" s="214">
        <f>ND代替値*2.71828^(-(0.69315/0.022177)*(B284-事故日Fk)/365.25)</f>
        <v>6.067887960131216E-96</v>
      </c>
      <c r="E284" s="239">
        <f>ND代替値*2.71828^(-(0.69315/2.062)*(B284-事故日Fk)/365.25)</f>
        <v>4.7658503913144294E-2</v>
      </c>
      <c r="F284" s="243">
        <f>ND代替値*2.71828^(-(0.69315/30.02)*(B284-事故日Fk)/365.25)</f>
        <v>0.42545313555617975</v>
      </c>
      <c r="G284" s="111"/>
      <c r="H284" s="115"/>
      <c r="I284" s="126"/>
      <c r="J284" s="116"/>
      <c r="K284" s="115"/>
      <c r="L284" s="126"/>
      <c r="M284" s="116"/>
      <c r="N284" s="111"/>
      <c r="O284" s="120"/>
      <c r="P284" s="126">
        <v>43117</v>
      </c>
      <c r="Q284" s="122">
        <v>12.6</v>
      </c>
      <c r="R284" s="214">
        <f t="shared" si="61"/>
        <v>4.3774326489503256E-94</v>
      </c>
      <c r="S284" s="239">
        <f t="shared" si="63"/>
        <v>4.9902846942151059E-2</v>
      </c>
      <c r="T284" s="243">
        <f t="shared" si="68"/>
        <v>0.42680003227276186</v>
      </c>
      <c r="U284" s="124" t="s">
        <v>113</v>
      </c>
      <c r="V284" s="114"/>
      <c r="W284" s="239">
        <f>ND代替値*2.71828^(-(0.69315/2.062)*(P284-事故日Fk)/365.25)</f>
        <v>4.9902846942151059E-2</v>
      </c>
      <c r="X284" s="124">
        <v>2.2999999999999998</v>
      </c>
      <c r="Y284" s="125"/>
      <c r="Z284" s="4"/>
      <c r="AA284" s="44">
        <f t="shared" si="52"/>
        <v>8.5360006454552373</v>
      </c>
      <c r="AB284" s="43">
        <f t="shared" si="53"/>
        <v>43.914505309092931</v>
      </c>
      <c r="AC284" s="34">
        <f t="shared" si="54"/>
        <v>1.2608715464805509</v>
      </c>
      <c r="AD284" s="35">
        <f t="shared" si="55"/>
        <v>340.09038740346949</v>
      </c>
      <c r="AE284" s="44">
        <f t="shared" si="56"/>
        <v>1.0458057088388973E-73</v>
      </c>
      <c r="AF284" s="43">
        <f t="shared" si="57"/>
        <v>69.999998622065405</v>
      </c>
      <c r="AG284" s="277">
        <f t="shared" si="58"/>
        <v>6.1284057085304554E-92</v>
      </c>
      <c r="AH284" s="7"/>
      <c r="AI284" s="7"/>
      <c r="AL284" s="9"/>
      <c r="AN284" s="9"/>
      <c r="AP284" s="9"/>
      <c r="AQ284" s="9"/>
      <c r="AR284" s="9"/>
    </row>
    <row r="285" spans="2:44" ht="9.9499999999999993" customHeight="1" x14ac:dyDescent="0.3">
      <c r="B285" s="123"/>
      <c r="C285" s="116"/>
      <c r="D285" s="111"/>
      <c r="E285" s="116"/>
      <c r="F285" s="111"/>
      <c r="G285" s="111"/>
      <c r="H285" s="115"/>
      <c r="I285" s="126"/>
      <c r="J285" s="116"/>
      <c r="K285" s="115"/>
      <c r="L285" s="126"/>
      <c r="M285" s="116"/>
      <c r="N285" s="111"/>
      <c r="O285" s="120"/>
      <c r="P285" s="126"/>
      <c r="Q285" s="122"/>
      <c r="R285" s="119"/>
      <c r="S285" s="136"/>
      <c r="T285" s="134"/>
      <c r="U285" s="124"/>
      <c r="V285" s="114"/>
      <c r="W285" s="129"/>
      <c r="X285" s="124"/>
      <c r="Y285" s="125"/>
      <c r="Z285" s="4"/>
      <c r="AA285" s="44"/>
      <c r="AB285" s="43"/>
      <c r="AC285" s="34"/>
      <c r="AD285" s="35"/>
      <c r="AE285" s="44"/>
      <c r="AF285" s="43"/>
      <c r="AG285" s="277"/>
      <c r="AH285" s="7"/>
      <c r="AI285" s="7"/>
      <c r="AL285" s="9"/>
      <c r="AN285" s="9"/>
      <c r="AP285" s="9"/>
      <c r="AQ285" s="9"/>
      <c r="AR285" s="9"/>
    </row>
    <row r="286" spans="2:44" ht="9.9499999999999993" customHeight="1" x14ac:dyDescent="0.3">
      <c r="B286" s="123"/>
      <c r="C286" s="116"/>
      <c r="D286" s="119"/>
      <c r="E286" s="116"/>
      <c r="F286" s="111"/>
      <c r="G286" s="111"/>
      <c r="H286" s="115"/>
      <c r="I286" s="126"/>
      <c r="J286" s="116"/>
      <c r="K286" s="115"/>
      <c r="L286" s="126"/>
      <c r="M286" s="116"/>
      <c r="N286" s="111"/>
      <c r="O286" s="120"/>
      <c r="P286" s="126"/>
      <c r="Q286" s="122"/>
      <c r="R286" s="119"/>
      <c r="S286" s="136"/>
      <c r="T286" s="134"/>
      <c r="U286" s="124"/>
      <c r="V286" s="114"/>
      <c r="W286" s="129"/>
      <c r="X286" s="124"/>
      <c r="Y286" s="125"/>
      <c r="Z286" s="4"/>
      <c r="AA286" s="44"/>
      <c r="AB286" s="43"/>
      <c r="AC286" s="34"/>
      <c r="AD286" s="35"/>
      <c r="AE286" s="44"/>
      <c r="AF286" s="43"/>
      <c r="AG286" s="277"/>
      <c r="AH286" s="7"/>
      <c r="AI286" s="7"/>
      <c r="AL286" s="9"/>
      <c r="AN286" s="9"/>
      <c r="AP286" s="9"/>
      <c r="AQ286" s="9"/>
      <c r="AR286" s="9"/>
    </row>
    <row r="287" spans="2:44" ht="9.9499999999999993" customHeight="1" x14ac:dyDescent="0.3">
      <c r="B287" s="123"/>
      <c r="C287" s="116"/>
      <c r="D287" s="119"/>
      <c r="E287" s="116"/>
      <c r="F287" s="111"/>
      <c r="G287" s="111"/>
      <c r="H287" s="115"/>
      <c r="I287" s="126"/>
      <c r="J287" s="116"/>
      <c r="K287" s="115"/>
      <c r="L287" s="126"/>
      <c r="M287" s="116"/>
      <c r="N287" s="111"/>
      <c r="O287" s="120"/>
      <c r="P287" s="126"/>
      <c r="Q287" s="122"/>
      <c r="R287" s="119"/>
      <c r="S287" s="136"/>
      <c r="T287" s="134"/>
      <c r="U287" s="124"/>
      <c r="V287" s="114"/>
      <c r="W287" s="129"/>
      <c r="X287" s="124"/>
      <c r="Y287" s="125"/>
      <c r="Z287" s="4"/>
      <c r="AA287" s="44"/>
      <c r="AB287" s="43"/>
      <c r="AC287" s="34"/>
      <c r="AD287" s="35"/>
      <c r="AE287" s="44"/>
      <c r="AF287" s="43"/>
      <c r="AG287" s="277"/>
      <c r="AH287" s="7"/>
      <c r="AI287" s="7"/>
      <c r="AL287" s="9"/>
      <c r="AN287" s="9"/>
      <c r="AP287" s="9"/>
      <c r="AQ287" s="9"/>
      <c r="AR287" s="9"/>
    </row>
    <row r="288" spans="2:44" ht="9.9499999999999993" customHeight="1" x14ac:dyDescent="0.3">
      <c r="B288" s="123"/>
      <c r="C288" s="116"/>
      <c r="D288" s="119"/>
      <c r="E288" s="116"/>
      <c r="F288" s="111"/>
      <c r="G288" s="111"/>
      <c r="H288" s="115"/>
      <c r="I288" s="126"/>
      <c r="J288" s="116"/>
      <c r="K288" s="115"/>
      <c r="L288" s="126"/>
      <c r="M288" s="116"/>
      <c r="N288" s="111"/>
      <c r="O288" s="120"/>
      <c r="P288" s="126"/>
      <c r="Q288" s="122"/>
      <c r="R288" s="119"/>
      <c r="S288" s="136"/>
      <c r="T288" s="134"/>
      <c r="U288" s="124"/>
      <c r="V288" s="114"/>
      <c r="W288" s="129"/>
      <c r="X288" s="124"/>
      <c r="Y288" s="125"/>
      <c r="Z288" s="4"/>
      <c r="AA288" s="44"/>
      <c r="AB288" s="43"/>
      <c r="AC288" s="34"/>
      <c r="AD288" s="35"/>
      <c r="AE288" s="44"/>
      <c r="AF288" s="43"/>
      <c r="AG288" s="277"/>
      <c r="AH288" s="7"/>
      <c r="AI288" s="7"/>
      <c r="AL288" s="9"/>
      <c r="AN288" s="9"/>
      <c r="AP288" s="9"/>
      <c r="AQ288" s="9"/>
      <c r="AR288" s="9"/>
    </row>
    <row r="289" spans="2:44" ht="9.9499999999999993" customHeight="1" x14ac:dyDescent="0.3">
      <c r="B289" s="123"/>
      <c r="C289" s="116"/>
      <c r="D289" s="119"/>
      <c r="E289" s="116"/>
      <c r="F289" s="111"/>
      <c r="G289" s="111"/>
      <c r="H289" s="115"/>
      <c r="I289" s="126"/>
      <c r="J289" s="116"/>
      <c r="K289" s="115"/>
      <c r="L289" s="126"/>
      <c r="M289" s="116"/>
      <c r="N289" s="111"/>
      <c r="O289" s="120"/>
      <c r="P289" s="126"/>
      <c r="Q289" s="122"/>
      <c r="R289" s="119"/>
      <c r="S289" s="136"/>
      <c r="T289" s="134"/>
      <c r="U289" s="124"/>
      <c r="V289" s="114"/>
      <c r="W289" s="129"/>
      <c r="X289" s="124"/>
      <c r="Y289" s="125"/>
      <c r="Z289" s="4"/>
      <c r="AA289" s="44"/>
      <c r="AB289" s="43"/>
      <c r="AC289" s="34"/>
      <c r="AD289" s="35"/>
      <c r="AE289" s="44"/>
      <c r="AF289" s="43"/>
      <c r="AG289" s="277"/>
      <c r="AH289" s="7"/>
      <c r="AI289" s="7"/>
      <c r="AL289" s="9"/>
      <c r="AN289" s="9"/>
      <c r="AP289" s="9"/>
      <c r="AQ289" s="9"/>
      <c r="AR289" s="9"/>
    </row>
    <row r="290" spans="2:44" ht="9.9499999999999993" customHeight="1" x14ac:dyDescent="0.3">
      <c r="B290" s="123"/>
      <c r="C290" s="116"/>
      <c r="D290" s="111"/>
      <c r="E290" s="116"/>
      <c r="F290" s="111"/>
      <c r="G290" s="111"/>
      <c r="H290" s="115"/>
      <c r="I290" s="126"/>
      <c r="J290" s="116"/>
      <c r="K290" s="115"/>
      <c r="L290" s="126"/>
      <c r="M290" s="116"/>
      <c r="N290" s="111"/>
      <c r="O290" s="120"/>
      <c r="P290" s="126"/>
      <c r="Q290" s="122"/>
      <c r="R290" s="119"/>
      <c r="S290" s="136"/>
      <c r="T290" s="134"/>
      <c r="U290" s="124"/>
      <c r="V290" s="114"/>
      <c r="W290" s="129"/>
      <c r="X290" s="124"/>
      <c r="Y290" s="125"/>
      <c r="Z290" s="4"/>
      <c r="AA290" s="44"/>
      <c r="AB290" s="43"/>
      <c r="AC290" s="34"/>
      <c r="AD290" s="35"/>
      <c r="AE290" s="44"/>
      <c r="AF290" s="43"/>
      <c r="AG290" s="277"/>
      <c r="AH290" s="7"/>
      <c r="AI290" s="7"/>
      <c r="AL290" s="9"/>
      <c r="AN290" s="9"/>
      <c r="AP290" s="9"/>
      <c r="AQ290" s="9"/>
      <c r="AR290" s="9"/>
    </row>
    <row r="291" spans="2:44" ht="9.9499999999999993" customHeight="1" x14ac:dyDescent="0.3">
      <c r="B291" s="123"/>
      <c r="C291" s="116"/>
      <c r="D291" s="111"/>
      <c r="E291" s="116"/>
      <c r="F291" s="111"/>
      <c r="G291" s="111"/>
      <c r="H291" s="115"/>
      <c r="I291" s="126"/>
      <c r="J291" s="116"/>
      <c r="K291" s="115"/>
      <c r="L291" s="126"/>
      <c r="M291" s="116"/>
      <c r="N291" s="111"/>
      <c r="O291" s="120"/>
      <c r="P291" s="126"/>
      <c r="Q291" s="122"/>
      <c r="R291" s="119"/>
      <c r="S291" s="136"/>
      <c r="T291" s="134"/>
      <c r="U291" s="124"/>
      <c r="V291" s="114"/>
      <c r="W291" s="129"/>
      <c r="X291" s="124"/>
      <c r="Y291" s="125"/>
      <c r="Z291" s="4"/>
      <c r="AA291" s="44"/>
      <c r="AB291" s="43"/>
      <c r="AC291" s="34"/>
      <c r="AD291" s="35"/>
      <c r="AE291" s="44"/>
      <c r="AF291" s="43"/>
      <c r="AG291" s="277"/>
      <c r="AH291" s="7"/>
      <c r="AI291" s="7"/>
      <c r="AL291" s="9"/>
      <c r="AN291" s="9"/>
      <c r="AP291" s="9"/>
      <c r="AQ291" s="9"/>
      <c r="AR291" s="9"/>
    </row>
    <row r="292" spans="2:44" ht="9.9499999999999993" customHeight="1" x14ac:dyDescent="0.3">
      <c r="B292" s="123"/>
      <c r="C292" s="116"/>
      <c r="D292" s="111"/>
      <c r="E292" s="116"/>
      <c r="F292" s="111"/>
      <c r="G292" s="111"/>
      <c r="H292" s="115"/>
      <c r="I292" s="126"/>
      <c r="J292" s="116"/>
      <c r="K292" s="115"/>
      <c r="L292" s="126"/>
      <c r="M292" s="116"/>
      <c r="N292" s="111"/>
      <c r="O292" s="120"/>
      <c r="P292" s="126"/>
      <c r="Q292" s="122"/>
      <c r="R292" s="119"/>
      <c r="S292" s="136"/>
      <c r="T292" s="134"/>
      <c r="U292" s="124"/>
      <c r="V292" s="114"/>
      <c r="W292" s="129"/>
      <c r="X292" s="124"/>
      <c r="Y292" s="125"/>
      <c r="Z292" s="4"/>
      <c r="AA292" s="44"/>
      <c r="AB292" s="43"/>
      <c r="AC292" s="34"/>
      <c r="AD292" s="35"/>
      <c r="AE292" s="44"/>
      <c r="AF292" s="43"/>
      <c r="AG292" s="277"/>
      <c r="AH292" s="7"/>
      <c r="AI292" s="7"/>
      <c r="AL292" s="9"/>
      <c r="AN292" s="9"/>
      <c r="AP292" s="9"/>
      <c r="AQ292" s="9"/>
      <c r="AR292" s="9"/>
    </row>
    <row r="293" spans="2:44" ht="9.9499999999999993" customHeight="1" x14ac:dyDescent="0.3">
      <c r="B293" s="123"/>
      <c r="C293" s="116"/>
      <c r="D293" s="111"/>
      <c r="E293" s="116"/>
      <c r="F293" s="111"/>
      <c r="G293" s="111"/>
      <c r="H293" s="115"/>
      <c r="I293" s="126"/>
      <c r="J293" s="116"/>
      <c r="K293" s="115"/>
      <c r="L293" s="126"/>
      <c r="M293" s="116"/>
      <c r="N293" s="111"/>
      <c r="O293" s="120"/>
      <c r="P293" s="126"/>
      <c r="Q293" s="122"/>
      <c r="R293" s="119"/>
      <c r="S293" s="136"/>
      <c r="T293" s="134"/>
      <c r="U293" s="124"/>
      <c r="V293" s="114"/>
      <c r="W293" s="129"/>
      <c r="X293" s="124"/>
      <c r="Y293" s="125"/>
      <c r="Z293" s="4"/>
      <c r="AA293" s="44"/>
      <c r="AB293" s="43"/>
      <c r="AC293" s="34"/>
      <c r="AD293" s="35"/>
      <c r="AE293" s="44"/>
      <c r="AF293" s="43"/>
      <c r="AG293" s="277"/>
      <c r="AH293" s="7"/>
      <c r="AI293" s="7"/>
      <c r="AL293" s="9"/>
      <c r="AN293" s="9"/>
      <c r="AP293" s="9"/>
      <c r="AQ293" s="9"/>
      <c r="AR293" s="9"/>
    </row>
    <row r="294" spans="2:44" ht="9.9499999999999993" customHeight="1" x14ac:dyDescent="0.3">
      <c r="B294" s="123"/>
      <c r="C294" s="116"/>
      <c r="D294" s="111"/>
      <c r="E294" s="116"/>
      <c r="F294" s="111"/>
      <c r="G294" s="111"/>
      <c r="H294" s="115"/>
      <c r="I294" s="126"/>
      <c r="J294" s="116"/>
      <c r="K294" s="115"/>
      <c r="L294" s="126"/>
      <c r="M294" s="116"/>
      <c r="N294" s="111"/>
      <c r="O294" s="120"/>
      <c r="P294" s="126"/>
      <c r="Q294" s="122"/>
      <c r="R294" s="119"/>
      <c r="S294" s="136"/>
      <c r="T294" s="134"/>
      <c r="U294" s="124"/>
      <c r="V294" s="114"/>
      <c r="W294" s="129"/>
      <c r="X294" s="124"/>
      <c r="Y294" s="125"/>
      <c r="Z294" s="4"/>
      <c r="AA294" s="44"/>
      <c r="AB294" s="43"/>
      <c r="AC294" s="34"/>
      <c r="AD294" s="35"/>
      <c r="AE294" s="44"/>
      <c r="AF294" s="43"/>
      <c r="AG294" s="277"/>
      <c r="AH294" s="7"/>
      <c r="AI294" s="7"/>
      <c r="AL294" s="9"/>
      <c r="AN294" s="9"/>
      <c r="AP294" s="9"/>
      <c r="AQ294" s="9"/>
      <c r="AR294" s="9"/>
    </row>
    <row r="295" spans="2:44" ht="9.9499999999999993" customHeight="1" x14ac:dyDescent="0.3">
      <c r="B295" s="123"/>
      <c r="C295" s="116"/>
      <c r="D295" s="111"/>
      <c r="E295" s="116"/>
      <c r="F295" s="111"/>
      <c r="G295" s="111"/>
      <c r="H295" s="115"/>
      <c r="I295" s="126"/>
      <c r="J295" s="116"/>
      <c r="K295" s="115"/>
      <c r="L295" s="126"/>
      <c r="M295" s="116"/>
      <c r="N295" s="111"/>
      <c r="O295" s="120"/>
      <c r="P295" s="126"/>
      <c r="Q295" s="122"/>
      <c r="R295" s="119"/>
      <c r="S295" s="136"/>
      <c r="T295" s="134"/>
      <c r="U295" s="124"/>
      <c r="V295" s="114"/>
      <c r="W295" s="129"/>
      <c r="X295" s="124"/>
      <c r="Y295" s="125"/>
      <c r="Z295" s="4"/>
      <c r="AA295" s="44"/>
      <c r="AB295" s="43"/>
      <c r="AC295" s="34"/>
      <c r="AD295" s="35"/>
      <c r="AE295" s="44"/>
      <c r="AF295" s="43"/>
      <c r="AG295" s="277"/>
      <c r="AH295" s="7"/>
      <c r="AI295" s="7"/>
      <c r="AL295" s="9"/>
      <c r="AN295" s="9"/>
      <c r="AP295" s="9"/>
      <c r="AQ295" s="9"/>
      <c r="AR295" s="9"/>
    </row>
    <row r="296" spans="2:44" ht="9.9499999999999993" customHeight="1" x14ac:dyDescent="0.3">
      <c r="B296" s="123"/>
      <c r="C296" s="116"/>
      <c r="D296" s="111"/>
      <c r="E296" s="116"/>
      <c r="F296" s="111"/>
      <c r="G296" s="111"/>
      <c r="H296" s="115"/>
      <c r="I296" s="126"/>
      <c r="J296" s="116"/>
      <c r="K296" s="115"/>
      <c r="L296" s="126"/>
      <c r="M296" s="116"/>
      <c r="N296" s="111"/>
      <c r="O296" s="120"/>
      <c r="P296" s="126"/>
      <c r="Q296" s="122"/>
      <c r="R296" s="119"/>
      <c r="S296" s="136"/>
      <c r="T296" s="134"/>
      <c r="U296" s="124"/>
      <c r="V296" s="114"/>
      <c r="W296" s="129"/>
      <c r="X296" s="124"/>
      <c r="Y296" s="125"/>
      <c r="Z296" s="4"/>
      <c r="AA296" s="44"/>
      <c r="AB296" s="43"/>
      <c r="AC296" s="34"/>
      <c r="AD296" s="35"/>
      <c r="AE296" s="44"/>
      <c r="AF296" s="43"/>
      <c r="AG296" s="277"/>
      <c r="AH296" s="7"/>
      <c r="AI296" s="7"/>
      <c r="AL296" s="9"/>
      <c r="AN296" s="9"/>
      <c r="AP296" s="9"/>
      <c r="AQ296" s="9"/>
      <c r="AR296" s="9"/>
    </row>
    <row r="297" spans="2:44" ht="9.9499999999999993" customHeight="1" x14ac:dyDescent="0.3">
      <c r="B297" s="123"/>
      <c r="C297" s="116"/>
      <c r="D297" s="111"/>
      <c r="E297" s="116"/>
      <c r="F297" s="111"/>
      <c r="G297" s="111"/>
      <c r="H297" s="115"/>
      <c r="I297" s="126"/>
      <c r="J297" s="116"/>
      <c r="K297" s="115"/>
      <c r="L297" s="126"/>
      <c r="M297" s="116"/>
      <c r="N297" s="111"/>
      <c r="O297" s="120"/>
      <c r="P297" s="126"/>
      <c r="Q297" s="122"/>
      <c r="R297" s="124"/>
      <c r="S297" s="116"/>
      <c r="T297" s="111"/>
      <c r="U297" s="124"/>
      <c r="V297" s="125"/>
      <c r="W297" s="129"/>
      <c r="X297" s="111"/>
      <c r="Y297" s="125"/>
      <c r="Z297" s="4"/>
      <c r="AA297" s="44"/>
      <c r="AB297" s="43"/>
      <c r="AC297" s="34"/>
      <c r="AD297" s="35"/>
      <c r="AE297" s="44"/>
      <c r="AF297" s="43"/>
      <c r="AG297" s="277"/>
      <c r="AH297" s="7"/>
      <c r="AI297" s="7"/>
      <c r="AL297" s="9"/>
      <c r="AN297" s="9"/>
      <c r="AP297" s="9"/>
      <c r="AQ297" s="9"/>
      <c r="AR297" s="9"/>
    </row>
    <row r="298" spans="2:44" ht="9.9499999999999993" customHeight="1" thickBot="1" x14ac:dyDescent="0.35">
      <c r="B298" s="32"/>
      <c r="C298" s="61"/>
      <c r="D298" s="58"/>
      <c r="E298" s="61"/>
      <c r="F298" s="58"/>
      <c r="G298" s="58"/>
      <c r="H298" s="45"/>
      <c r="I298" s="199"/>
      <c r="J298" s="61"/>
      <c r="K298" s="45"/>
      <c r="L298" s="199"/>
      <c r="M298" s="61"/>
      <c r="N298" s="58"/>
      <c r="O298" s="46"/>
      <c r="P298" s="199"/>
      <c r="Q298" s="59"/>
      <c r="R298" s="60"/>
      <c r="S298" s="61"/>
      <c r="T298" s="58"/>
      <c r="U298" s="60"/>
      <c r="V298" s="47"/>
      <c r="W298" s="64"/>
      <c r="X298" s="58"/>
      <c r="Y298" s="47"/>
      <c r="Z298" s="4"/>
      <c r="AA298" s="44"/>
      <c r="AB298" s="43"/>
      <c r="AC298" s="34"/>
      <c r="AD298" s="35"/>
      <c r="AE298" s="44"/>
      <c r="AF298" s="43"/>
      <c r="AG298" s="277"/>
      <c r="AH298" s="7"/>
      <c r="AI298" s="7"/>
      <c r="AL298" s="9"/>
      <c r="AN298" s="9"/>
      <c r="AP298" s="9"/>
      <c r="AQ298" s="9"/>
      <c r="AR298" s="9"/>
    </row>
    <row r="299" spans="2:44" s="10" customFormat="1" ht="11.1" customHeight="1" thickTop="1" x14ac:dyDescent="0.3">
      <c r="B299" s="284" t="s">
        <v>23</v>
      </c>
      <c r="C299" s="285">
        <f t="shared" ref="C299:H299" si="70">MAX(C115:C298)</f>
        <v>12.6</v>
      </c>
      <c r="D299" s="286">
        <f t="shared" si="70"/>
        <v>2.7875588506117554E-10</v>
      </c>
      <c r="E299" s="285">
        <f t="shared" si="70"/>
        <v>6.3</v>
      </c>
      <c r="F299" s="286">
        <f t="shared" si="70"/>
        <v>9.4</v>
      </c>
      <c r="G299" s="286">
        <f t="shared" si="70"/>
        <v>5.5555555555555554</v>
      </c>
      <c r="H299" s="287">
        <f t="shared" si="70"/>
        <v>0.61</v>
      </c>
      <c r="I299" s="287"/>
      <c r="J299" s="285">
        <f>MAX(J115:J298)</f>
        <v>3</v>
      </c>
      <c r="K299" s="287">
        <f>MAX(K115:K298)</f>
        <v>7.7777777777777777</v>
      </c>
      <c r="L299" s="287"/>
      <c r="M299" s="285">
        <f>MAX(M115:M298)</f>
        <v>3.5</v>
      </c>
      <c r="N299" s="286">
        <f>MAX(N115:N298)</f>
        <v>6.2962962962962967</v>
      </c>
      <c r="O299" s="287">
        <f>MAX(O115:O298)</f>
        <v>9.6901919816167637E-2</v>
      </c>
      <c r="P299" s="287"/>
      <c r="Q299" s="285">
        <f>MAX(S115:S298)</f>
        <v>440</v>
      </c>
      <c r="R299" s="286">
        <f>MAX(T115:T298)</f>
        <v>480</v>
      </c>
      <c r="S299" s="286">
        <f>MAX(Q115:Q298)</f>
        <v>12.8</v>
      </c>
      <c r="T299" s="286">
        <f>MAX(R115:R298)</f>
        <v>1</v>
      </c>
      <c r="U299" s="286">
        <f>MAX(U115:U298)</f>
        <v>4.4444444444444446</v>
      </c>
      <c r="V299" s="287">
        <f>MAX(V115:V298)</f>
        <v>0.77777777777777779</v>
      </c>
      <c r="W299" s="285">
        <f>MAX(W115:W298)</f>
        <v>88</v>
      </c>
      <c r="X299" s="286">
        <f>MAX(X115:X298)</f>
        <v>98</v>
      </c>
      <c r="Y299" s="287">
        <f>MAX(Y115:Y298)</f>
        <v>9.8852179804159834E-2</v>
      </c>
      <c r="Z299" s="4"/>
      <c r="AA299" s="303" t="s">
        <v>131</v>
      </c>
      <c r="AB299" s="303" t="s">
        <v>132</v>
      </c>
      <c r="AC299" s="303" t="s">
        <v>133</v>
      </c>
      <c r="AD299" s="303" t="s">
        <v>134</v>
      </c>
      <c r="AE299" s="303" t="s">
        <v>80</v>
      </c>
      <c r="AF299" s="303" t="s">
        <v>81</v>
      </c>
      <c r="AG299" s="303" t="s">
        <v>82</v>
      </c>
    </row>
    <row r="300" spans="2:44" s="10" customFormat="1" ht="11.1" customHeight="1" x14ac:dyDescent="0.3">
      <c r="B300" s="288" t="s">
        <v>109</v>
      </c>
      <c r="C300" s="289">
        <f>MIN(C115:C298)</f>
        <v>9</v>
      </c>
      <c r="D300" s="289">
        <f>1/2</f>
        <v>0.5</v>
      </c>
      <c r="E300" s="289">
        <f>1/2</f>
        <v>0.5</v>
      </c>
      <c r="F300" s="290">
        <f>1/2</f>
        <v>0.5</v>
      </c>
      <c r="G300" s="291"/>
      <c r="H300" s="292">
        <v>0.1</v>
      </c>
      <c r="I300" s="292"/>
      <c r="J300" s="289">
        <f>1/2</f>
        <v>0.5</v>
      </c>
      <c r="K300" s="292">
        <f>1/2</f>
        <v>0.5</v>
      </c>
      <c r="L300" s="292"/>
      <c r="M300" s="289">
        <f>1/2</f>
        <v>0.5</v>
      </c>
      <c r="N300" s="290">
        <f>1/2</f>
        <v>0.5</v>
      </c>
      <c r="O300" s="292">
        <v>0.1</v>
      </c>
      <c r="P300" s="292"/>
      <c r="Q300" s="289">
        <f>1/2</f>
        <v>0.5</v>
      </c>
      <c r="R300" s="290">
        <f>1/2</f>
        <v>0.5</v>
      </c>
      <c r="S300" s="290">
        <f>1/2</f>
        <v>0.5</v>
      </c>
      <c r="T300" s="290">
        <v>0.5</v>
      </c>
      <c r="U300" s="290">
        <v>1</v>
      </c>
      <c r="V300" s="292">
        <v>0.1</v>
      </c>
      <c r="W300" s="289">
        <f>1/2</f>
        <v>0.5</v>
      </c>
      <c r="X300" s="290">
        <f>1/2</f>
        <v>0.5</v>
      </c>
      <c r="Y300" s="292">
        <v>0.1</v>
      </c>
      <c r="Z300" s="4"/>
      <c r="AA300" s="304"/>
      <c r="AB300" s="304"/>
      <c r="AC300" s="304"/>
      <c r="AD300" s="304"/>
      <c r="AE300" s="304"/>
      <c r="AF300" s="304"/>
      <c r="AG300" s="304"/>
    </row>
    <row r="301" spans="2:44" s="10" customFormat="1" ht="11.1" customHeight="1" x14ac:dyDescent="0.3">
      <c r="B301" s="293" t="s">
        <v>30</v>
      </c>
      <c r="C301" s="294">
        <f t="shared" ref="C301:H301" si="71">IF(C300&lt;&gt;"",SMALL(C115:C298,C303+1),MIN(C115:C298))</f>
        <v>10</v>
      </c>
      <c r="D301" s="295">
        <f t="shared" si="71"/>
        <v>0</v>
      </c>
      <c r="E301" s="294">
        <f t="shared" si="71"/>
        <v>1.3051915372250185E-4</v>
      </c>
      <c r="F301" s="295">
        <f t="shared" si="71"/>
        <v>0.30033504004213279</v>
      </c>
      <c r="G301" s="295">
        <f t="shared" si="71"/>
        <v>2.592592592592593</v>
      </c>
      <c r="H301" s="296">
        <f t="shared" si="71"/>
        <v>2.4390665522014535E-2</v>
      </c>
      <c r="I301" s="296"/>
      <c r="J301" s="294">
        <f>IF(J300&lt;&gt;"",SMALL(J115:J298,J303+1),MIN(J115:J298))</f>
        <v>1.3051915372250185E-4</v>
      </c>
      <c r="K301" s="296">
        <f>IF(K300&lt;&gt;"",SMALL(K115:K298,K303+1),MIN(K115:K298))</f>
        <v>0</v>
      </c>
      <c r="L301" s="296"/>
      <c r="M301" s="294">
        <f>IF(M300&lt;&gt;"",SMALL(M115:M298,M303+1),MIN(M115:M298))</f>
        <v>1.3417302146832044E-4</v>
      </c>
      <c r="N301" s="295">
        <f>IF(N300&lt;&gt;"",SMALL(N115:N298,N303+1),MIN(N115:N298))</f>
        <v>1.4</v>
      </c>
      <c r="O301" s="296">
        <f>IF(O300&lt;&gt;"",SMALL(O115:O298,O303+1),MIN(O115:O298))</f>
        <v>2.4225365939955973E-2</v>
      </c>
      <c r="P301" s="296"/>
      <c r="Q301" s="294">
        <f>IF(Q300&lt;&gt;"",SMALL(S115:S298,Q303+1),MIN(S115:S298))</f>
        <v>1.2396273264363524E-4</v>
      </c>
      <c r="R301" s="295">
        <f>IF(R300&lt;&gt;"",SMALL(T115:T298,R303+1),MIN(T115:T298))</f>
        <v>0.28322293318115654</v>
      </c>
      <c r="S301" s="295">
        <f>IF(S300&lt;&gt;"",SMALL(Q115:Q298,S303+1),MIN(Q115:Q298))</f>
        <v>9.1999999999999993</v>
      </c>
      <c r="T301" s="295">
        <f>IF(T300&lt;&gt;"",SMALL(R115:R298,T303+1),MIN(R115:R298))</f>
        <v>0</v>
      </c>
      <c r="U301" s="295">
        <f>IF(U300&lt;&gt;"",SMALL(U115:U298,U303+1),MIN(U115:U298))</f>
        <v>1.3</v>
      </c>
      <c r="V301" s="296">
        <f>IF(V300&lt;&gt;"",SMALL(V115:V298,V303+1),MIN(V115:V298))</f>
        <v>2.4946320816873979E-2</v>
      </c>
      <c r="W301" s="294">
        <f>IF(W300&lt;&gt;"",SMALL(W115:W298,W303+1),MIN(W115:W298))</f>
        <v>1.2396273264363524E-4</v>
      </c>
      <c r="X301" s="295">
        <f>IF(X300&lt;&gt;"",SMALL(X115:X298,X303+1),MIN(X115:X298))</f>
        <v>0.5</v>
      </c>
      <c r="Y301" s="296">
        <f>IF(Y300&lt;&gt;"",SMALL(Y115:Y298,Y303+1),MIN(Y115:Y298))</f>
        <v>2.4011770402427014E-2</v>
      </c>
      <c r="Z301" s="4"/>
    </row>
    <row r="302" spans="2:44" s="10" customFormat="1" ht="11.1" customHeight="1" x14ac:dyDescent="0.3">
      <c r="B302" s="293" t="s">
        <v>24</v>
      </c>
      <c r="C302" s="297">
        <f t="shared" ref="C302:H302" si="72">IF(C300&lt;&gt;"",(SUM(C115:C298)-C300*C303)/(C304-C303),AVERAGE(C115:C298))</f>
        <v>11.39</v>
      </c>
      <c r="D302" s="298">
        <f t="shared" si="72"/>
        <v>6.6400113923396372E-12</v>
      </c>
      <c r="E302" s="297">
        <f t="shared" si="72"/>
        <v>0.22208845793908574</v>
      </c>
      <c r="F302" s="298">
        <f t="shared" si="72"/>
        <v>2.5966138554570328</v>
      </c>
      <c r="G302" s="298">
        <f t="shared" si="72"/>
        <v>3.6111111111111116</v>
      </c>
      <c r="H302" s="299">
        <f t="shared" si="72"/>
        <v>8.2362732124266952E-2</v>
      </c>
      <c r="I302" s="299"/>
      <c r="J302" s="297">
        <f>IF(J300&lt;&gt;"",(SUM(J115:J298)-J300*J303)/(J304-J303),AVERAGE(J115:J298))</f>
        <v>0.1467919402950445</v>
      </c>
      <c r="K302" s="299">
        <f>IF(K300&lt;&gt;"",(SUM(K115:K298)-K300*K303)/(K304-K303),AVERAGE(K115:K298))</f>
        <v>3.1997787224773666</v>
      </c>
      <c r="L302" s="299"/>
      <c r="M302" s="297">
        <f>IF(M300&lt;&gt;"",(SUM(M115:M298)-M300*M303)/(M304-M303),AVERAGE(M115:M298))</f>
        <v>0.18448944653909874</v>
      </c>
      <c r="N302" s="298">
        <f>IF(N300&lt;&gt;"",(SUM(N115:N298)-N300*N303)/(N304-N303),AVERAGE(N115:N298))</f>
        <v>3.1233470707521866</v>
      </c>
      <c r="O302" s="299">
        <f>IF(O300&lt;&gt;"",(SUM(O115:O298)-O300*O303)/(O304-O303),AVERAGE(O115:O298))</f>
        <v>6.1040159698796892E-2</v>
      </c>
      <c r="P302" s="299"/>
      <c r="Q302" s="297">
        <f>IF(Q300&lt;&gt;"",(SUM(S115:S298)-Q300*Q303)/(Q304-Q303),AVERAGE(S115:S298))</f>
        <v>6.1648625948374063</v>
      </c>
      <c r="R302" s="298">
        <f>IF(R300&lt;&gt;"",(SUM(T115:T298)-R300*R303)/(R304-R303),AVERAGE(T115:T298))</f>
        <v>10.903516483654492</v>
      </c>
      <c r="S302" s="298">
        <f>IF(S300&lt;&gt;"",(SUM(Q115:Q298)-S300*S303)/(S304-S303),AVERAGE(Q115:Q298))</f>
        <v>11.769811320754716</v>
      </c>
      <c r="T302" s="298">
        <f>IF(T300&lt;&gt;"",(SUM(R115:R298)-T300*T303)/(T304-T303),AVERAGE(R115:R298))</f>
        <v>2.0000000103210694E-2</v>
      </c>
      <c r="U302" s="298">
        <f>IF(U300&lt;&gt;"",(SUM(U115:U298)-U300*U303)/(U304-U303),AVERAGE(U115:U298))</f>
        <v>2.5377777777777784</v>
      </c>
      <c r="V302" s="299">
        <f>IF(V300&lt;&gt;"",(SUM(V115:V298)-V300*V303)/(V304-V303),AVERAGE(V115:V298))</f>
        <v>0.10643000753021852</v>
      </c>
      <c r="W302" s="297">
        <f>IF(W300&lt;&gt;"",(SUM(W115:W298)-W300*W303)/(W304-W303),AVERAGE(W115:W298))</f>
        <v>1.4607088741625549</v>
      </c>
      <c r="X302" s="298">
        <f>IF(X300&lt;&gt;"",(SUM(X115:X298)-X300*X303)/(X304-X303),AVERAGE(X115:X298))</f>
        <v>4.3362530413625295</v>
      </c>
      <c r="Y302" s="299">
        <f>IF(Y300&lt;&gt;"",(SUM(Y115:Y298)-Y300*Y303)/(Y304-Y303),AVERAGE(Y115:Y298))</f>
        <v>6.1908013391280881E-2</v>
      </c>
      <c r="Z302" s="4"/>
    </row>
    <row r="303" spans="2:44" s="10" customFormat="1" ht="11.1" customHeight="1" x14ac:dyDescent="0.3">
      <c r="B303" s="293" t="s">
        <v>110</v>
      </c>
      <c r="C303" s="300">
        <f t="shared" ref="C303:H303" si="73">COUNTIF(C115:C298,C300)</f>
        <v>1</v>
      </c>
      <c r="D303" s="301">
        <f t="shared" si="73"/>
        <v>0</v>
      </c>
      <c r="E303" s="300">
        <f t="shared" si="73"/>
        <v>0</v>
      </c>
      <c r="F303" s="301">
        <f t="shared" si="73"/>
        <v>2</v>
      </c>
      <c r="G303" s="301">
        <f t="shared" si="73"/>
        <v>0</v>
      </c>
      <c r="H303" s="302">
        <f t="shared" si="73"/>
        <v>0</v>
      </c>
      <c r="I303" s="302"/>
      <c r="J303" s="300">
        <f>COUNTIF(J115:J298,J300)</f>
        <v>0</v>
      </c>
      <c r="K303" s="302">
        <f>COUNTIF(K115:K298,K300)</f>
        <v>0</v>
      </c>
      <c r="L303" s="302"/>
      <c r="M303" s="300">
        <f>COUNTIF(M115:M298,M300)</f>
        <v>0</v>
      </c>
      <c r="N303" s="301">
        <f>COUNTIF(N115:N298,N300)</f>
        <v>0</v>
      </c>
      <c r="O303" s="302">
        <f>COUNTIF(O115:O298,O300)</f>
        <v>0</v>
      </c>
      <c r="P303" s="302"/>
      <c r="Q303" s="300">
        <f>COUNTIF(S115:S298,Q300)</f>
        <v>0</v>
      </c>
      <c r="R303" s="301">
        <f>COUNTIF(T115:T298,R300)</f>
        <v>0</v>
      </c>
      <c r="S303" s="301">
        <f>COUNTIF(Q115:Q298,S300)</f>
        <v>0</v>
      </c>
      <c r="T303" s="301">
        <f>COUNTIF(R115:R298,T300)</f>
        <v>0</v>
      </c>
      <c r="U303" s="301">
        <f>COUNTIF(U115:U298,U300)</f>
        <v>6</v>
      </c>
      <c r="V303" s="302">
        <f>COUNTIF(V115:V298,V300)</f>
        <v>0</v>
      </c>
      <c r="W303" s="300">
        <f>COUNTIF(W115:W298,W300)</f>
        <v>0</v>
      </c>
      <c r="X303" s="301">
        <f>COUNTIF(X115:X298,X300)</f>
        <v>8</v>
      </c>
      <c r="Y303" s="302">
        <f>COUNTIF(Y115:Y298,Y300)</f>
        <v>0</v>
      </c>
      <c r="Z303" s="4"/>
    </row>
    <row r="304" spans="2:44" s="10" customFormat="1" ht="11.1" customHeight="1" thickBot="1" x14ac:dyDescent="0.35">
      <c r="B304" s="200" t="s">
        <v>31</v>
      </c>
      <c r="C304" s="62">
        <f>COUNTA(C115:C298)</f>
        <v>41</v>
      </c>
      <c r="D304" s="63">
        <f>COUNTA(D115:D298)</f>
        <v>42</v>
      </c>
      <c r="E304" s="62">
        <f>COUNTA(E115:E298)</f>
        <v>90</v>
      </c>
      <c r="F304" s="63">
        <f t="shared" ref="F304" si="74">COUNTA(F115:F298)</f>
        <v>90</v>
      </c>
      <c r="G304" s="63">
        <f>COUNTA(G115:G298)</f>
        <v>4</v>
      </c>
      <c r="H304" s="65">
        <f>COUNTA(H115:H298)</f>
        <v>68</v>
      </c>
      <c r="I304" s="65"/>
      <c r="J304" s="62">
        <f>COUNTA(J115:J298)</f>
        <v>72</v>
      </c>
      <c r="K304" s="65">
        <f>COUNTA(K115:K298)</f>
        <v>72</v>
      </c>
      <c r="L304" s="65"/>
      <c r="M304" s="62">
        <f>COUNTA(M115:M298)</f>
        <v>35</v>
      </c>
      <c r="N304" s="63">
        <f>COUNTA(N115:N298)</f>
        <v>35</v>
      </c>
      <c r="O304" s="65">
        <f>COUNTA(O115:O298)</f>
        <v>34</v>
      </c>
      <c r="P304" s="65"/>
      <c r="Q304" s="62">
        <f t="shared" ref="Q304:R304" si="75">COUNTA(S115:S298)</f>
        <v>163</v>
      </c>
      <c r="R304" s="63">
        <f t="shared" si="75"/>
        <v>159</v>
      </c>
      <c r="S304" s="63">
        <f>COUNTA(Q115:Q298)</f>
        <v>53</v>
      </c>
      <c r="T304" s="63">
        <f>COUNTA(R115:R298)</f>
        <v>50</v>
      </c>
      <c r="U304" s="63">
        <f>COUNTA(U115:U298)</f>
        <v>36</v>
      </c>
      <c r="V304" s="65">
        <f>COUNTA(V115:V298)</f>
        <v>63</v>
      </c>
      <c r="W304" s="62">
        <f>COUNTA(W115:W298)</f>
        <v>145</v>
      </c>
      <c r="X304" s="63">
        <f>COUNTA(X115:X298)</f>
        <v>145</v>
      </c>
      <c r="Y304" s="65">
        <f>COUNTA(Y115:Y298)</f>
        <v>55</v>
      </c>
      <c r="Z304" s="4"/>
    </row>
    <row r="305" spans="2:25" ht="9.9499999999999993" customHeight="1" thickTop="1" x14ac:dyDescent="0.2">
      <c r="B305" s="16" t="s">
        <v>17</v>
      </c>
      <c r="C305" s="198" t="s">
        <v>26</v>
      </c>
      <c r="D305" s="74" t="s">
        <v>27</v>
      </c>
      <c r="E305" s="75" t="s">
        <v>29</v>
      </c>
      <c r="F305" s="74" t="s">
        <v>18</v>
      </c>
      <c r="G305" s="74" t="s">
        <v>19</v>
      </c>
      <c r="H305" s="69" t="s">
        <v>20</v>
      </c>
      <c r="I305" s="70" t="s">
        <v>17</v>
      </c>
      <c r="J305" s="75" t="s">
        <v>29</v>
      </c>
      <c r="K305" s="76" t="s">
        <v>18</v>
      </c>
      <c r="L305" s="70" t="s">
        <v>17</v>
      </c>
      <c r="M305" s="75" t="s">
        <v>29</v>
      </c>
      <c r="N305" s="74" t="s">
        <v>18</v>
      </c>
      <c r="O305" s="71" t="s">
        <v>20</v>
      </c>
      <c r="P305" s="70" t="s">
        <v>17</v>
      </c>
      <c r="Q305" s="198" t="s">
        <v>26</v>
      </c>
      <c r="R305" s="74" t="s">
        <v>27</v>
      </c>
      <c r="S305" s="75" t="s">
        <v>29</v>
      </c>
      <c r="T305" s="74" t="s">
        <v>18</v>
      </c>
      <c r="U305" s="74" t="s">
        <v>19</v>
      </c>
      <c r="V305" s="71" t="s">
        <v>20</v>
      </c>
      <c r="W305" s="72" t="s">
        <v>29</v>
      </c>
      <c r="X305" s="73" t="s">
        <v>18</v>
      </c>
      <c r="Y305" s="71" t="s">
        <v>20</v>
      </c>
    </row>
    <row r="306" spans="2:25" ht="9.9499999999999993" customHeight="1" x14ac:dyDescent="0.2">
      <c r="B306" s="17" t="s">
        <v>7</v>
      </c>
      <c r="C306" s="39" t="s">
        <v>8</v>
      </c>
      <c r="D306" s="39"/>
      <c r="E306" s="39"/>
      <c r="F306" s="39"/>
      <c r="G306" s="40"/>
      <c r="H306" s="41"/>
      <c r="I306" s="18" t="s">
        <v>9</v>
      </c>
      <c r="J306" s="39" t="s">
        <v>10</v>
      </c>
      <c r="K306" s="18"/>
      <c r="L306" s="18" t="s">
        <v>9</v>
      </c>
      <c r="M306" s="39" t="s">
        <v>11</v>
      </c>
      <c r="N306" s="18"/>
      <c r="O306" s="18"/>
      <c r="P306" s="18" t="s">
        <v>9</v>
      </c>
      <c r="Q306" s="39" t="s">
        <v>12</v>
      </c>
      <c r="R306" s="42"/>
      <c r="S306" s="42"/>
      <c r="T306" s="42"/>
      <c r="U306" s="39"/>
      <c r="V306" s="18"/>
      <c r="W306" s="42" t="s">
        <v>13</v>
      </c>
      <c r="X306" s="42"/>
      <c r="Y306" s="18"/>
    </row>
    <row r="307" spans="2:25" ht="9.9499999999999993" customHeight="1" x14ac:dyDescent="0.2">
      <c r="B307" s="1"/>
      <c r="C307" s="2" t="s">
        <v>1</v>
      </c>
      <c r="D307" s="3"/>
      <c r="E307" s="33"/>
      <c r="F307" s="3"/>
      <c r="I307" s="2"/>
      <c r="J307" s="2" t="s">
        <v>1</v>
      </c>
      <c r="M307" s="2" t="s">
        <v>1</v>
      </c>
      <c r="O307" s="3"/>
      <c r="Q307" s="2" t="s">
        <v>2</v>
      </c>
      <c r="W307" s="2" t="s">
        <v>2</v>
      </c>
    </row>
    <row r="308" spans="2:25" ht="9.9499999999999993" customHeight="1" x14ac:dyDescent="0.2">
      <c r="C308" s="23" t="s">
        <v>28</v>
      </c>
      <c r="I308" s="2"/>
      <c r="O308" s="3"/>
    </row>
    <row r="309" spans="2:25" ht="9.9499999999999993" customHeight="1" x14ac:dyDescent="0.2">
      <c r="B309" s="17" t="s">
        <v>3</v>
      </c>
      <c r="C309" s="270" t="s">
        <v>5</v>
      </c>
      <c r="D309" s="271"/>
      <c r="E309" s="272"/>
      <c r="F309" s="272"/>
      <c r="G309" s="272" t="s">
        <v>6</v>
      </c>
      <c r="H309" s="272"/>
      <c r="I309" s="272"/>
      <c r="J309" s="272"/>
      <c r="K309" s="273"/>
      <c r="L309" s="23"/>
      <c r="O309" s="3"/>
    </row>
    <row r="310" spans="2:25" ht="9.9499999999999993" customHeight="1" x14ac:dyDescent="0.2">
      <c r="B310" s="24" t="s">
        <v>7</v>
      </c>
      <c r="C310" s="26" t="s">
        <v>14</v>
      </c>
      <c r="D310" s="27"/>
      <c r="E310" s="28" t="s">
        <v>10</v>
      </c>
      <c r="F310" s="27" t="s">
        <v>11</v>
      </c>
      <c r="G310" s="29" t="s">
        <v>15</v>
      </c>
      <c r="H310" s="27"/>
      <c r="I310" s="29" t="s">
        <v>16</v>
      </c>
      <c r="J310" s="29"/>
      <c r="K310" s="28"/>
      <c r="L310" s="23"/>
      <c r="O310" s="3"/>
    </row>
    <row r="311" spans="2:25" ht="9.9499999999999993" customHeight="1" x14ac:dyDescent="0.2">
      <c r="B311" s="16" t="s">
        <v>17</v>
      </c>
      <c r="C311" s="99" t="s">
        <v>18</v>
      </c>
      <c r="D311" s="100" t="s">
        <v>19</v>
      </c>
      <c r="E311" s="101" t="s">
        <v>18</v>
      </c>
      <c r="F311" s="30" t="s">
        <v>18</v>
      </c>
      <c r="G311" s="104" t="s">
        <v>18</v>
      </c>
      <c r="H311" s="31" t="s">
        <v>20</v>
      </c>
      <c r="I311" s="104" t="s">
        <v>18</v>
      </c>
      <c r="J311" s="100" t="s">
        <v>19</v>
      </c>
      <c r="K311" s="31" t="s">
        <v>20</v>
      </c>
      <c r="O311" s="3"/>
    </row>
    <row r="312" spans="2:25" ht="9.9499999999999993" customHeight="1" x14ac:dyDescent="0.2">
      <c r="B312" s="16" t="s">
        <v>21</v>
      </c>
      <c r="C312" s="102" t="s">
        <v>22</v>
      </c>
      <c r="D312" s="103" t="s">
        <v>22</v>
      </c>
      <c r="E312" s="103" t="s">
        <v>22</v>
      </c>
      <c r="F312" s="6" t="s">
        <v>22</v>
      </c>
      <c r="G312" s="105" t="s">
        <v>22</v>
      </c>
      <c r="H312" s="6" t="s">
        <v>22</v>
      </c>
      <c r="I312" s="105" t="s">
        <v>22</v>
      </c>
      <c r="J312" s="103" t="s">
        <v>22</v>
      </c>
      <c r="K312" s="6" t="s">
        <v>22</v>
      </c>
      <c r="O312" s="3"/>
    </row>
    <row r="313" spans="2:25" ht="9.9499999999999993" customHeight="1" x14ac:dyDescent="0.2">
      <c r="B313" s="274">
        <v>29871</v>
      </c>
      <c r="C313" s="170"/>
      <c r="D313" s="168"/>
      <c r="E313" s="168"/>
      <c r="F313" s="169"/>
      <c r="G313" s="170"/>
      <c r="H313" s="169"/>
      <c r="I313" s="170"/>
      <c r="J313" s="168"/>
      <c r="K313" s="169"/>
      <c r="L313" s="171"/>
      <c r="O313" s="3"/>
    </row>
    <row r="314" spans="2:25" ht="9.9499999999999993" customHeight="1" x14ac:dyDescent="0.2">
      <c r="B314" s="274">
        <v>29902</v>
      </c>
      <c r="C314" s="185">
        <v>0.16</v>
      </c>
      <c r="D314" s="186"/>
      <c r="E314" s="186">
        <v>0.17</v>
      </c>
      <c r="F314" s="187"/>
      <c r="G314" s="185">
        <v>0.19</v>
      </c>
      <c r="H314" s="106"/>
      <c r="I314" s="185">
        <v>0.13</v>
      </c>
      <c r="J314" s="186"/>
      <c r="K314" s="107"/>
      <c r="O314" s="3"/>
    </row>
    <row r="315" spans="2:25" ht="9.9499999999999993" customHeight="1" x14ac:dyDescent="0.2">
      <c r="B315" s="274">
        <v>29962</v>
      </c>
      <c r="C315" s="188"/>
      <c r="D315" s="189"/>
      <c r="E315" s="189"/>
      <c r="F315" s="190"/>
      <c r="G315" s="266"/>
      <c r="H315" s="108"/>
      <c r="I315" s="188">
        <v>0.12</v>
      </c>
      <c r="J315" s="189"/>
      <c r="K315" s="109"/>
      <c r="O315" s="3"/>
    </row>
    <row r="316" spans="2:25" ht="9.9499999999999993" customHeight="1" x14ac:dyDescent="0.2">
      <c r="B316" s="274">
        <v>30049</v>
      </c>
      <c r="C316" s="188">
        <v>0.15</v>
      </c>
      <c r="D316" s="189"/>
      <c r="E316" s="189">
        <v>0.19</v>
      </c>
      <c r="F316" s="190"/>
      <c r="G316" s="188">
        <v>0.21</v>
      </c>
      <c r="H316" s="108"/>
      <c r="I316" s="188">
        <v>0.23</v>
      </c>
      <c r="J316" s="189"/>
      <c r="K316" s="109"/>
      <c r="O316" s="3"/>
    </row>
    <row r="317" spans="2:25" ht="9.9499999999999993" customHeight="1" x14ac:dyDescent="0.2">
      <c r="B317" s="274">
        <v>30134</v>
      </c>
      <c r="C317" s="188"/>
      <c r="D317" s="189"/>
      <c r="E317" s="189"/>
      <c r="F317" s="190"/>
      <c r="G317" s="188">
        <v>0.11</v>
      </c>
      <c r="H317" s="108"/>
      <c r="I317" s="188">
        <v>0.1</v>
      </c>
      <c r="J317" s="189"/>
      <c r="K317" s="109"/>
      <c r="O317" s="3"/>
    </row>
    <row r="318" spans="2:25" ht="9.9499999999999993" customHeight="1" x14ac:dyDescent="0.2">
      <c r="B318" s="274">
        <v>30272</v>
      </c>
      <c r="C318" s="188">
        <v>0.17</v>
      </c>
      <c r="D318" s="189">
        <v>0.15</v>
      </c>
      <c r="E318" s="189">
        <v>0.16</v>
      </c>
      <c r="F318" s="190"/>
      <c r="G318" s="188">
        <v>0.14000000000000001</v>
      </c>
      <c r="H318" s="108"/>
      <c r="I318" s="265"/>
      <c r="J318" s="189"/>
      <c r="K318" s="109"/>
      <c r="O318" s="3"/>
    </row>
    <row r="319" spans="2:25" ht="9.9499999999999993" customHeight="1" x14ac:dyDescent="0.2">
      <c r="B319" s="274">
        <v>30326</v>
      </c>
      <c r="C319" s="188"/>
      <c r="D319" s="189"/>
      <c r="E319" s="189"/>
      <c r="F319" s="190"/>
      <c r="G319" s="188">
        <v>0.11</v>
      </c>
      <c r="H319" s="108"/>
      <c r="I319" s="265"/>
      <c r="J319" s="189">
        <v>0.12</v>
      </c>
      <c r="K319" s="109"/>
      <c r="O319" s="3"/>
    </row>
    <row r="320" spans="2:25" ht="9.9499999999999993" customHeight="1" x14ac:dyDescent="0.2">
      <c r="B320" s="274">
        <v>30420</v>
      </c>
      <c r="C320" s="188">
        <v>0.16</v>
      </c>
      <c r="D320" s="189"/>
      <c r="E320" s="189">
        <v>0.16</v>
      </c>
      <c r="F320" s="190"/>
      <c r="G320" s="188">
        <v>0.11</v>
      </c>
      <c r="H320" s="108"/>
      <c r="I320" s="195">
        <v>0.09</v>
      </c>
      <c r="J320" s="189"/>
      <c r="K320" s="109"/>
      <c r="O320" s="3"/>
    </row>
    <row r="321" spans="1:15" ht="9.9499999999999993" customHeight="1" x14ac:dyDescent="0.2">
      <c r="B321" s="274">
        <v>30501</v>
      </c>
      <c r="C321" s="188"/>
      <c r="D321" s="189"/>
      <c r="E321" s="189"/>
      <c r="F321" s="190"/>
      <c r="G321" s="188">
        <v>0.12</v>
      </c>
      <c r="H321" s="108"/>
      <c r="I321" s="195">
        <v>0.09</v>
      </c>
      <c r="J321" s="189"/>
      <c r="K321" s="109"/>
      <c r="O321" s="3"/>
    </row>
    <row r="322" spans="1:15" ht="9.9499999999999993" customHeight="1" x14ac:dyDescent="0.2">
      <c r="B322" s="274">
        <v>30649</v>
      </c>
      <c r="C322" s="188">
        <v>0.15</v>
      </c>
      <c r="D322" s="189">
        <v>0.1</v>
      </c>
      <c r="E322" s="189">
        <v>0.21</v>
      </c>
      <c r="F322" s="191">
        <v>0.15</v>
      </c>
      <c r="G322" s="188">
        <v>0.14000000000000001</v>
      </c>
      <c r="H322" s="109"/>
      <c r="I322" s="188">
        <v>0.12</v>
      </c>
      <c r="J322" s="189"/>
      <c r="K322" s="109"/>
      <c r="O322" s="3"/>
    </row>
    <row r="323" spans="1:15" ht="9.9499999999999993" customHeight="1" x14ac:dyDescent="0.2">
      <c r="B323" s="274">
        <v>30691</v>
      </c>
      <c r="C323" s="188"/>
      <c r="D323" s="189"/>
      <c r="E323" s="189"/>
      <c r="F323" s="191"/>
      <c r="G323" s="188">
        <v>0.13</v>
      </c>
      <c r="H323" s="109"/>
      <c r="I323" s="188">
        <v>0.1</v>
      </c>
      <c r="J323" s="189">
        <v>0.1</v>
      </c>
      <c r="K323" s="109"/>
      <c r="O323" s="3"/>
    </row>
    <row r="324" spans="1:15" ht="9.9499999999999993" customHeight="1" x14ac:dyDescent="0.2">
      <c r="B324" s="274">
        <v>30812</v>
      </c>
      <c r="C324" s="188">
        <v>0.1</v>
      </c>
      <c r="D324" s="189">
        <v>7.0000000000000007E-2</v>
      </c>
      <c r="E324" s="189">
        <v>0.12</v>
      </c>
      <c r="F324" s="190"/>
      <c r="G324" s="195">
        <v>0.11</v>
      </c>
      <c r="H324" s="108"/>
      <c r="I324" s="188">
        <v>0.11</v>
      </c>
      <c r="J324" s="189"/>
      <c r="K324" s="109"/>
      <c r="L324" s="8"/>
      <c r="O324" s="3"/>
    </row>
    <row r="325" spans="1:15" ht="9.9499999999999993" customHeight="1" x14ac:dyDescent="0.2">
      <c r="B325" s="274">
        <v>30889</v>
      </c>
      <c r="C325" s="188"/>
      <c r="D325" s="189"/>
      <c r="E325" s="189"/>
      <c r="F325" s="190"/>
      <c r="G325" s="188">
        <v>0.09</v>
      </c>
      <c r="H325" s="262"/>
      <c r="I325" s="188">
        <v>0.08</v>
      </c>
      <c r="J325" s="189"/>
      <c r="K325" s="262"/>
      <c r="O325" s="3"/>
    </row>
    <row r="326" spans="1:15" ht="9.9499999999999993" customHeight="1" x14ac:dyDescent="0.2">
      <c r="B326" s="274">
        <v>30994</v>
      </c>
      <c r="C326" s="188">
        <v>0.14000000000000001</v>
      </c>
      <c r="D326" s="189"/>
      <c r="E326" s="189">
        <v>0.15</v>
      </c>
      <c r="F326" s="191">
        <v>0.12</v>
      </c>
      <c r="G326" s="188">
        <v>0.18</v>
      </c>
      <c r="H326" s="109"/>
      <c r="I326" s="188">
        <v>0.11</v>
      </c>
      <c r="J326" s="189"/>
      <c r="K326" s="109"/>
      <c r="O326" s="3"/>
    </row>
    <row r="327" spans="1:15" ht="9.9499999999999993" customHeight="1" x14ac:dyDescent="0.2">
      <c r="B327" s="274">
        <v>31055</v>
      </c>
      <c r="C327" s="188"/>
      <c r="D327" s="189"/>
      <c r="E327" s="189"/>
      <c r="F327" s="191"/>
      <c r="G327" s="188">
        <v>0.11</v>
      </c>
      <c r="H327" s="109">
        <v>21</v>
      </c>
      <c r="I327" s="188">
        <v>0.16</v>
      </c>
      <c r="J327" s="189">
        <v>0.1</v>
      </c>
      <c r="K327" s="262"/>
      <c r="O327" s="3"/>
    </row>
    <row r="328" spans="1:15" ht="9.9499999999999993" customHeight="1" x14ac:dyDescent="0.2">
      <c r="B328" s="274">
        <v>31180</v>
      </c>
      <c r="C328" s="188">
        <v>0.14000000000000001</v>
      </c>
      <c r="D328" s="189">
        <v>7.0000000000000007E-2</v>
      </c>
      <c r="E328" s="189">
        <v>0.13</v>
      </c>
      <c r="F328" s="190"/>
      <c r="G328" s="188">
        <v>0.13</v>
      </c>
      <c r="H328" s="108"/>
      <c r="I328" s="188">
        <v>0.09</v>
      </c>
      <c r="J328" s="189"/>
      <c r="K328" s="109"/>
      <c r="O328" s="3"/>
    </row>
    <row r="329" spans="1:15" ht="9.9499999999999993" customHeight="1" x14ac:dyDescent="0.2">
      <c r="B329" s="274">
        <v>31254</v>
      </c>
      <c r="C329" s="188"/>
      <c r="D329" s="189"/>
      <c r="E329" s="189"/>
      <c r="F329" s="190"/>
      <c r="G329" s="188">
        <v>0.08</v>
      </c>
      <c r="H329" s="262"/>
      <c r="I329" s="188">
        <v>0.1</v>
      </c>
      <c r="J329" s="189"/>
      <c r="K329" s="262"/>
      <c r="O329" s="3"/>
    </row>
    <row r="330" spans="1:15" ht="9.9499999999999993" customHeight="1" x14ac:dyDescent="0.2">
      <c r="B330" s="274">
        <v>31362</v>
      </c>
      <c r="C330" s="188">
        <v>0.18</v>
      </c>
      <c r="D330" s="189"/>
      <c r="E330" s="189">
        <v>0.16</v>
      </c>
      <c r="F330" s="191">
        <v>0.15</v>
      </c>
      <c r="G330" s="188">
        <v>0.1</v>
      </c>
      <c r="H330" s="109"/>
      <c r="I330" s="188">
        <v>0.1</v>
      </c>
      <c r="J330" s="189"/>
      <c r="K330" s="109"/>
      <c r="O330" s="3"/>
    </row>
    <row r="331" spans="1:15" ht="9.9499999999999993" customHeight="1" x14ac:dyDescent="0.2">
      <c r="B331" s="274">
        <v>31425</v>
      </c>
      <c r="C331" s="188"/>
      <c r="D331" s="189"/>
      <c r="E331" s="189"/>
      <c r="F331" s="191"/>
      <c r="G331" s="188">
        <v>0.09</v>
      </c>
      <c r="H331" s="262"/>
      <c r="I331" s="188">
        <v>0.09</v>
      </c>
      <c r="J331" s="189">
        <v>0.11</v>
      </c>
      <c r="K331" s="262"/>
      <c r="O331" s="3"/>
    </row>
    <row r="332" spans="1:15" ht="9.9499999999999993" customHeight="1" thickBot="1" x14ac:dyDescent="0.25">
      <c r="A332" s="83"/>
      <c r="B332" s="275"/>
      <c r="C332" s="205">
        <v>0.21</v>
      </c>
      <c r="D332" s="206"/>
      <c r="E332" s="207"/>
      <c r="F332" s="208"/>
      <c r="G332" s="209">
        <v>0.1</v>
      </c>
      <c r="H332" s="210"/>
      <c r="I332" s="209">
        <v>0.1</v>
      </c>
      <c r="J332" s="207"/>
      <c r="K332" s="210"/>
      <c r="L332" s="83"/>
      <c r="O332" s="3"/>
    </row>
    <row r="333" spans="1:15" ht="9.9499999999999993" customHeight="1" x14ac:dyDescent="0.2">
      <c r="B333" s="274">
        <v>31528</v>
      </c>
      <c r="C333" s="202">
        <v>0.15</v>
      </c>
      <c r="D333" s="203"/>
      <c r="E333" s="203">
        <v>0.14000000000000001</v>
      </c>
      <c r="F333" s="204"/>
      <c r="G333" s="202">
        <v>0.14000000000000001</v>
      </c>
      <c r="H333" s="263"/>
      <c r="I333" s="202">
        <v>0.1</v>
      </c>
      <c r="J333" s="203"/>
      <c r="K333" s="263"/>
      <c r="O333" s="3"/>
    </row>
    <row r="334" spans="1:15" ht="9.9499999999999993" customHeight="1" x14ac:dyDescent="0.2">
      <c r="B334" s="274">
        <v>31553</v>
      </c>
      <c r="C334" s="188">
        <v>0.24</v>
      </c>
      <c r="D334" s="189"/>
      <c r="E334" s="189">
        <v>0.18</v>
      </c>
      <c r="F334" s="191">
        <v>0.17</v>
      </c>
      <c r="G334" s="188">
        <v>0.16</v>
      </c>
      <c r="H334" s="109"/>
      <c r="I334" s="188">
        <v>0.16</v>
      </c>
      <c r="J334" s="189"/>
      <c r="K334" s="109"/>
      <c r="O334" s="3"/>
    </row>
    <row r="335" spans="1:15" ht="9.9499999999999993" customHeight="1" x14ac:dyDescent="0.2">
      <c r="B335" s="274">
        <v>31576</v>
      </c>
      <c r="C335" s="188"/>
      <c r="D335" s="189"/>
      <c r="E335" s="189"/>
      <c r="F335" s="191"/>
      <c r="G335" s="188">
        <v>0.1</v>
      </c>
      <c r="H335" s="262"/>
      <c r="I335" s="188">
        <v>0.11</v>
      </c>
      <c r="J335" s="189">
        <v>0.12</v>
      </c>
      <c r="K335" s="262"/>
      <c r="O335" s="3"/>
    </row>
    <row r="336" spans="1:15" ht="9.9499999999999993" customHeight="1" x14ac:dyDescent="0.2">
      <c r="B336" s="274">
        <v>31722</v>
      </c>
      <c r="C336" s="188">
        <v>0.16</v>
      </c>
      <c r="D336" s="189"/>
      <c r="E336" s="189">
        <v>0.18</v>
      </c>
      <c r="F336" s="191">
        <v>0.17</v>
      </c>
      <c r="G336" s="188">
        <v>0.11</v>
      </c>
      <c r="H336" s="109"/>
      <c r="I336" s="188">
        <v>0.12</v>
      </c>
      <c r="J336" s="189"/>
      <c r="K336" s="109"/>
      <c r="O336" s="3"/>
    </row>
    <row r="337" spans="2:44" ht="9.9499999999999993" customHeight="1" x14ac:dyDescent="0.2">
      <c r="B337" s="274">
        <v>31789</v>
      </c>
      <c r="C337" s="188"/>
      <c r="D337" s="189"/>
      <c r="E337" s="189"/>
      <c r="F337" s="191"/>
      <c r="G337" s="195">
        <v>7.0000000000000007E-2</v>
      </c>
      <c r="H337" s="262"/>
      <c r="I337" s="188">
        <v>0.12</v>
      </c>
      <c r="J337" s="189"/>
      <c r="K337" s="262"/>
      <c r="O337" s="3"/>
    </row>
    <row r="338" spans="2:44" ht="9.9499999999999993" customHeight="1" x14ac:dyDescent="0.2">
      <c r="B338" s="274">
        <v>31908</v>
      </c>
      <c r="C338" s="188">
        <v>0.18</v>
      </c>
      <c r="D338" s="189"/>
      <c r="E338" s="189">
        <v>0.17</v>
      </c>
      <c r="F338" s="190"/>
      <c r="G338" s="188">
        <v>0.13</v>
      </c>
      <c r="H338" s="108"/>
      <c r="I338" s="188">
        <v>0.12</v>
      </c>
      <c r="J338" s="189"/>
      <c r="K338" s="109"/>
      <c r="O338" s="3"/>
    </row>
    <row r="339" spans="2:44" ht="9.9499999999999993" customHeight="1" x14ac:dyDescent="0.2">
      <c r="B339" s="276">
        <v>31980</v>
      </c>
      <c r="C339" s="192"/>
      <c r="D339" s="193"/>
      <c r="E339" s="193"/>
      <c r="F339" s="194"/>
      <c r="G339" s="192">
        <v>0.12</v>
      </c>
      <c r="H339" s="264"/>
      <c r="I339" s="192">
        <v>0.08</v>
      </c>
      <c r="J339" s="193">
        <v>0.08</v>
      </c>
      <c r="K339" s="264"/>
      <c r="O339" s="3"/>
    </row>
    <row r="340" spans="2:44" ht="9.9499999999999993" customHeight="1" x14ac:dyDescent="0.2">
      <c r="E340" s="33"/>
      <c r="F340" s="3"/>
      <c r="I340" s="2"/>
      <c r="O340" s="3"/>
    </row>
    <row r="341" spans="2:44" ht="9.9499999999999993" customHeight="1" x14ac:dyDescent="0.2">
      <c r="B341" s="237" t="s">
        <v>111</v>
      </c>
      <c r="C341" s="229" t="s">
        <v>83</v>
      </c>
      <c r="D341" s="230"/>
      <c r="F341" s="11"/>
      <c r="G341" s="12"/>
      <c r="H341" s="13"/>
      <c r="I341" s="2"/>
      <c r="J341" s="12"/>
      <c r="K341" s="12"/>
      <c r="M341" s="12"/>
      <c r="N341" s="12"/>
      <c r="O341" s="12"/>
      <c r="Q341" s="12"/>
      <c r="R341" s="12"/>
      <c r="S341" s="12"/>
      <c r="T341" s="12"/>
      <c r="U341" s="12"/>
      <c r="V341" s="12"/>
      <c r="W341" s="12"/>
      <c r="X341" s="12"/>
      <c r="Y341" s="12"/>
      <c r="Z341" s="12"/>
      <c r="AL341" s="9"/>
      <c r="AN341" s="9"/>
      <c r="AP341" s="9"/>
      <c r="AQ341" s="9"/>
      <c r="AR341" s="9"/>
    </row>
    <row r="342" spans="2:44" ht="9.9499999999999993" customHeight="1" x14ac:dyDescent="0.2">
      <c r="B342" s="237" t="s">
        <v>84</v>
      </c>
      <c r="C342" s="229" t="s">
        <v>85</v>
      </c>
      <c r="D342" s="230"/>
      <c r="F342" s="11"/>
      <c r="G342" s="15"/>
      <c r="H342" s="13"/>
      <c r="I342" s="2"/>
    </row>
    <row r="343" spans="2:44" ht="9.9499999999999993" customHeight="1" x14ac:dyDescent="0.2">
      <c r="B343" s="237" t="s">
        <v>86</v>
      </c>
      <c r="C343" s="231" t="s">
        <v>87</v>
      </c>
      <c r="D343" s="230"/>
      <c r="F343" s="11"/>
      <c r="G343" s="15"/>
      <c r="H343" s="13"/>
      <c r="I343" s="2"/>
    </row>
    <row r="344" spans="2:44" ht="9.9499999999999993" customHeight="1" x14ac:dyDescent="0.2">
      <c r="B344" s="237" t="s">
        <v>88</v>
      </c>
      <c r="C344" s="231" t="s">
        <v>89</v>
      </c>
      <c r="D344" s="230"/>
      <c r="F344" s="11"/>
      <c r="G344" s="15"/>
      <c r="H344" s="13"/>
      <c r="I344" s="2"/>
    </row>
    <row r="345" spans="2:44" ht="9.9499999999999993" customHeight="1" x14ac:dyDescent="0.2">
      <c r="B345" s="237" t="s">
        <v>90</v>
      </c>
      <c r="C345" s="231" t="s">
        <v>91</v>
      </c>
      <c r="D345" s="230"/>
      <c r="F345" s="11"/>
      <c r="G345" s="15"/>
      <c r="H345" s="13"/>
      <c r="I345" s="2"/>
    </row>
    <row r="346" spans="2:44" ht="9.9499999999999993" customHeight="1" x14ac:dyDescent="0.2">
      <c r="B346" s="237" t="s">
        <v>112</v>
      </c>
      <c r="C346" s="231" t="s">
        <v>92</v>
      </c>
      <c r="D346" s="230"/>
      <c r="F346" s="12"/>
      <c r="G346" s="15"/>
      <c r="H346" s="13"/>
      <c r="I346" s="2"/>
    </row>
    <row r="347" spans="2:44" ht="9.9499999999999993" customHeight="1" x14ac:dyDescent="0.2">
      <c r="B347" s="237" t="s">
        <v>93</v>
      </c>
      <c r="C347" s="232" t="s">
        <v>94</v>
      </c>
      <c r="F347" s="12"/>
      <c r="G347" s="15"/>
      <c r="H347" s="13"/>
      <c r="I347" s="2"/>
    </row>
    <row r="348" spans="2:44" ht="9.9499999999999993" customHeight="1" x14ac:dyDescent="0.2">
      <c r="B348" s="237" t="s">
        <v>95</v>
      </c>
      <c r="C348" s="232" t="s">
        <v>96</v>
      </c>
      <c r="F348" s="11"/>
      <c r="G348" s="15"/>
      <c r="H348" s="15"/>
      <c r="I348" s="13"/>
    </row>
    <row r="349" spans="2:44" ht="9.9499999999999993" customHeight="1" x14ac:dyDescent="0.2">
      <c r="B349" s="237" t="s">
        <v>97</v>
      </c>
      <c r="C349" s="231" t="s">
        <v>98</v>
      </c>
      <c r="F349" s="11"/>
      <c r="G349" s="15"/>
      <c r="H349" s="15"/>
      <c r="I349" s="13"/>
    </row>
    <row r="350" spans="2:44" ht="9.9499999999999993" customHeight="1" x14ac:dyDescent="0.2">
      <c r="B350" s="237" t="s">
        <v>99</v>
      </c>
      <c r="C350" s="231" t="s">
        <v>100</v>
      </c>
      <c r="F350" s="11"/>
      <c r="G350" s="15"/>
      <c r="H350" s="15"/>
      <c r="I350" s="13"/>
    </row>
    <row r="351" spans="2:44" ht="9.9499999999999993" customHeight="1" x14ac:dyDescent="0.2">
      <c r="B351" s="237" t="s">
        <v>101</v>
      </c>
      <c r="C351" s="231" t="s">
        <v>102</v>
      </c>
      <c r="F351" s="12"/>
      <c r="G351" s="15"/>
      <c r="H351" s="15"/>
      <c r="I351" s="13"/>
    </row>
    <row r="352" spans="2:44" ht="9.9499999999999993" customHeight="1" x14ac:dyDescent="0.2">
      <c r="B352" s="237" t="s">
        <v>103</v>
      </c>
      <c r="C352" s="232" t="s">
        <v>104</v>
      </c>
      <c r="D352" s="233"/>
      <c r="F352" s="15"/>
      <c r="G352" s="15"/>
      <c r="H352" s="15"/>
      <c r="I352" s="13"/>
    </row>
    <row r="353" spans="2:9" ht="9.9499999999999993" customHeight="1" x14ac:dyDescent="0.2">
      <c r="B353" s="237" t="s">
        <v>105</v>
      </c>
      <c r="C353" s="232" t="s">
        <v>106</v>
      </c>
      <c r="D353" s="235"/>
      <c r="F353" s="15"/>
      <c r="G353" s="15"/>
      <c r="H353" s="15"/>
      <c r="I353" s="13"/>
    </row>
    <row r="354" spans="2:9" ht="9.9499999999999993" customHeight="1" x14ac:dyDescent="0.2">
      <c r="B354" s="237" t="s">
        <v>107</v>
      </c>
      <c r="C354" s="234" t="s">
        <v>108</v>
      </c>
      <c r="D354" s="235"/>
      <c r="F354" s="15"/>
      <c r="G354" s="15"/>
      <c r="H354" s="15"/>
      <c r="I354" s="13"/>
    </row>
    <row r="355" spans="2:9" ht="9.9499999999999993" customHeight="1" x14ac:dyDescent="0.2">
      <c r="B355" s="57"/>
      <c r="C355" s="37"/>
      <c r="D355" s="235"/>
      <c r="E355" s="235"/>
      <c r="F355" s="15"/>
      <c r="G355" s="15"/>
      <c r="H355" s="15"/>
      <c r="I355" s="13"/>
    </row>
    <row r="356" spans="2:9" ht="9.9499999999999993" customHeight="1" x14ac:dyDescent="0.2">
      <c r="B356" s="236" t="s">
        <v>42</v>
      </c>
      <c r="C356" s="235" t="s">
        <v>43</v>
      </c>
      <c r="E356" s="235"/>
      <c r="F356" s="15"/>
      <c r="G356" s="15"/>
      <c r="H356" s="15"/>
      <c r="I356" s="13"/>
    </row>
    <row r="357" spans="2:9" ht="9.9499999999999993" customHeight="1" x14ac:dyDescent="0.2">
      <c r="D357" s="15"/>
      <c r="E357" s="15"/>
      <c r="F357" s="15"/>
      <c r="G357" s="15"/>
      <c r="H357" s="15"/>
      <c r="I357" s="13"/>
    </row>
    <row r="358" spans="2:9" ht="9.9499999999999993" customHeight="1" x14ac:dyDescent="0.2">
      <c r="D358" s="15"/>
      <c r="E358" s="15"/>
      <c r="F358" s="15"/>
      <c r="G358" s="15"/>
      <c r="H358" s="15"/>
      <c r="I358" s="13"/>
    </row>
    <row r="359" spans="2:9" ht="9.9499999999999993" customHeight="1" x14ac:dyDescent="0.2">
      <c r="D359" s="15"/>
      <c r="E359" s="15"/>
      <c r="F359" s="15"/>
      <c r="G359" s="15"/>
      <c r="H359" s="15"/>
      <c r="I359" s="13"/>
    </row>
    <row r="360" spans="2:9" ht="9.9499999999999993" customHeight="1" x14ac:dyDescent="0.2">
      <c r="D360" s="15"/>
      <c r="E360" s="15"/>
      <c r="F360" s="15"/>
      <c r="G360" s="15"/>
      <c r="H360" s="15"/>
      <c r="I360" s="13"/>
    </row>
    <row r="361" spans="2:9" ht="9.9499999999999993" customHeight="1" x14ac:dyDescent="0.2">
      <c r="D361" s="15"/>
      <c r="E361" s="15"/>
      <c r="F361" s="15"/>
      <c r="G361" s="15"/>
      <c r="H361" s="15"/>
      <c r="I361" s="13"/>
    </row>
    <row r="362" spans="2:9" ht="9.9499999999999993" customHeight="1" x14ac:dyDescent="0.2">
      <c r="D362" s="15"/>
      <c r="E362" s="15"/>
      <c r="F362" s="15"/>
      <c r="G362" s="15"/>
      <c r="H362" s="15"/>
      <c r="I362" s="13"/>
    </row>
    <row r="363" spans="2:9" ht="9.9499999999999993" customHeight="1" x14ac:dyDescent="0.2">
      <c r="D363" s="15"/>
      <c r="E363" s="15"/>
      <c r="F363" s="15"/>
      <c r="G363" s="15"/>
      <c r="H363" s="15"/>
      <c r="I363" s="13"/>
    </row>
    <row r="364" spans="2:9" ht="9.9499999999999993" customHeight="1" x14ac:dyDescent="0.2">
      <c r="D364" s="15"/>
      <c r="E364" s="15"/>
      <c r="F364" s="15"/>
      <c r="G364" s="15"/>
      <c r="H364" s="15"/>
      <c r="I364" s="13"/>
    </row>
    <row r="365" spans="2:9" ht="9.9499999999999993" customHeight="1" x14ac:dyDescent="0.2">
      <c r="D365" s="15"/>
      <c r="E365" s="15"/>
      <c r="F365" s="15"/>
      <c r="G365" s="15"/>
      <c r="H365" s="15"/>
      <c r="I365" s="13"/>
    </row>
    <row r="366" spans="2:9" ht="9.9499999999999993" customHeight="1" x14ac:dyDescent="0.2">
      <c r="D366" s="15"/>
      <c r="E366" s="15"/>
      <c r="F366" s="15"/>
      <c r="G366" s="15"/>
      <c r="H366" s="15"/>
      <c r="I366" s="13"/>
    </row>
    <row r="367" spans="2:9" ht="9.9499999999999993" customHeight="1" x14ac:dyDescent="0.2">
      <c r="D367" s="15"/>
      <c r="E367" s="15"/>
      <c r="F367" s="15"/>
      <c r="G367" s="15"/>
      <c r="H367" s="15"/>
      <c r="I367" s="13"/>
    </row>
    <row r="368" spans="2:9" ht="9.9499999999999993" customHeight="1" x14ac:dyDescent="0.2">
      <c r="D368" s="15"/>
      <c r="E368" s="15"/>
      <c r="F368" s="15"/>
      <c r="G368" s="15"/>
      <c r="H368" s="15"/>
      <c r="I368" s="13"/>
    </row>
    <row r="369" spans="4:9" ht="9.9499999999999993" customHeight="1" x14ac:dyDescent="0.2">
      <c r="D369" s="15"/>
      <c r="E369" s="15"/>
      <c r="F369" s="15"/>
      <c r="G369" s="15"/>
      <c r="H369" s="15"/>
      <c r="I369" s="13"/>
    </row>
    <row r="370" spans="4:9" ht="9.9499999999999993" customHeight="1" x14ac:dyDescent="0.2">
      <c r="D370" s="15"/>
      <c r="E370" s="15"/>
      <c r="F370" s="15"/>
      <c r="G370" s="15"/>
      <c r="H370" s="15"/>
      <c r="I370" s="13"/>
    </row>
    <row r="371" spans="4:9" ht="9.9499999999999993" customHeight="1" x14ac:dyDescent="0.2">
      <c r="D371" s="15"/>
      <c r="E371" s="15"/>
      <c r="F371" s="15"/>
      <c r="G371" s="15"/>
      <c r="H371" s="15"/>
      <c r="I371" s="13"/>
    </row>
    <row r="372" spans="4:9" ht="9.9499999999999993" customHeight="1" x14ac:dyDescent="0.2">
      <c r="D372" s="15"/>
      <c r="E372" s="15"/>
      <c r="F372" s="15"/>
      <c r="G372" s="15"/>
      <c r="H372" s="15"/>
      <c r="I372" s="13"/>
    </row>
    <row r="373" spans="4:9" ht="9.9499999999999993" customHeight="1" x14ac:dyDescent="0.2">
      <c r="D373" s="15"/>
      <c r="E373" s="15"/>
      <c r="F373" s="15"/>
      <c r="G373" s="15"/>
      <c r="H373" s="15"/>
      <c r="I373" s="13"/>
    </row>
    <row r="374" spans="4:9" ht="9.9499999999999993" customHeight="1" x14ac:dyDescent="0.2">
      <c r="D374" s="15"/>
      <c r="E374" s="15"/>
      <c r="F374" s="15"/>
      <c r="G374" s="15"/>
      <c r="H374" s="15"/>
      <c r="I374" s="13"/>
    </row>
    <row r="375" spans="4:9" ht="9.9499999999999993" customHeight="1" x14ac:dyDescent="0.2">
      <c r="D375" s="15"/>
      <c r="E375" s="15"/>
      <c r="F375" s="15"/>
      <c r="G375" s="15"/>
      <c r="H375" s="15"/>
      <c r="I375" s="13"/>
    </row>
    <row r="376" spans="4:9" ht="9.9499999999999993" customHeight="1" x14ac:dyDescent="0.2">
      <c r="D376" s="15"/>
      <c r="E376" s="15"/>
      <c r="F376" s="15"/>
      <c r="G376" s="15"/>
      <c r="H376" s="15"/>
      <c r="I376" s="13"/>
    </row>
    <row r="377" spans="4:9" ht="9.9499999999999993" customHeight="1" x14ac:dyDescent="0.2">
      <c r="D377" s="15"/>
      <c r="E377" s="15"/>
      <c r="F377" s="15"/>
      <c r="G377" s="15"/>
      <c r="H377" s="15"/>
      <c r="I377" s="13"/>
    </row>
    <row r="378" spans="4:9" ht="9.9499999999999993" customHeight="1" x14ac:dyDescent="0.2">
      <c r="D378" s="15"/>
      <c r="E378" s="15"/>
      <c r="F378" s="15"/>
      <c r="G378" s="15"/>
      <c r="H378" s="15"/>
      <c r="I378" s="13"/>
    </row>
    <row r="379" spans="4:9" ht="9.9499999999999993" customHeight="1" x14ac:dyDescent="0.2">
      <c r="D379" s="15"/>
      <c r="E379" s="15"/>
      <c r="F379" s="15"/>
      <c r="G379" s="15"/>
      <c r="H379" s="15"/>
      <c r="I379" s="13"/>
    </row>
    <row r="380" spans="4:9" ht="9.9499999999999993" customHeight="1" x14ac:dyDescent="0.2">
      <c r="D380" s="15"/>
      <c r="E380" s="15"/>
      <c r="F380" s="15"/>
      <c r="G380" s="15"/>
      <c r="H380" s="15"/>
      <c r="I380" s="13"/>
    </row>
    <row r="381" spans="4:9" ht="9.9499999999999993" customHeight="1" x14ac:dyDescent="0.2">
      <c r="D381" s="15"/>
      <c r="E381" s="15"/>
      <c r="F381" s="15"/>
      <c r="G381" s="15"/>
      <c r="H381" s="15"/>
      <c r="I381" s="13"/>
    </row>
    <row r="382" spans="4:9" ht="9.9499999999999993" customHeight="1" x14ac:dyDescent="0.2">
      <c r="D382" s="15"/>
      <c r="E382" s="15"/>
      <c r="F382" s="15"/>
      <c r="G382" s="15"/>
      <c r="H382" s="15"/>
      <c r="I382" s="13"/>
    </row>
    <row r="383" spans="4:9" ht="9.9499999999999993" customHeight="1" x14ac:dyDescent="0.2">
      <c r="D383" s="15"/>
      <c r="E383" s="15"/>
      <c r="F383" s="15"/>
      <c r="G383" s="15"/>
      <c r="H383" s="15"/>
      <c r="I383" s="13"/>
    </row>
    <row r="384" spans="4:9" ht="9.9499999999999993" customHeight="1" x14ac:dyDescent="0.2">
      <c r="D384" s="15"/>
      <c r="E384" s="15"/>
      <c r="F384" s="15"/>
      <c r="G384" s="15"/>
      <c r="H384" s="15"/>
      <c r="I384" s="13"/>
    </row>
    <row r="385" spans="4:9" ht="9.9499999999999993" customHeight="1" x14ac:dyDescent="0.2">
      <c r="D385" s="15"/>
      <c r="E385" s="15"/>
      <c r="F385" s="15"/>
      <c r="G385" s="15"/>
      <c r="H385" s="15"/>
      <c r="I385" s="13"/>
    </row>
    <row r="386" spans="4:9" ht="9.9499999999999993" customHeight="1" x14ac:dyDescent="0.2">
      <c r="D386" s="15"/>
      <c r="E386" s="15"/>
      <c r="F386" s="15"/>
      <c r="G386" s="15"/>
      <c r="H386" s="15"/>
      <c r="I386" s="13"/>
    </row>
    <row r="387" spans="4:9" ht="9.9499999999999993" customHeight="1" x14ac:dyDescent="0.2">
      <c r="D387" s="15"/>
      <c r="E387" s="15"/>
      <c r="F387" s="15"/>
      <c r="G387" s="15"/>
      <c r="H387" s="15"/>
      <c r="I387" s="13"/>
    </row>
    <row r="388" spans="4:9" ht="9.9499999999999993" customHeight="1" x14ac:dyDescent="0.2">
      <c r="D388" s="15"/>
      <c r="E388" s="15"/>
      <c r="F388" s="15"/>
      <c r="G388" s="15"/>
      <c r="H388" s="15"/>
      <c r="I388" s="13"/>
    </row>
    <row r="389" spans="4:9" ht="9.9499999999999993" customHeight="1" x14ac:dyDescent="0.2">
      <c r="D389" s="15"/>
      <c r="E389" s="15"/>
      <c r="F389" s="15"/>
      <c r="G389" s="15"/>
      <c r="H389" s="15"/>
      <c r="I389" s="13"/>
    </row>
    <row r="390" spans="4:9" ht="9.9499999999999993" customHeight="1" x14ac:dyDescent="0.2">
      <c r="D390" s="15"/>
      <c r="E390" s="15"/>
      <c r="F390" s="15"/>
      <c r="G390" s="15"/>
      <c r="H390" s="15"/>
      <c r="I390" s="13"/>
    </row>
    <row r="391" spans="4:9" ht="9.9499999999999993" customHeight="1" x14ac:dyDescent="0.2">
      <c r="D391" s="15"/>
      <c r="E391" s="15"/>
      <c r="F391" s="15"/>
      <c r="G391" s="15"/>
      <c r="H391" s="15"/>
      <c r="I391" s="13"/>
    </row>
    <row r="392" spans="4:9" ht="9.9499999999999993" customHeight="1" x14ac:dyDescent="0.2">
      <c r="D392" s="15"/>
      <c r="E392" s="15"/>
      <c r="F392" s="15"/>
      <c r="G392" s="15"/>
      <c r="H392" s="15"/>
      <c r="I392" s="13"/>
    </row>
    <row r="393" spans="4:9" ht="9.9499999999999993" customHeight="1" x14ac:dyDescent="0.2">
      <c r="D393" s="15"/>
      <c r="E393" s="15"/>
      <c r="F393" s="15"/>
      <c r="G393" s="15"/>
      <c r="H393" s="15"/>
      <c r="I393" s="13"/>
    </row>
    <row r="394" spans="4:9" ht="9.9499999999999993" customHeight="1" x14ac:dyDescent="0.2">
      <c r="D394" s="15"/>
      <c r="E394" s="15"/>
      <c r="F394" s="15"/>
      <c r="G394" s="15"/>
      <c r="H394" s="15"/>
      <c r="I394" s="13"/>
    </row>
    <row r="395" spans="4:9" ht="9.9499999999999993" customHeight="1" x14ac:dyDescent="0.2">
      <c r="D395" s="15"/>
      <c r="E395" s="15"/>
      <c r="F395" s="15"/>
      <c r="G395" s="15"/>
      <c r="H395" s="15"/>
      <c r="I395" s="13"/>
    </row>
    <row r="396" spans="4:9" ht="9.9499999999999993" customHeight="1" x14ac:dyDescent="0.2">
      <c r="D396" s="15"/>
      <c r="E396" s="15"/>
      <c r="F396" s="15"/>
      <c r="G396" s="15"/>
      <c r="H396" s="15"/>
      <c r="I396" s="13"/>
    </row>
    <row r="397" spans="4:9" ht="9.9499999999999993" customHeight="1" x14ac:dyDescent="0.2">
      <c r="D397" s="15"/>
      <c r="E397" s="15"/>
      <c r="F397" s="15"/>
      <c r="G397" s="15"/>
      <c r="H397" s="15"/>
      <c r="I397" s="13"/>
    </row>
    <row r="398" spans="4:9" ht="9.9499999999999993" customHeight="1" x14ac:dyDescent="0.2">
      <c r="D398" s="15"/>
      <c r="E398" s="15"/>
      <c r="F398" s="15"/>
      <c r="G398" s="15"/>
      <c r="H398" s="15"/>
      <c r="I398" s="13"/>
    </row>
    <row r="399" spans="4:9" ht="9.9499999999999993" customHeight="1" x14ac:dyDescent="0.2">
      <c r="D399" s="15"/>
      <c r="E399" s="15"/>
      <c r="F399" s="15"/>
      <c r="G399" s="15"/>
      <c r="H399" s="15"/>
      <c r="I399" s="13"/>
    </row>
    <row r="400" spans="4:9" ht="9.9499999999999993" customHeight="1" x14ac:dyDescent="0.2">
      <c r="D400" s="15"/>
      <c r="E400" s="15"/>
      <c r="F400" s="15"/>
      <c r="G400" s="15"/>
      <c r="H400" s="15"/>
      <c r="I400" s="13"/>
    </row>
    <row r="401" spans="4:9" ht="9.9499999999999993" customHeight="1" x14ac:dyDescent="0.2">
      <c r="D401" s="15"/>
      <c r="E401" s="15"/>
      <c r="F401" s="15"/>
      <c r="G401" s="15"/>
      <c r="H401" s="15"/>
      <c r="I401" s="13"/>
    </row>
    <row r="402" spans="4:9" ht="9.9499999999999993" customHeight="1" x14ac:dyDescent="0.2">
      <c r="D402" s="15"/>
      <c r="E402" s="15"/>
      <c r="F402" s="15"/>
      <c r="G402" s="15"/>
      <c r="H402" s="15"/>
      <c r="I402" s="13"/>
    </row>
    <row r="403" spans="4:9" ht="9.9499999999999993" customHeight="1" x14ac:dyDescent="0.2">
      <c r="D403" s="15"/>
      <c r="E403" s="15"/>
      <c r="F403" s="15"/>
      <c r="G403" s="15"/>
      <c r="H403" s="15"/>
      <c r="I403" s="13"/>
    </row>
    <row r="404" spans="4:9" ht="9.9499999999999993" customHeight="1" x14ac:dyDescent="0.2">
      <c r="D404" s="15"/>
      <c r="E404" s="15"/>
      <c r="F404" s="15"/>
      <c r="G404" s="15"/>
      <c r="H404" s="15"/>
      <c r="I404" s="13"/>
    </row>
    <row r="405" spans="4:9" ht="9.9499999999999993" customHeight="1" x14ac:dyDescent="0.2">
      <c r="D405" s="15"/>
      <c r="E405" s="15"/>
      <c r="F405" s="15"/>
      <c r="G405" s="15"/>
      <c r="H405" s="15"/>
      <c r="I405" s="13"/>
    </row>
    <row r="406" spans="4:9" ht="9.9499999999999993" customHeight="1" x14ac:dyDescent="0.2">
      <c r="D406" s="15"/>
      <c r="E406" s="15"/>
      <c r="F406" s="15"/>
      <c r="G406" s="15"/>
      <c r="H406" s="15"/>
      <c r="I406" s="13"/>
    </row>
    <row r="407" spans="4:9" ht="9.9499999999999993" customHeight="1" x14ac:dyDescent="0.2">
      <c r="D407" s="15"/>
      <c r="E407" s="15"/>
      <c r="F407" s="15"/>
      <c r="G407" s="15"/>
      <c r="H407" s="15"/>
      <c r="I407" s="13"/>
    </row>
    <row r="408" spans="4:9" ht="9.9499999999999993" customHeight="1" x14ac:dyDescent="0.2">
      <c r="D408" s="15"/>
      <c r="E408" s="15"/>
      <c r="F408" s="15"/>
      <c r="G408" s="15"/>
      <c r="H408" s="15"/>
      <c r="I408" s="13"/>
    </row>
    <row r="409" spans="4:9" ht="9.9499999999999993" customHeight="1" x14ac:dyDescent="0.2">
      <c r="D409" s="15"/>
      <c r="E409" s="15"/>
      <c r="F409" s="15"/>
      <c r="G409" s="15"/>
      <c r="H409" s="15"/>
      <c r="I409" s="13"/>
    </row>
    <row r="410" spans="4:9" ht="9.9499999999999993" customHeight="1" x14ac:dyDescent="0.2">
      <c r="D410" s="15"/>
      <c r="E410" s="15"/>
      <c r="F410" s="15"/>
      <c r="G410" s="15"/>
      <c r="H410" s="15"/>
      <c r="I410" s="13"/>
    </row>
    <row r="411" spans="4:9" ht="9.9499999999999993" customHeight="1" x14ac:dyDescent="0.2">
      <c r="D411" s="15"/>
      <c r="E411" s="15"/>
      <c r="F411" s="15"/>
      <c r="G411" s="15"/>
      <c r="H411" s="15"/>
      <c r="I411" s="13"/>
    </row>
    <row r="412" spans="4:9" ht="9.9499999999999993" customHeight="1" x14ac:dyDescent="0.2">
      <c r="D412" s="15"/>
      <c r="E412" s="15"/>
      <c r="F412" s="15"/>
      <c r="G412" s="15"/>
      <c r="H412" s="15"/>
      <c r="I412" s="13"/>
    </row>
    <row r="413" spans="4:9" ht="9.9499999999999993" customHeight="1" x14ac:dyDescent="0.2">
      <c r="D413" s="15"/>
      <c r="E413" s="15"/>
      <c r="F413" s="15"/>
      <c r="G413" s="15"/>
      <c r="H413" s="15"/>
      <c r="I413" s="13"/>
    </row>
    <row r="414" spans="4:9" ht="9.9499999999999993" customHeight="1" x14ac:dyDescent="0.2">
      <c r="D414" s="15"/>
      <c r="E414" s="15"/>
      <c r="F414" s="15"/>
      <c r="G414" s="15"/>
      <c r="H414" s="15"/>
      <c r="I414" s="13"/>
    </row>
    <row r="415" spans="4:9" ht="9.9499999999999993" customHeight="1" x14ac:dyDescent="0.2">
      <c r="D415" s="15"/>
      <c r="E415" s="15"/>
      <c r="F415" s="15"/>
      <c r="G415" s="15"/>
      <c r="H415" s="15"/>
      <c r="I415" s="13"/>
    </row>
    <row r="416" spans="4:9" ht="9.9499999999999993" customHeight="1" x14ac:dyDescent="0.2">
      <c r="D416" s="15"/>
      <c r="E416" s="15"/>
      <c r="F416" s="15"/>
      <c r="G416" s="15"/>
      <c r="H416" s="15"/>
      <c r="I416" s="13"/>
    </row>
    <row r="417" spans="4:9" ht="9.9499999999999993" customHeight="1" x14ac:dyDescent="0.2">
      <c r="D417" s="15"/>
      <c r="E417" s="15"/>
      <c r="F417" s="15"/>
      <c r="G417" s="15"/>
      <c r="H417" s="15"/>
      <c r="I417" s="13"/>
    </row>
    <row r="418" spans="4:9" ht="9.9499999999999993" customHeight="1" x14ac:dyDescent="0.2">
      <c r="D418" s="15"/>
      <c r="E418" s="15"/>
      <c r="F418" s="15"/>
      <c r="G418" s="15"/>
      <c r="H418" s="15"/>
      <c r="I418" s="13"/>
    </row>
    <row r="419" spans="4:9" ht="9.9499999999999993" customHeight="1" x14ac:dyDescent="0.2">
      <c r="D419" s="15"/>
      <c r="E419" s="15"/>
      <c r="F419" s="15"/>
      <c r="G419" s="15"/>
      <c r="H419" s="15"/>
      <c r="I419" s="13"/>
    </row>
    <row r="420" spans="4:9" ht="9.9499999999999993" customHeight="1" x14ac:dyDescent="0.2">
      <c r="D420" s="15"/>
      <c r="E420" s="15"/>
      <c r="F420" s="15"/>
      <c r="G420" s="15"/>
      <c r="H420" s="15"/>
      <c r="I420" s="13"/>
    </row>
    <row r="421" spans="4:9" ht="9.9499999999999993" customHeight="1" x14ac:dyDescent="0.2">
      <c r="D421" s="15"/>
      <c r="E421" s="15"/>
      <c r="F421" s="15"/>
      <c r="G421" s="15"/>
      <c r="H421" s="15"/>
      <c r="I421" s="13"/>
    </row>
    <row r="422" spans="4:9" ht="9.9499999999999993" customHeight="1" x14ac:dyDescent="0.2">
      <c r="D422" s="15"/>
      <c r="E422" s="15"/>
      <c r="F422" s="15"/>
      <c r="G422" s="15"/>
      <c r="H422" s="15"/>
      <c r="I422" s="13"/>
    </row>
    <row r="423" spans="4:9" ht="9.9499999999999993" customHeight="1" x14ac:dyDescent="0.2">
      <c r="D423" s="15"/>
      <c r="E423" s="15"/>
      <c r="F423" s="15"/>
      <c r="G423" s="15"/>
      <c r="H423" s="15"/>
      <c r="I423" s="13"/>
    </row>
    <row r="424" spans="4:9" ht="9.9499999999999993" customHeight="1" x14ac:dyDescent="0.2">
      <c r="D424" s="15"/>
      <c r="E424" s="15"/>
      <c r="F424" s="15"/>
      <c r="G424" s="15"/>
      <c r="H424" s="15"/>
      <c r="I424" s="13"/>
    </row>
    <row r="425" spans="4:9" ht="9.9499999999999993" customHeight="1" x14ac:dyDescent="0.2">
      <c r="D425" s="15"/>
      <c r="E425" s="15"/>
      <c r="F425" s="15"/>
      <c r="G425" s="15"/>
      <c r="H425" s="15"/>
      <c r="I425" s="13"/>
    </row>
    <row r="426" spans="4:9" ht="9.9499999999999993" customHeight="1" x14ac:dyDescent="0.2">
      <c r="D426" s="15"/>
      <c r="E426" s="15"/>
      <c r="F426" s="15"/>
      <c r="G426" s="15"/>
      <c r="H426" s="15"/>
      <c r="I426" s="13"/>
    </row>
    <row r="427" spans="4:9" ht="9.9499999999999993" customHeight="1" x14ac:dyDescent="0.2">
      <c r="D427" s="15"/>
      <c r="E427" s="15"/>
      <c r="F427" s="15"/>
      <c r="G427" s="15"/>
      <c r="H427" s="15"/>
      <c r="I427" s="13"/>
    </row>
    <row r="428" spans="4:9" ht="9.9499999999999993" customHeight="1" x14ac:dyDescent="0.2">
      <c r="D428" s="15"/>
      <c r="E428" s="15"/>
      <c r="F428" s="15"/>
      <c r="G428" s="15"/>
      <c r="H428" s="15"/>
      <c r="I428" s="13"/>
    </row>
    <row r="429" spans="4:9" ht="9.9499999999999993" customHeight="1" x14ac:dyDescent="0.2">
      <c r="D429" s="15"/>
      <c r="E429" s="15"/>
      <c r="F429" s="15"/>
      <c r="G429" s="15"/>
      <c r="H429" s="15"/>
      <c r="I429" s="13"/>
    </row>
    <row r="430" spans="4:9" ht="9.9499999999999993" customHeight="1" x14ac:dyDescent="0.2">
      <c r="D430" s="15"/>
      <c r="E430" s="15"/>
      <c r="F430" s="15"/>
      <c r="G430" s="15"/>
      <c r="H430" s="15"/>
      <c r="I430" s="13"/>
    </row>
    <row r="431" spans="4:9" ht="9.9499999999999993" customHeight="1" x14ac:dyDescent="0.2">
      <c r="D431" s="15"/>
      <c r="E431" s="15"/>
      <c r="F431" s="15"/>
      <c r="G431" s="15"/>
      <c r="H431" s="15"/>
      <c r="I431" s="13"/>
    </row>
    <row r="432" spans="4:9" ht="9.9499999999999993" customHeight="1" x14ac:dyDescent="0.2">
      <c r="D432" s="15"/>
      <c r="E432" s="15"/>
      <c r="F432" s="15"/>
      <c r="G432" s="15"/>
      <c r="H432" s="15"/>
      <c r="I432" s="13"/>
    </row>
  </sheetData>
  <mergeCells count="18">
    <mergeCell ref="AE112:AE113"/>
    <mergeCell ref="AF112:AF113"/>
    <mergeCell ref="AG112:AG113"/>
    <mergeCell ref="O3:AC4"/>
    <mergeCell ref="AA112:AA113"/>
    <mergeCell ref="AB112:AB113"/>
    <mergeCell ref="AC112:AC113"/>
    <mergeCell ref="AD112:AD113"/>
    <mergeCell ref="AA109:AB109"/>
    <mergeCell ref="AA110:AB110"/>
    <mergeCell ref="AA111:AB111"/>
    <mergeCell ref="AG299:AG300"/>
    <mergeCell ref="AA299:AA300"/>
    <mergeCell ref="AB299:AB300"/>
    <mergeCell ref="AC299:AC300"/>
    <mergeCell ref="AD299:AD300"/>
    <mergeCell ref="AE299:AE300"/>
    <mergeCell ref="AF299:AF300"/>
  </mergeCells>
  <phoneticPr fontId="1"/>
  <hyperlinks>
    <hyperlink ref="C3" r:id="rId1" display="県原セの関連ページ"/>
    <hyperlink ref="G3" r:id="rId2"/>
    <hyperlink ref="J3" r:id="rId3"/>
    <hyperlink ref="J3:L3" r:id="rId4" display="放射能情報サイトみやぎ"/>
    <hyperlink ref="G3:I3" r:id="rId5" display="原子力安全対策課"/>
    <hyperlink ref="C3:E3" r:id="rId6" display="環境放射線監視センター"/>
    <hyperlink ref="M3" r:id="rId7"/>
  </hyperlinks>
  <pageMargins left="0.78740157480314965" right="0" top="0.39370078740157483" bottom="0" header="0" footer="0"/>
  <pageSetup paperSize="9" scale="75" orientation="portrait" horizontalDpi="4294967293" verticalDpi="360" r:id="rId8"/>
  <headerFooter alignWithMargins="0">
    <oddHeader>&amp;R&amp;8&amp;F／頁&amp;P/&amp;N／&amp;D</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1.1" customHeight="1" x14ac:dyDescent="0.2"/>
  <cols>
    <col min="1" max="1" width="1.3984375" style="2" customWidth="1"/>
    <col min="2" max="16384" width="3.69921875" style="2"/>
  </cols>
  <sheetData>
    <row r="2" spans="2:2" ht="11.1" customHeight="1" x14ac:dyDescent="0.2">
      <c r="B2" s="2" t="s">
        <v>44</v>
      </c>
    </row>
    <row r="3" spans="2:2" ht="11.1" customHeight="1" x14ac:dyDescent="0.2">
      <c r="B3" s="2" t="s">
        <v>45</v>
      </c>
    </row>
    <row r="4" spans="2:2" ht="11.1" customHeight="1" x14ac:dyDescent="0.2">
      <c r="B4" s="2" t="s">
        <v>46</v>
      </c>
    </row>
    <row r="5" spans="2:2" ht="11.1" customHeight="1" x14ac:dyDescent="0.2">
      <c r="B5" s="2" t="s">
        <v>45</v>
      </c>
    </row>
    <row r="6" spans="2:2" ht="11.1" customHeight="1" x14ac:dyDescent="0.2">
      <c r="B6" s="2" t="s">
        <v>47</v>
      </c>
    </row>
    <row r="7" spans="2:2" ht="11.1" customHeight="1" x14ac:dyDescent="0.2">
      <c r="B7" s="2" t="s">
        <v>45</v>
      </c>
    </row>
    <row r="8" spans="2:2" ht="11.1" customHeight="1" x14ac:dyDescent="0.2">
      <c r="B8" s="2" t="s">
        <v>48</v>
      </c>
    </row>
    <row r="9" spans="2:2" ht="11.1" customHeight="1" x14ac:dyDescent="0.2">
      <c r="B9" s="2" t="s">
        <v>49</v>
      </c>
    </row>
    <row r="10" spans="2:2" ht="11.1" customHeight="1" x14ac:dyDescent="0.2">
      <c r="B10" s="2" t="s">
        <v>50</v>
      </c>
    </row>
    <row r="11" spans="2:2" ht="11.1" customHeight="1" x14ac:dyDescent="0.2">
      <c r="B11" s="2" t="s">
        <v>51</v>
      </c>
    </row>
    <row r="12" spans="2:2" ht="11.1" customHeight="1" x14ac:dyDescent="0.2">
      <c r="B12" s="2" t="s">
        <v>52</v>
      </c>
    </row>
    <row r="13" spans="2:2" ht="11.1" customHeight="1" x14ac:dyDescent="0.2">
      <c r="B13" s="2" t="s">
        <v>53</v>
      </c>
    </row>
    <row r="15" spans="2:2" ht="11.1" customHeight="1" x14ac:dyDescent="0.2">
      <c r="B15" s="2" t="s">
        <v>54</v>
      </c>
    </row>
    <row r="17" spans="2:2" ht="11.1" customHeight="1" x14ac:dyDescent="0.2">
      <c r="B17" s="2" t="s">
        <v>55</v>
      </c>
    </row>
    <row r="18" spans="2:2" ht="11.1" customHeight="1" x14ac:dyDescent="0.2">
      <c r="B18" s="2" t="s">
        <v>56</v>
      </c>
    </row>
    <row r="20" spans="2:2" ht="11.1" customHeight="1" x14ac:dyDescent="0.2">
      <c r="B20" s="2" t="s">
        <v>57</v>
      </c>
    </row>
    <row r="22" spans="2:2" ht="11.1" customHeight="1" x14ac:dyDescent="0.2">
      <c r="B22" s="2" t="s">
        <v>58</v>
      </c>
    </row>
    <row r="24" spans="2:2" ht="11.1" customHeight="1" x14ac:dyDescent="0.2">
      <c r="B24" s="2" t="s">
        <v>59</v>
      </c>
    </row>
    <row r="25" spans="2:2" ht="11.1" customHeight="1" x14ac:dyDescent="0.2">
      <c r="B25" s="2" t="s">
        <v>60</v>
      </c>
    </row>
    <row r="27" spans="2:2" ht="11.1" customHeight="1" x14ac:dyDescent="0.2">
      <c r="B27" s="2" t="s">
        <v>61</v>
      </c>
    </row>
    <row r="28" spans="2:2" ht="11.1" customHeight="1" x14ac:dyDescent="0.2">
      <c r="B28" s="2" t="s">
        <v>62</v>
      </c>
    </row>
    <row r="29" spans="2:2" ht="11.1" customHeight="1" x14ac:dyDescent="0.2">
      <c r="B29" s="2" t="s">
        <v>63</v>
      </c>
    </row>
    <row r="30" spans="2:2" ht="11.1" customHeight="1" x14ac:dyDescent="0.2">
      <c r="B30" s="2" t="s">
        <v>64</v>
      </c>
    </row>
    <row r="31" spans="2:2" ht="11.1" customHeight="1" x14ac:dyDescent="0.2">
      <c r="B31" s="2" t="s">
        <v>65</v>
      </c>
    </row>
    <row r="33" spans="2:2" ht="11.1" customHeight="1" x14ac:dyDescent="0.2">
      <c r="B33" s="2" t="s">
        <v>66</v>
      </c>
    </row>
    <row r="35" spans="2:2" ht="11.1" customHeight="1" x14ac:dyDescent="0.2">
      <c r="B35" s="2" t="s">
        <v>67</v>
      </c>
    </row>
    <row r="36" spans="2:2" ht="11.1" customHeight="1" x14ac:dyDescent="0.2">
      <c r="B36" s="2" t="s">
        <v>45</v>
      </c>
    </row>
    <row r="37" spans="2:2" ht="11.1" customHeight="1" x14ac:dyDescent="0.2">
      <c r="B37" s="2" t="s">
        <v>68</v>
      </c>
    </row>
    <row r="38" spans="2:2" ht="11.1" customHeight="1" x14ac:dyDescent="0.2">
      <c r="B38" s="2" t="s">
        <v>69</v>
      </c>
    </row>
    <row r="39" spans="2:2" ht="11.1" customHeight="1" x14ac:dyDescent="0.2">
      <c r="B39" s="2" t="s">
        <v>70</v>
      </c>
    </row>
    <row r="40" spans="2:2" ht="11.1" customHeight="1" x14ac:dyDescent="0.2">
      <c r="B40" s="2" t="s">
        <v>71</v>
      </c>
    </row>
    <row r="41" spans="2:2" ht="11.1" customHeight="1" x14ac:dyDescent="0.2">
      <c r="B41" s="2" t="s">
        <v>72</v>
      </c>
    </row>
    <row r="42" spans="2:2" ht="11.1" customHeight="1" x14ac:dyDescent="0.2">
      <c r="B42" s="2" t="s">
        <v>73</v>
      </c>
    </row>
    <row r="43" spans="2:2" ht="11.1" customHeight="1" x14ac:dyDescent="0.2">
      <c r="B43" s="2" t="s">
        <v>74</v>
      </c>
    </row>
    <row r="44" spans="2:2" ht="11.1" customHeight="1" x14ac:dyDescent="0.2">
      <c r="B44" s="2" t="s">
        <v>75</v>
      </c>
    </row>
    <row r="45" spans="2:2" ht="11.1" customHeight="1" x14ac:dyDescent="0.2">
      <c r="B45" s="2" t="s">
        <v>76</v>
      </c>
    </row>
    <row r="46" spans="2:2" ht="11.1" customHeight="1" x14ac:dyDescent="0.2">
      <c r="B46" s="2" t="s">
        <v>77</v>
      </c>
    </row>
    <row r="48" spans="2:2" ht="11.1" customHeight="1" x14ac:dyDescent="0.2">
      <c r="B48" s="2" t="s">
        <v>78</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海水</vt:lpstr>
      <vt:lpstr>図形削除マクロ</vt:lpstr>
      <vt:lpstr>ND代替値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1998-07-29T07:09:49Z</cp:lastPrinted>
  <dcterms:created xsi:type="dcterms:W3CDTF">1998-05-04T02:57:00Z</dcterms:created>
  <dcterms:modified xsi:type="dcterms:W3CDTF">2019-07-22T07:48:44Z</dcterms:modified>
</cp:coreProperties>
</file>