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900" windowWidth="14520" windowHeight="6915"/>
  </bookViews>
  <sheets>
    <sheet name="ﾎﾝﾀﾞﾜﾗ" sheetId="1" r:id="rId1"/>
    <sheet name="Sheet1" sheetId="2" r:id="rId2"/>
  </sheets>
  <definedNames>
    <definedName name="__123Graph_A" localSheetId="0" hidden="1">ﾎﾝﾀﾞﾜﾗ!#REF!</definedName>
    <definedName name="__123Graph_Aシウリ崎" localSheetId="0" hidden="1">ﾎﾝﾀﾞﾜﾗ!#REF!</definedName>
    <definedName name="__123Graph_A小屋取" localSheetId="0" hidden="1">ﾎﾝﾀﾞﾜﾗ!#REF!</definedName>
    <definedName name="__123Graph_A東防波堤" localSheetId="0" hidden="1">ﾎﾝﾀﾞﾜﾗ!#REF!</definedName>
    <definedName name="__123Graph_B" localSheetId="0" hidden="1">ﾎﾝﾀﾞﾜﾗ!#REF!</definedName>
    <definedName name="__123Graph_Bシウリ崎" localSheetId="0" hidden="1">ﾎﾝﾀﾞﾜﾗ!#REF!</definedName>
    <definedName name="__123Graph_B小屋取" localSheetId="0" hidden="1">ﾎﾝﾀﾞﾜﾗ!#REF!</definedName>
    <definedName name="__123Graph_B東防波堤" localSheetId="0" hidden="1">ﾎﾝﾀﾞﾜﾗ!#REF!</definedName>
    <definedName name="__123Graph_C" localSheetId="0" hidden="1">ﾎﾝﾀﾞﾜﾗ!#REF!</definedName>
    <definedName name="__123Graph_Cシウリ崎" localSheetId="0" hidden="1">ﾎﾝﾀﾞﾜﾗ!#REF!</definedName>
    <definedName name="__123Graph_C小屋取" localSheetId="0" hidden="1">ﾎﾝﾀﾞﾜﾗ!#REF!</definedName>
    <definedName name="__123Graph_C東防波堤" localSheetId="0" hidden="1">ﾎﾝﾀﾞﾜﾗ!#REF!</definedName>
    <definedName name="__123Graph_X" localSheetId="0" hidden="1">ﾎﾝﾀﾞﾜﾗ!#REF!</definedName>
    <definedName name="__123Graph_Xシウリ崎" localSheetId="0" hidden="1">ﾎﾝﾀﾞﾜﾗ!#REF!</definedName>
    <definedName name="__123Graph_X小屋取" localSheetId="0" hidden="1">ﾎﾝﾀﾞﾜﾗ!#REF!</definedName>
    <definedName name="__123Graph_X東防波堤" localSheetId="0" hidden="1">ﾎﾝﾀﾞﾜﾗ!#REF!</definedName>
    <definedName name="_Regression_Int" localSheetId="0" hidden="1">1</definedName>
    <definedName name="A" localSheetId="0" hidden="1">ﾎﾝﾀﾞﾜﾗ!#REF!</definedName>
    <definedName name="AA" localSheetId="0" hidden="1">ﾎﾝﾀﾞﾜﾗ!#REF!</definedName>
    <definedName name="AAA" localSheetId="0" hidden="1">ﾎﾝﾀﾞﾜﾗ!#REF!</definedName>
    <definedName name="AAAA" localSheetId="0" hidden="1">ﾎﾝﾀﾞﾜﾗ!#REF!</definedName>
    <definedName name="AAAAA" localSheetId="0" hidden="1">ﾎﾝﾀﾞﾜﾗ!#REF!</definedName>
    <definedName name="AAAAAA" localSheetId="0" hidden="1">ﾎﾝﾀﾞﾜﾗ!#REF!</definedName>
    <definedName name="AAAAAAA" localSheetId="0" hidden="1">ﾎﾝﾀﾞﾜﾗ!#REF!</definedName>
    <definedName name="AAAAAAAA" localSheetId="0" hidden="1">ﾎﾝﾀﾞﾜﾗ!#REF!</definedName>
    <definedName name="AAAAAAAAA" localSheetId="0" hidden="1">ﾎﾝﾀﾞﾜﾗ!#REF!</definedName>
    <definedName name="AAAAAAAAAA" localSheetId="0" hidden="1">ﾎﾝﾀﾞﾜﾗ!#REF!</definedName>
    <definedName name="AAAAAAAAAAA" localSheetId="0" hidden="1">ﾎﾝﾀﾞﾜﾗ!#REF!</definedName>
    <definedName name="AAAAAAAAAAAA" localSheetId="0" hidden="1">ﾎﾝﾀﾞﾜﾗ!#REF!</definedName>
    <definedName name="ND代替値">ﾎﾝﾀﾞﾜﾗ!$C$85:$X$85</definedName>
    <definedName name="ダミー値">ﾎﾝﾀﾞﾜﾗ!$C$85:$X$85</definedName>
    <definedName name="調査開始日">ﾎﾝﾀﾞﾜﾗ!$B$72</definedName>
  </definedNames>
  <calcPr calcId="145621" refMode="R1C1"/>
</workbook>
</file>

<file path=xl/calcChain.xml><?xml version="1.0" encoding="utf-8"?>
<calcChain xmlns="http://schemas.openxmlformats.org/spreadsheetml/2006/main">
  <c r="B72" i="1" l="1"/>
  <c r="AD77" i="1" l="1"/>
  <c r="AD79" i="1"/>
  <c r="AD81" i="1"/>
  <c r="AD83" i="1"/>
  <c r="AC77" i="1"/>
  <c r="AC79" i="1"/>
  <c r="AC81" i="1"/>
  <c r="AC83" i="1"/>
  <c r="Z76" i="1"/>
  <c r="AD78" i="1"/>
  <c r="AD80" i="1"/>
  <c r="AD82" i="1"/>
  <c r="AD76" i="1"/>
  <c r="AC78" i="1"/>
  <c r="AC80" i="1"/>
  <c r="AC82" i="1"/>
  <c r="AC76" i="1"/>
  <c r="AB77" i="1"/>
  <c r="AB79" i="1"/>
  <c r="AB81" i="1"/>
  <c r="AB83" i="1"/>
  <c r="Z77" i="1"/>
  <c r="AA78" i="1"/>
  <c r="Z79" i="1"/>
  <c r="AA80" i="1"/>
  <c r="Z81" i="1"/>
  <c r="AA82" i="1"/>
  <c r="Z83" i="1"/>
  <c r="AA76" i="1"/>
  <c r="AB78" i="1"/>
  <c r="AB80" i="1"/>
  <c r="AB82" i="1"/>
  <c r="AB76" i="1"/>
  <c r="AA77" i="1"/>
  <c r="Z78" i="1"/>
  <c r="AA79" i="1"/>
  <c r="Z80" i="1"/>
  <c r="AA81" i="1"/>
  <c r="Z82" i="1"/>
  <c r="AA83" i="1"/>
  <c r="R82" i="1"/>
  <c r="X83" i="1"/>
  <c r="E85" i="1" s="1"/>
  <c r="N83" i="1"/>
  <c r="N79" i="1"/>
  <c r="N78" i="1"/>
  <c r="H83" i="1"/>
  <c r="H81" i="1"/>
  <c r="H78" i="1"/>
  <c r="H77" i="1"/>
  <c r="E83" i="1"/>
  <c r="E77" i="1"/>
  <c r="E82" i="1" l="1"/>
  <c r="E81" i="1"/>
  <c r="E78" i="1"/>
  <c r="E79" i="1"/>
  <c r="H107" i="1" s="1"/>
  <c r="R85" i="1"/>
  <c r="X85" i="1"/>
  <c r="H85" i="1"/>
  <c r="N85" i="1"/>
  <c r="D77" i="1"/>
  <c r="D78" i="1"/>
  <c r="D79" i="1"/>
  <c r="D81" i="1"/>
  <c r="D82" i="1"/>
  <c r="D83" i="1"/>
  <c r="C77" i="1"/>
  <c r="C78" i="1"/>
  <c r="C79" i="1"/>
  <c r="C81" i="1"/>
  <c r="C85" i="1" s="1"/>
  <c r="C82" i="1" s="1"/>
  <c r="C83" i="1"/>
  <c r="W76" i="1"/>
  <c r="W77" i="1"/>
  <c r="W78" i="1"/>
  <c r="W79" i="1"/>
  <c r="W82" i="1"/>
  <c r="W83" i="1"/>
  <c r="V76" i="1"/>
  <c r="V77" i="1"/>
  <c r="V78" i="1"/>
  <c r="V79" i="1"/>
  <c r="V82" i="1"/>
  <c r="V83" i="1"/>
  <c r="U76" i="1"/>
  <c r="U79" i="1"/>
  <c r="T89" i="1"/>
  <c r="S76" i="1"/>
  <c r="S79" i="1"/>
  <c r="Q76" i="1"/>
  <c r="Q77" i="1"/>
  <c r="Q78" i="1"/>
  <c r="Q79" i="1"/>
  <c r="Q80" i="1"/>
  <c r="Q81" i="1"/>
  <c r="Q82" i="1"/>
  <c r="D85" i="1" s="1"/>
  <c r="Q83" i="1"/>
  <c r="P76" i="1"/>
  <c r="P77" i="1"/>
  <c r="P78" i="1"/>
  <c r="P79" i="1"/>
  <c r="P80" i="1"/>
  <c r="P81" i="1"/>
  <c r="P82" i="1"/>
  <c r="P83" i="1"/>
  <c r="M77" i="1"/>
  <c r="M78" i="1"/>
  <c r="M79" i="1"/>
  <c r="M81" i="1"/>
  <c r="M82" i="1"/>
  <c r="M83" i="1"/>
  <c r="L77" i="1"/>
  <c r="L78" i="1"/>
  <c r="L79" i="1"/>
  <c r="L83" i="1"/>
  <c r="K79" i="1"/>
  <c r="K83" i="1"/>
  <c r="J89" i="1"/>
  <c r="I79" i="1"/>
  <c r="I83" i="1"/>
  <c r="G77" i="1"/>
  <c r="G78" i="1"/>
  <c r="G79" i="1"/>
  <c r="G81" i="1"/>
  <c r="G82" i="1"/>
  <c r="G83" i="1"/>
  <c r="F77" i="1"/>
  <c r="F78" i="1"/>
  <c r="F79" i="1"/>
  <c r="F82" i="1"/>
  <c r="F83" i="1"/>
  <c r="E89" i="1"/>
  <c r="T88" i="1"/>
  <c r="J88" i="1"/>
  <c r="V87" i="1"/>
  <c r="T87" i="1"/>
  <c r="P87" i="1"/>
  <c r="J87" i="1"/>
  <c r="E87" i="1"/>
  <c r="V86" i="1"/>
  <c r="T86" i="1"/>
  <c r="P86" i="1"/>
  <c r="J86" i="1"/>
  <c r="V84" i="1"/>
  <c r="T84" i="1"/>
  <c r="P84" i="1"/>
  <c r="J84" i="1"/>
  <c r="E84" i="1"/>
  <c r="I110" i="1"/>
  <c r="I108" i="1"/>
  <c r="E111" i="1"/>
  <c r="E110" i="1"/>
  <c r="E86" i="1" l="1"/>
  <c r="E88" i="1"/>
  <c r="P88" i="1"/>
  <c r="N82" i="1"/>
  <c r="N81" i="1"/>
  <c r="N77" i="1"/>
  <c r="X79" i="1"/>
  <c r="X78" i="1"/>
  <c r="X76" i="1"/>
  <c r="X82" i="1"/>
  <c r="X77" i="1"/>
  <c r="H79" i="1"/>
  <c r="H82" i="1"/>
  <c r="R83" i="1"/>
  <c r="R77" i="1"/>
  <c r="R81" i="1"/>
  <c r="R80" i="1"/>
  <c r="R79" i="1"/>
  <c r="R78" i="1"/>
  <c r="R76" i="1"/>
  <c r="G88" i="1"/>
  <c r="M86" i="1"/>
  <c r="G84" i="1"/>
  <c r="M84" i="1"/>
  <c r="G87" i="1"/>
  <c r="M87" i="1"/>
  <c r="G86" i="1"/>
  <c r="M88" i="1"/>
  <c r="I85" i="1"/>
  <c r="I81" i="1" s="1"/>
  <c r="S85" i="1"/>
  <c r="W85" i="1"/>
  <c r="M85" i="1"/>
  <c r="Q85" i="1"/>
  <c r="G85" i="1"/>
  <c r="V85" i="1"/>
  <c r="P85" i="1"/>
  <c r="F85" i="1"/>
  <c r="L85" i="1"/>
  <c r="S89" i="1"/>
  <c r="U88" i="1"/>
  <c r="V88" i="1"/>
  <c r="W87" i="1"/>
  <c r="C88" i="1"/>
  <c r="D88" i="1"/>
  <c r="F108" i="1"/>
  <c r="I89" i="1"/>
  <c r="F109" i="1"/>
  <c r="Q88" i="1"/>
  <c r="D89" i="1"/>
  <c r="F110" i="1"/>
  <c r="F111" i="1"/>
  <c r="G111" i="1" s="1"/>
  <c r="C86" i="1"/>
  <c r="D84" i="1"/>
  <c r="Q84" i="1"/>
  <c r="S84" i="1"/>
  <c r="U84" i="1"/>
  <c r="W84" i="1"/>
  <c r="D86" i="1"/>
  <c r="Q86" i="1"/>
  <c r="S86" i="1"/>
  <c r="U86" i="1"/>
  <c r="W86" i="1"/>
  <c r="D87" i="1"/>
  <c r="Q87" i="1"/>
  <c r="S87" i="1"/>
  <c r="U87" i="1"/>
  <c r="S88" i="1"/>
  <c r="U89" i="1"/>
  <c r="G110" i="1"/>
  <c r="G89" i="1"/>
  <c r="P89" i="1"/>
  <c r="Q89" i="1"/>
  <c r="W88" i="1"/>
  <c r="E107" i="1"/>
  <c r="M89" i="1"/>
  <c r="V89" i="1"/>
  <c r="F107" i="1"/>
  <c r="W89" i="1"/>
  <c r="L82" i="1" l="1"/>
  <c r="L81" i="1"/>
  <c r="F81" i="1"/>
  <c r="E108" i="1" s="1"/>
  <c r="G108" i="1" s="1"/>
  <c r="G107" i="1"/>
  <c r="X89" i="1"/>
  <c r="X87" i="1"/>
  <c r="X86" i="1"/>
  <c r="X84" i="1"/>
  <c r="X88" i="1"/>
  <c r="H111" i="1"/>
  <c r="H89" i="1"/>
  <c r="H88" i="1"/>
  <c r="H87" i="1"/>
  <c r="H86" i="1"/>
  <c r="H84" i="1"/>
  <c r="H108" i="1"/>
  <c r="C89" i="1"/>
  <c r="C84" i="1"/>
  <c r="C87" i="1"/>
  <c r="N89" i="1"/>
  <c r="N88" i="1"/>
  <c r="N87" i="1"/>
  <c r="N86" i="1"/>
  <c r="N84" i="1"/>
  <c r="H109" i="1"/>
  <c r="K81" i="1"/>
  <c r="I88" i="1"/>
  <c r="I87" i="1"/>
  <c r="I86" i="1"/>
  <c r="I84" i="1"/>
  <c r="H110" i="1"/>
  <c r="F88" i="1" l="1"/>
  <c r="F84" i="1"/>
  <c r="F86" i="1"/>
  <c r="F87" i="1"/>
  <c r="F89" i="1"/>
  <c r="K88" i="1"/>
  <c r="K87" i="1"/>
  <c r="K86" i="1"/>
  <c r="K84" i="1"/>
  <c r="K89" i="1"/>
  <c r="E109" i="1"/>
  <c r="G109" i="1" s="1"/>
  <c r="L88" i="1"/>
  <c r="L84" i="1"/>
  <c r="L87" i="1"/>
  <c r="L86" i="1"/>
  <c r="L89" i="1"/>
  <c r="R84" i="1"/>
  <c r="R86" i="1"/>
  <c r="R87" i="1"/>
  <c r="R88" i="1"/>
  <c r="R89" i="1"/>
</calcChain>
</file>

<file path=xl/sharedStrings.xml><?xml version="1.0" encoding="utf-8"?>
<sst xmlns="http://schemas.openxmlformats.org/spreadsheetml/2006/main" count="227" uniqueCount="136">
  <si>
    <t>ほんだわら</t>
  </si>
  <si>
    <t>宮城県</t>
  </si>
  <si>
    <t>東北電力</t>
  </si>
  <si>
    <t>電力</t>
  </si>
  <si>
    <t>採取場所</t>
  </si>
  <si>
    <t>小屋取(山王島)</t>
  </si>
  <si>
    <t>シウリ崎</t>
  </si>
  <si>
    <t>キセノ崎</t>
  </si>
  <si>
    <t>東防波堤</t>
  </si>
  <si>
    <t>山王島(小屋取)</t>
  </si>
  <si>
    <t>核種名</t>
  </si>
  <si>
    <t>Be-7</t>
  </si>
  <si>
    <t>K-40</t>
  </si>
  <si>
    <t>Cs/137</t>
  </si>
  <si>
    <t>Sr-90</t>
  </si>
  <si>
    <t>Ca濃度</t>
  </si>
  <si>
    <t>Sr単位</t>
  </si>
  <si>
    <t>採取年月日</t>
  </si>
  <si>
    <t>Bq/kg生</t>
  </si>
  <si>
    <t>mBq/kg生</t>
  </si>
  <si>
    <t>g/kg生</t>
  </si>
  <si>
    <t>pCi/kg生</t>
  </si>
  <si>
    <t>最大値</t>
  </si>
  <si>
    <t>最小値</t>
  </si>
  <si>
    <t>最小数値</t>
  </si>
  <si>
    <t>平均</t>
  </si>
  <si>
    <t>回数</t>
  </si>
  <si>
    <t>平均値(ほんだわら)</t>
  </si>
  <si>
    <t>K/Be</t>
  </si>
  <si>
    <t>Cs-137</t>
  </si>
  <si>
    <t>小屋取(県)</t>
  </si>
  <si>
    <t>シウリ崎(県)</t>
  </si>
  <si>
    <t>シウリ崎電力)</t>
  </si>
  <si>
    <t>注)－は最小値の1/2として平均した</t>
  </si>
  <si>
    <t>出典：女川原子力発電所環境放射能及び温排水調査結果（各年度四半期ごと1～4号）､女川原子力発電所環境放射能調査結果（各年度5号）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カクネンド</t>
    </rPh>
    <rPh sb="29" eb="30">
      <t>シ</t>
    </rPh>
    <rPh sb="30" eb="32">
      <t>ハンキ</t>
    </rPh>
    <rPh sb="37" eb="38">
      <t>ゴウ</t>
    </rPh>
    <rPh sb="40" eb="42">
      <t>オナガワ</t>
    </rPh>
    <rPh sb="42" eb="45">
      <t>ゲンシリョク</t>
    </rPh>
    <rPh sb="45" eb="47">
      <t>ハツデン</t>
    </rPh>
    <rPh sb="47" eb="48">
      <t>ショ</t>
    </rPh>
    <rPh sb="48" eb="50">
      <t>カンキョウ</t>
    </rPh>
    <rPh sb="50" eb="53">
      <t>ホウシャノウ</t>
    </rPh>
    <rPh sb="53" eb="55">
      <t>チョウサ</t>
    </rPh>
    <rPh sb="55" eb="57">
      <t>ケッカ</t>
    </rPh>
    <rPh sb="58" eb="61">
      <t>カクネンド</t>
    </rPh>
    <rPh sb="62" eb="63">
      <t>ゴウ</t>
    </rPh>
    <phoneticPr fontId="5"/>
  </si>
  <si>
    <t>旧単位(pCi/kg生)の元データ表</t>
    <rPh sb="0" eb="1">
      <t>キュウ</t>
    </rPh>
    <rPh sb="1" eb="3">
      <t>タンイ</t>
    </rPh>
    <rPh sb="13" eb="14">
      <t>モト</t>
    </rPh>
    <rPh sb="17" eb="18">
      <t>ヒョウ</t>
    </rPh>
    <phoneticPr fontId="1"/>
  </si>
  <si>
    <t>Bq/g</t>
    <phoneticPr fontId="1"/>
  </si>
  <si>
    <t>環境放射線監視センター</t>
    <rPh sb="0" eb="2">
      <t>カンキョウ</t>
    </rPh>
    <rPh sb="2" eb="5">
      <t>ホウシャセン</t>
    </rPh>
    <rPh sb="5" eb="7">
      <t>カンシ</t>
    </rPh>
    <phoneticPr fontId="1"/>
  </si>
  <si>
    <t>原子力安全対策課</t>
    <rPh sb="0" eb="3">
      <t>ゲンシリョク</t>
    </rPh>
    <rPh sb="3" eb="5">
      <t>アンゼン</t>
    </rPh>
    <rPh sb="5" eb="7">
      <t>タイサク</t>
    </rPh>
    <rPh sb="7" eb="8">
      <t>カ</t>
    </rPh>
    <phoneticPr fontId="1"/>
  </si>
  <si>
    <t>放射能情報サイトみやぎ</t>
    <rPh sb="0" eb="3">
      <t>ホウシャノウ</t>
    </rPh>
    <rPh sb="3" eb="5">
      <t>ジョウホウ</t>
    </rPh>
    <phoneticPr fontId="1"/>
  </si>
  <si>
    <t>kmdみやぎ</t>
    <phoneticPr fontId="8"/>
  </si>
  <si>
    <t xml:space="preserve"> S54.3.28／スリーマイル島事故(アメリカ)</t>
  </si>
  <si>
    <t xml:space="preserve"> S55.10／最後の大気圏内核実験(中国)</t>
  </si>
  <si>
    <t xml:space="preserve"> S56.10／測定開始(県原子力センター)</t>
  </si>
  <si>
    <t xml:space="preserve"> S59.6.1／１号機営業運転(女川)</t>
  </si>
  <si>
    <t xml:space="preserve"> S61.4.26／チェルノブイリ事故(旧ソ連)</t>
  </si>
  <si>
    <t xml:space="preserve"> H7.7.28／２号機営業運転(女川)</t>
  </si>
  <si>
    <t xml:space="preserve"> H7.12.8／もんじゅNa漏洩事故(敦賀市)</t>
  </si>
  <si>
    <t xml:space="preserve"> H11.9.30／JCO臨界事故(東海村)</t>
  </si>
  <si>
    <t xml:space="preserve"> H14.1.30／３号機営業運転(女川)</t>
  </si>
  <si>
    <t xml:space="preserve"> H19.7.16／中越沖地震(柏崎刈羽原発事故)</t>
  </si>
  <si>
    <t xml:space="preserve"> H23.3.11~14／東日本大震災･東京電力福島第1原発事故</t>
  </si>
  <si>
    <t>'インストラクターのネタ帳 "http://www.relief.jp/itnote/archives/018407.php"</t>
  </si>
  <si>
    <t>'</t>
  </si>
  <si>
    <t>'選択したセル範囲に含まれる図形を削除するExcelマクロ</t>
  </si>
  <si>
    <t>'対象: Excel2003 , Excel2007, Excel2010, Excel2013</t>
  </si>
  <si>
    <t>'アクティブシート上の､グループ化された図形をグループ解除するマクロをご紹介しました｡</t>
  </si>
  <si>
    <t>'この記事を作成する工程で､英語圏の掲示板を眺めていたら､興味深い別のExcelマクロが紹介されているのに気付きました｡選択されているセル範囲の図形を削除するマクロです｡</t>
  </si>
  <si>
    <t>'ワークシート上の複数の図形を削除するには、［Shift］キーや［Ctrl］キーを押しっぱなしにして図形を一つずつクリックしていくか、［オブジェクトの選択］コマンドからマウスポインタを変更してドラッグする必要があります。</t>
  </si>
  <si>
    <t>'この作業を楽にしてくれるマクロです｡</t>
  </si>
  <si>
    <t>'この掲示板に書かれているマクロは確かに便利なのですが､図形の左上が選択されたセル範囲に含まれているときに削除が行われるという仕様です｡</t>
  </si>
  <si>
    <t>'図形の左上が選択されているセル範囲に含まれるよりも､図形の一部でも選択されたセル範囲に含まれているときに削除できるほうが､より便利だと感じたので､そんなマクロを作ってみました｡</t>
  </si>
  <si>
    <t>Sub 選択されているセル範囲内の図形を削除する()   '先ず削除したい図形のある範囲を指定しておく！</t>
  </si>
  <si>
    <t xml:space="preserve">  Dim shp As Shape</t>
  </si>
  <si>
    <t xml:space="preserve">  Dim rng_shp As Range</t>
  </si>
  <si>
    <t xml:space="preserve">   If TypeName(Selection) &lt;&gt; "Range" Then Exit Sub</t>
  </si>
  <si>
    <t xml:space="preserve">   For Each shp In ActiveSheet.Shapes</t>
  </si>
  <si>
    <t xml:space="preserve">     ''図形の配置されているセル範囲をオブジェクト変数にセット</t>
  </si>
  <si>
    <t xml:space="preserve">    Set rng_shp = Range(shp.TopLeftCell, shp.BottomRightCell)</t>
  </si>
  <si>
    <t xml:space="preserve">     ''図形の配置されているセル範囲と</t>
  </si>
  <si>
    <t xml:space="preserve">    ''選択されているセル範囲が重なっているときに図形を削除</t>
  </si>
  <si>
    <t xml:space="preserve">     If Not (Intersect(rng_shp, Selection) Is Nothing) Then</t>
  </si>
  <si>
    <t xml:space="preserve">      shp.Delete</t>
  </si>
  <si>
    <t xml:space="preserve">    End If</t>
  </si>
  <si>
    <t xml:space="preserve">   Next</t>
  </si>
  <si>
    <t>'End Sub</t>
  </si>
  <si>
    <t>'セル以外が選択されているときはエラーとなってしまうことがあるので､セルが選択されていないときはこのマクロを終了します｡</t>
  </si>
  <si>
    <t>'   If TypeName(Selection) &lt;&gt; "Range" Then Exit Sub</t>
  </si>
  <si>
    <t>'アクティブシート上の､すべての図形にループ処理を開始し､</t>
  </si>
  <si>
    <t>'   For Each shp In ActiveSheet.Shapes</t>
  </si>
  <si>
    <t>'図形の配置されている､セル範囲をオブジェクト変数にセットします｡</t>
  </si>
  <si>
    <t>'     Set rng_shp = Range(shp.TopLeftCell, shp.BottomRightCell)</t>
  </si>
  <si>
    <t>'オブジェクト変数にセットした '図形の配置されているセル範囲と、選択されているセル範囲が重なっているかをApplication.Intersectメソッドで調べ、</t>
  </si>
  <si>
    <t>'     If Not (Intersect(rng_shp, Selection) Is Nothing) Then</t>
  </si>
  <si>
    <t>'重なっているときにその図形を削除しています｡</t>
  </si>
  <si>
    <t>'       shp.Delete</t>
  </si>
  <si>
    <t>End Sub</t>
  </si>
  <si>
    <t>崩壊</t>
  </si>
  <si>
    <t>Cs-137</t>
    <phoneticPr fontId="1"/>
  </si>
  <si>
    <t>Cs-134</t>
    <phoneticPr fontId="1"/>
  </si>
  <si>
    <t>Be-7</t>
    <phoneticPr fontId="1"/>
  </si>
  <si>
    <t>K-40</t>
    <phoneticPr fontId="1"/>
  </si>
  <si>
    <t>Be7崩壊</t>
    <rPh sb="3" eb="5">
      <t>ホウカイ</t>
    </rPh>
    <phoneticPr fontId="1"/>
  </si>
  <si>
    <t>K40崩壊</t>
    <rPh sb="3" eb="5">
      <t>ホウカイ</t>
    </rPh>
    <phoneticPr fontId="1"/>
  </si>
  <si>
    <t>Sr90崩壊</t>
    <rPh sb="4" eb="6">
      <t>ホウカイ</t>
    </rPh>
    <phoneticPr fontId="1"/>
  </si>
  <si>
    <t>Cs137崩壊</t>
    <phoneticPr fontId="1"/>
  </si>
  <si>
    <t>Cs134崩壊</t>
    <phoneticPr fontId="1"/>
  </si>
  <si>
    <t>Sr-90</t>
    <phoneticPr fontId="1"/>
  </si>
  <si>
    <t>注1)</t>
    <phoneticPr fontId="1"/>
  </si>
  <si>
    <t>S62以前は1pCi/kg生=1/27Bq/kg生で換算｡チェルノブイリ事故(S61.4.26)によりS61.5～6はNb-95､Ru-103､Ru-106､Sb-125､Te-129m､Ce-141､Ce-144を検出｡</t>
    <phoneticPr fontId="1"/>
  </si>
  <si>
    <t>注2)</t>
  </si>
  <si>
    <t>Be-7､K-40は天然核種､H-3は人工・天然核種､Cs-134､Cs-137､Sr-90は人工核種</t>
    <phoneticPr fontId="1"/>
  </si>
  <si>
    <t>注3)</t>
  </si>
  <si>
    <r>
      <t>半減期はH-3/12.33年､Be-7/0.1459年､K-40/1.277x10</t>
    </r>
    <r>
      <rPr>
        <vertAlign val="superscript"/>
        <sz val="8.5"/>
        <color indexed="8"/>
        <rFont val="Meiryo UI"/>
        <family val="3"/>
        <charset val="128"/>
      </rPr>
      <t>9</t>
    </r>
    <r>
      <rPr>
        <sz val="8.5"/>
        <color indexed="8"/>
        <rFont val="Meiryo UI"/>
        <family val="3"/>
        <charset val="128"/>
      </rPr>
      <t>年､Sr-90/28.79年､I-131/0.02218年､Cs-134/2.062年､Cs-137/30.07年</t>
    </r>
    <rPh sb="26" eb="27">
      <t>ネン</t>
    </rPh>
    <rPh sb="70" eb="71">
      <t>ネン</t>
    </rPh>
    <phoneticPr fontId="1"/>
  </si>
  <si>
    <t>注4)</t>
  </si>
  <si>
    <t>(　)は検出限界値未満だがスペクトルに光電ピークあり､NDは"(核種分析行ったが光電ピークなく)検出下限値未満"つまり"検出されず"､"不検出"を意味する｡</t>
    <rPh sb="32" eb="34">
      <t>カクシュ</t>
    </rPh>
    <rPh sb="34" eb="36">
      <t>ブンセキ</t>
    </rPh>
    <rPh sb="36" eb="37">
      <t>オコナ</t>
    </rPh>
    <rPh sb="48" eb="50">
      <t>ケンシュツ</t>
    </rPh>
    <rPh sb="50" eb="52">
      <t>カゲン</t>
    </rPh>
    <rPh sb="52" eb="53">
      <t>チ</t>
    </rPh>
    <rPh sb="53" eb="55">
      <t>ミマン</t>
    </rPh>
    <rPh sb="60" eb="62">
      <t>ケンシュツ</t>
    </rPh>
    <rPh sb="68" eb="69">
      <t>フ</t>
    </rPh>
    <rPh sb="69" eb="71">
      <t>ケンシュツ</t>
    </rPh>
    <rPh sb="73" eb="75">
      <t>イミ</t>
    </rPh>
    <phoneticPr fontId="1"/>
  </si>
  <si>
    <t>注5)</t>
  </si>
  <si>
    <t>NDをグラフ表示する場合､"ND代替値"行に記入された当該列の数値に置き換える｡"ND代替値"の計算法は注6)参照｡</t>
    <rPh sb="6" eb="8">
      <t>ヒョウジ</t>
    </rPh>
    <rPh sb="10" eb="12">
      <t>バアイ</t>
    </rPh>
    <rPh sb="16" eb="18">
      <t>ダイガ</t>
    </rPh>
    <rPh sb="18" eb="19">
      <t>チ</t>
    </rPh>
    <rPh sb="20" eb="21">
      <t>ギョウ</t>
    </rPh>
    <rPh sb="22" eb="24">
      <t>キニュウ</t>
    </rPh>
    <rPh sb="27" eb="29">
      <t>トウガイ</t>
    </rPh>
    <rPh sb="29" eb="30">
      <t>レツ</t>
    </rPh>
    <rPh sb="31" eb="33">
      <t>スウチ</t>
    </rPh>
    <rPh sb="34" eb="35">
      <t>オ</t>
    </rPh>
    <rPh sb="36" eb="37">
      <t>カ</t>
    </rPh>
    <rPh sb="48" eb="51">
      <t>ケイサンホウ</t>
    </rPh>
    <rPh sb="52" eb="53">
      <t>チュウ</t>
    </rPh>
    <rPh sb="55" eb="57">
      <t>サンショウ</t>
    </rPh>
    <phoneticPr fontId="1"/>
  </si>
  <si>
    <t>注6-1)</t>
    <phoneticPr fontId="1"/>
  </si>
  <si>
    <t>NDのセルは表中で斜線記入し､グラフ表示の都合上､次のルールで作業した｡有意な数値だけの列､即ちNDと記入ない列は ｢ND代替値｣を／(スラッシュでなく斜線)とする</t>
    <rPh sb="6" eb="8">
      <t>ヒョウチュウ</t>
    </rPh>
    <rPh sb="18" eb="20">
      <t>ヒョウジ</t>
    </rPh>
    <rPh sb="21" eb="24">
      <t>ツゴウジョウ</t>
    </rPh>
    <phoneticPr fontId="1"/>
  </si>
  <si>
    <t>注6-2)</t>
  </si>
  <si>
    <t>NDセル以外の最小値を目視で採取し､その1/2をND代替値と定義｡データ追加するたびに更新｡検出例数が稀なCs-134は､当面Cs-137のND代替値とする。</t>
    <rPh sb="0" eb="2">
      <t>イガイ</t>
    </rPh>
    <rPh sb="3" eb="6">
      <t>サイショウチ</t>
    </rPh>
    <rPh sb="7" eb="9">
      <t>モクシ</t>
    </rPh>
    <rPh sb="10" eb="12">
      <t>サイシュ</t>
    </rPh>
    <rPh sb="32" eb="34">
      <t>ツイカ</t>
    </rPh>
    <rPh sb="39" eb="41">
      <t>コウシン</t>
    </rPh>
    <phoneticPr fontId="1"/>
  </si>
  <si>
    <t>注6-3)</t>
  </si>
  <si>
    <t>｢真の最小値｣とは､ND代替値を除いた最小値で計算式は=IF(R[-1]C&lt;&gt;"",SMALL(R[-45]C:R[-3]C,R[2]C+1),MIN(R[-45]C:R[-3]C))</t>
    <rPh sb="0" eb="2">
      <t>サイショウチ</t>
    </rPh>
    <rPh sb="15" eb="18">
      <t>サイショウチ</t>
    </rPh>
    <rPh sb="19" eb="21">
      <t>ケイサン</t>
    </rPh>
    <rPh sb="21" eb="22">
      <t>シキ</t>
    </rPh>
    <phoneticPr fontId="1"/>
  </si>
  <si>
    <t>注6-4)</t>
  </si>
  <si>
    <t>人工核種Cs-134､Cs-137､H-3､I-131は地点ごとND代替値から物理減衰させ､事故後はリセットする(ND代替値に戻って減衰させる)｡</t>
    <rPh sb="0" eb="2">
      <t>ジンコウ</t>
    </rPh>
    <rPh sb="2" eb="4">
      <t>カクシュ</t>
    </rPh>
    <rPh sb="28" eb="30">
      <t>チテン</t>
    </rPh>
    <rPh sb="39" eb="41">
      <t>ブツリ</t>
    </rPh>
    <rPh sb="41" eb="43">
      <t>ゲンスイ</t>
    </rPh>
    <rPh sb="46" eb="49">
      <t>ジコゴ</t>
    </rPh>
    <rPh sb="63" eb="64">
      <t>モド</t>
    </rPh>
    <rPh sb="66" eb="68">
      <t>ゲンスイ</t>
    </rPh>
    <phoneticPr fontId="1"/>
  </si>
  <si>
    <t>注6-5)</t>
  </si>
  <si>
    <t>K-40は超長半減期､Be-7は常時生成供給により一定放射能濃度レベルが保持されるので､減衰させない</t>
    <rPh sb="5" eb="6">
      <t>チョウ</t>
    </rPh>
    <rPh sb="6" eb="7">
      <t>チョウ</t>
    </rPh>
    <rPh sb="7" eb="10">
      <t>ハンゲンキ</t>
    </rPh>
    <rPh sb="16" eb="18">
      <t>ジョウジ</t>
    </rPh>
    <rPh sb="18" eb="20">
      <t>セイセイ</t>
    </rPh>
    <rPh sb="20" eb="22">
      <t>キョウキュウ</t>
    </rPh>
    <rPh sb="25" eb="27">
      <t>イッテイ</t>
    </rPh>
    <rPh sb="27" eb="30">
      <t>ホウシャノウ</t>
    </rPh>
    <rPh sb="30" eb="32">
      <t>ノウド</t>
    </rPh>
    <rPh sb="36" eb="38">
      <t>ホジ</t>
    </rPh>
    <rPh sb="44" eb="46">
      <t>ゲンスイ</t>
    </rPh>
    <phoneticPr fontId="1"/>
  </si>
  <si>
    <t>注6-6)</t>
  </si>
  <si>
    <t>Sr-90は核実験由来と見なし､調査開始日から一貫して減衰させる</t>
    <rPh sb="6" eb="7">
      <t>カク</t>
    </rPh>
    <rPh sb="7" eb="9">
      <t>ジッケン</t>
    </rPh>
    <rPh sb="9" eb="11">
      <t>ユライ</t>
    </rPh>
    <rPh sb="12" eb="13">
      <t>ミ</t>
    </rPh>
    <rPh sb="16" eb="18">
      <t>チョウサ</t>
    </rPh>
    <rPh sb="18" eb="20">
      <t>カイシ</t>
    </rPh>
    <rPh sb="20" eb="21">
      <t>ビ</t>
    </rPh>
    <rPh sb="23" eb="25">
      <t>イッカン</t>
    </rPh>
    <rPh sb="27" eb="29">
      <t>ゲンスイ</t>
    </rPh>
    <phoneticPr fontId="1"/>
  </si>
  <si>
    <t>注7)</t>
  </si>
  <si>
    <t>Ge半導体検出器で分析する核種のうち､K-40とI-131は迅速法､それ以外は共沈法(あらめと海水)</t>
    <rPh sb="1" eb="4">
      <t>ハンドウタイ</t>
    </rPh>
    <rPh sb="4" eb="7">
      <t>ケンシュツキ</t>
    </rPh>
    <rPh sb="8" eb="10">
      <t>ブンセキ</t>
    </rPh>
    <rPh sb="12" eb="14">
      <t>カクシュ</t>
    </rPh>
    <rPh sb="29" eb="31">
      <t>ジンソク</t>
    </rPh>
    <rPh sb="31" eb="32">
      <t>ホウ</t>
    </rPh>
    <rPh sb="35" eb="37">
      <t>イガイ</t>
    </rPh>
    <rPh sb="38" eb="39">
      <t>キョウ</t>
    </rPh>
    <rPh sb="39" eb="40">
      <t>チン</t>
    </rPh>
    <rPh sb="40" eb="41">
      <t>ホウ</t>
    </rPh>
    <rPh sb="46" eb="48">
      <t>カイスイ</t>
    </rPh>
    <phoneticPr fontId="1"/>
  </si>
  <si>
    <t>注8)</t>
  </si>
  <si>
    <t>h24.2.14以降､K-40･I-131が検出･未検出に拘らず測定した検体は迅速法､／(未測定)の場合は共沈法(あらめと海水)</t>
    <rPh sb="7" eb="9">
      <t>イコウ</t>
    </rPh>
    <phoneticPr fontId="1"/>
  </si>
  <si>
    <t>注9)</t>
  </si>
  <si>
    <t>Cs以外の対象核種(Mn-54､Co-58､Fe-59､Co-60)は原発事故直後以外､検出されなかったので作図しない｡</t>
    <rPh sb="34" eb="36">
      <t>ゲンパツ</t>
    </rPh>
    <rPh sb="36" eb="38">
      <t>ジコ</t>
    </rPh>
    <rPh sb="38" eb="40">
      <t>チョクゴ</t>
    </rPh>
    <rPh sb="40" eb="42">
      <t>イガイ</t>
    </rPh>
    <rPh sb="53" eb="55">
      <t>サクズ</t>
    </rPh>
    <phoneticPr fontId="1"/>
  </si>
  <si>
    <t>ND代替値</t>
    <phoneticPr fontId="1"/>
  </si>
  <si>
    <t>単位：Bq/kg生､Ca濃度はg/kg/生､Sr単位はBq/g･Ca</t>
    <rPh sb="0" eb="2">
      <t>タンイ</t>
    </rPh>
    <rPh sb="8" eb="9">
      <t>ナマ</t>
    </rPh>
    <rPh sb="12" eb="14">
      <t>ノウド</t>
    </rPh>
    <rPh sb="20" eb="21">
      <t>ナマ</t>
    </rPh>
    <rPh sb="24" eb="26">
      <t>タンイ</t>
    </rPh>
    <phoneticPr fontId="1"/>
  </si>
  <si>
    <t xml:space="preserve"> S38／大気･地下同数に､以降地下が主流に(仏･中は大気圏内を10年超継続)</t>
    <rPh sb="5" eb="7">
      <t>タイキ</t>
    </rPh>
    <rPh sb="8" eb="10">
      <t>チカ</t>
    </rPh>
    <rPh sb="10" eb="12">
      <t>ドウスウ</t>
    </rPh>
    <rPh sb="14" eb="16">
      <t>イコウ</t>
    </rPh>
    <rPh sb="16" eb="18">
      <t>チカ</t>
    </rPh>
    <rPh sb="19" eb="21">
      <t>シュリュウ</t>
    </rPh>
    <rPh sb="34" eb="35">
      <t>ネン</t>
    </rPh>
    <rPh sb="35" eb="36">
      <t>チョウ</t>
    </rPh>
    <phoneticPr fontId="1"/>
  </si>
  <si>
    <t xml:space="preserve"> S48.7.5／中国15回核実験6/28､全国最高値(蔵王町)</t>
    <phoneticPr fontId="1"/>
  </si>
  <si>
    <t>(注1) Be-7とK-40は天然､Cs-134とCs-137は主に原発事故､I-131は原発事故と医療､Sr-90は核実験 由来</t>
    <rPh sb="1" eb="2">
      <t>チュウ</t>
    </rPh>
    <rPh sb="15" eb="17">
      <t>テンネン</t>
    </rPh>
    <rPh sb="32" eb="33">
      <t>オモ</t>
    </rPh>
    <rPh sb="34" eb="36">
      <t>ゲンパツ</t>
    </rPh>
    <rPh sb="36" eb="38">
      <t>ジコ</t>
    </rPh>
    <rPh sb="50" eb="52">
      <t>イリョウ</t>
    </rPh>
    <rPh sb="59" eb="60">
      <t>カク</t>
    </rPh>
    <rPh sb="60" eb="62">
      <t>ジッケン</t>
    </rPh>
    <rPh sb="63" eb="65">
      <t>ユライ</t>
    </rPh>
    <phoneticPr fontId="1"/>
  </si>
  <si>
    <t>(注2) ND(検出されず)は､核種別･地点別の仮想値(過去最小値の1/2で求める"ND代替値")を設定｡Cs-137･Cs-134･H-3･I-131は次の重大事故まで物理減衰し､事故の都度リセットされ"ND代替値"に戻ると仮定</t>
    <rPh sb="1" eb="2">
      <t>チュウ</t>
    </rPh>
    <rPh sb="8" eb="10">
      <t>ケンシュツ</t>
    </rPh>
    <rPh sb="16" eb="18">
      <t>カクシュ</t>
    </rPh>
    <rPh sb="18" eb="19">
      <t>ベツ</t>
    </rPh>
    <rPh sb="20" eb="22">
      <t>チテン</t>
    </rPh>
    <rPh sb="22" eb="23">
      <t>ベツ</t>
    </rPh>
    <rPh sb="24" eb="26">
      <t>カソウ</t>
    </rPh>
    <rPh sb="26" eb="27">
      <t>チ</t>
    </rPh>
    <rPh sb="50" eb="52">
      <t>セッテイ</t>
    </rPh>
    <phoneticPr fontId="1"/>
  </si>
  <si>
    <t>(注3) K-40･Sr-90は全期間物理減衰し事故の都度リセットされない､Be-7は短半減期だが常時新生供給され全期間一定レベル保持</t>
    <rPh sb="1" eb="2">
      <t>チュウ</t>
    </rPh>
    <rPh sb="16" eb="19">
      <t>ゼンキカン</t>
    </rPh>
    <rPh sb="19" eb="21">
      <t>ブツリ</t>
    </rPh>
    <rPh sb="21" eb="23">
      <t>ゲンスイ</t>
    </rPh>
    <rPh sb="24" eb="26">
      <t>ジコ</t>
    </rPh>
    <rPh sb="27" eb="29">
      <t>ツド</t>
    </rPh>
    <rPh sb="43" eb="44">
      <t>タン</t>
    </rPh>
    <rPh sb="44" eb="47">
      <t>ハンゲンキ</t>
    </rPh>
    <rPh sb="49" eb="51">
      <t>ジョウジ</t>
    </rPh>
    <rPh sb="51" eb="53">
      <t>シンセイ</t>
    </rPh>
    <rPh sb="53" eb="55">
      <t>キョウキュウ</t>
    </rPh>
    <rPh sb="57" eb="60">
      <t>ゼンキカン</t>
    </rPh>
    <rPh sb="60" eb="62">
      <t>イッテイ</t>
    </rPh>
    <rPh sb="65" eb="67">
      <t>ホジ</t>
    </rPh>
    <phoneticPr fontId="1"/>
  </si>
  <si>
    <t>：チェルノ事故日(事故日Cb)s61.4.26</t>
    <rPh sb="5" eb="7">
      <t>ジコ</t>
    </rPh>
    <rPh sb="7" eb="8">
      <t>ビ</t>
    </rPh>
    <rPh sb="9" eb="11">
      <t>ジコ</t>
    </rPh>
    <rPh sb="11" eb="12">
      <t>ビ</t>
    </rPh>
    <phoneticPr fontId="19"/>
  </si>
  <si>
    <t>：福一事故日(事故日Fk)h23.3.11</t>
    <rPh sb="1" eb="2">
      <t>フク</t>
    </rPh>
    <rPh sb="2" eb="3">
      <t>イチ</t>
    </rPh>
    <rPh sb="3" eb="5">
      <t>ジコ</t>
    </rPh>
    <rPh sb="5" eb="6">
      <t>ビ</t>
    </rPh>
    <phoneticPr fontId="19"/>
  </si>
  <si>
    <t>：調査開始日s56.10.12</t>
    <rPh sb="1" eb="3">
      <t>チョウサ</t>
    </rPh>
    <rPh sb="3" eb="5">
      <t>カイシ</t>
    </rPh>
    <rPh sb="5" eb="6">
      <t>ビ</t>
    </rPh>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</si>
</sst>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76" formatCode="yy/mm/dd"/>
    <numFmt numFmtId="177" formatCode="yy/mm"/>
    <numFmt numFmtId="178" formatCode="0.0"/>
    <numFmt numFmtId="179" formatCode=";;;"/>
    <numFmt numFmtId="180" formatCode="0_);[Red]\(0\)"/>
    <numFmt numFmtId="181" formatCode="0.0_);[Red]\(0.0\)"/>
    <numFmt numFmtId="182" formatCode="0.00_);[Red]\(0.00\)"/>
    <numFmt numFmtId="183" formatCode="0.00_ "/>
    <numFmt numFmtId="184" formatCode="&quot;(&quot;0.00&quot;)&quot;"/>
    <numFmt numFmtId="185" formatCode="0.000_);[Red]\(0.000\)"/>
    <numFmt numFmtId="186" formatCode="0.00;&quot;△ &quot;0.00"/>
    <numFmt numFmtId="187" formatCode="0.0;&quot;△ &quot;0.0"/>
    <numFmt numFmtId="188" formatCode="0;&quot;△ &quot;0"/>
    <numFmt numFmtId="189" formatCode="[$-411]ge"/>
    <numFmt numFmtId="190" formatCode="0.000"/>
  </numFmts>
  <fonts count="20" x14ac:knownFonts="1">
    <font>
      <sz val="14"/>
      <name val="ＭＳ 明朝"/>
      <family val="1"/>
      <charset val="128"/>
    </font>
    <font>
      <sz val="7"/>
      <name val="ＭＳ 明朝"/>
      <family val="1"/>
      <charset val="128"/>
    </font>
    <font>
      <sz val="9"/>
      <name val="Meiryo UI"/>
      <family val="3"/>
      <charset val="128"/>
    </font>
    <font>
      <u/>
      <sz val="14"/>
      <color indexed="12"/>
      <name val="ＭＳ 明朝"/>
      <family val="1"/>
      <charset val="128"/>
    </font>
    <font>
      <sz val="10"/>
      <name val="Meiryo UI"/>
      <family val="3"/>
      <charset val="128"/>
    </font>
    <font>
      <sz val="7"/>
      <name val="Terminal"/>
      <charset val="128"/>
    </font>
    <font>
      <sz val="14"/>
      <name val="Meiryo UI"/>
      <family val="3"/>
      <charset val="128"/>
    </font>
    <font>
      <b/>
      <sz val="11"/>
      <name val="Meiryo UI"/>
      <family val="3"/>
      <charset val="128"/>
    </font>
    <font>
      <sz val="7"/>
      <name val="ＭＳ Ｐゴシック"/>
      <family val="3"/>
      <charset val="128"/>
    </font>
    <font>
      <b/>
      <sz val="9"/>
      <name val="Meiryo UI"/>
      <family val="3"/>
      <charset val="128"/>
    </font>
    <font>
      <b/>
      <sz val="9"/>
      <color rgb="FF0070C0"/>
      <name val="Meiryo UI"/>
      <family val="3"/>
      <charset val="128"/>
    </font>
    <font>
      <sz val="8"/>
      <name val="Meiryo UI"/>
      <family val="3"/>
      <charset val="128"/>
    </font>
    <font>
      <sz val="7"/>
      <name val="Meiryo UI"/>
      <family val="3"/>
      <charset val="128"/>
    </font>
    <font>
      <u/>
      <sz val="8"/>
      <name val="Meiryo UI"/>
      <family val="3"/>
      <charset val="128"/>
    </font>
    <font>
      <u/>
      <sz val="8"/>
      <name val="ＭＳ 明朝"/>
      <family val="1"/>
      <charset val="128"/>
    </font>
    <font>
      <sz val="8.5"/>
      <color indexed="8"/>
      <name val="Meiryo UI"/>
      <family val="3"/>
      <charset val="128"/>
    </font>
    <font>
      <sz val="8.5"/>
      <name val="Meiryo UI"/>
      <family val="3"/>
      <charset val="128"/>
    </font>
    <font>
      <vertAlign val="superscript"/>
      <sz val="8.5"/>
      <color indexed="8"/>
      <name val="Meiryo UI"/>
      <family val="3"/>
      <charset val="128"/>
    </font>
    <font>
      <sz val="14"/>
      <color rgb="FF0070C0"/>
      <name val="ＭＳ 明朝"/>
      <family val="1"/>
      <charset val="128"/>
    </font>
    <font>
      <sz val="7"/>
      <name val="ＭＳ Ｐ明朝"/>
      <family val="1"/>
      <charset val="128"/>
    </font>
  </fonts>
  <fills count="8">
    <fill>
      <patternFill patternType="none"/>
    </fill>
    <fill>
      <patternFill patternType="gray125"/>
    </fill>
    <fill>
      <patternFill patternType="solid">
        <fgColor indexed="26"/>
        <bgColor indexed="64"/>
      </patternFill>
    </fill>
    <fill>
      <patternFill patternType="solid">
        <fgColor indexed="31"/>
        <bgColor indexed="64"/>
      </patternFill>
    </fill>
    <fill>
      <patternFill patternType="solid">
        <fgColor indexed="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rgb="FFCCFFFF"/>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hair">
        <color indexed="64"/>
      </bottom>
      <diagonal/>
    </border>
    <border diagonalUp="1">
      <left/>
      <right style="thin">
        <color indexed="64"/>
      </right>
      <top style="hair">
        <color indexed="64"/>
      </top>
      <bottom style="hair">
        <color indexed="64"/>
      </bottom>
      <diagonal style="thin">
        <color auto="1"/>
      </diagonal>
    </border>
    <border diagonalUp="1">
      <left style="hair">
        <color indexed="64"/>
      </left>
      <right style="hair">
        <color indexed="64"/>
      </right>
      <top/>
      <bottom style="thin">
        <color indexed="64"/>
      </bottom>
      <diagonal style="thin">
        <color auto="1"/>
      </diagonal>
    </border>
    <border diagonalUp="1">
      <left style="hair">
        <color indexed="64"/>
      </left>
      <right style="hair">
        <color indexed="64"/>
      </right>
      <top style="hair">
        <color indexed="64"/>
      </top>
      <bottom style="hair">
        <color indexed="64"/>
      </bottom>
      <diagonal style="thin">
        <color auto="1"/>
      </diagonal>
    </border>
    <border diagonalUp="1">
      <left style="thin">
        <color indexed="64"/>
      </left>
      <right style="hair">
        <color indexed="64"/>
      </right>
      <top style="hair">
        <color indexed="64"/>
      </top>
      <bottom style="hair">
        <color indexed="64"/>
      </bottom>
      <diagonal style="thin">
        <color auto="1"/>
      </diagonal>
    </border>
    <border>
      <left/>
      <right/>
      <top/>
      <bottom style="hair">
        <color indexed="64"/>
      </bottom>
      <diagonal/>
    </border>
    <border>
      <left style="thin">
        <color indexed="64"/>
      </left>
      <right style="thin">
        <color indexed="64"/>
      </right>
      <top style="double">
        <color indexed="64"/>
      </top>
      <bottom style="hair">
        <color indexed="64"/>
      </bottom>
      <diagonal/>
    </border>
    <border>
      <left style="hair">
        <color indexed="64"/>
      </left>
      <right style="hair">
        <color indexed="64"/>
      </right>
      <top/>
      <bottom style="hair">
        <color indexed="64"/>
      </bottom>
      <diagonal/>
    </border>
    <border>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style="thin">
        <color indexed="64"/>
      </right>
      <top style="hair">
        <color indexed="64"/>
      </top>
      <bottom style="hair">
        <color indexed="64"/>
      </bottom>
      <diagonal style="thin">
        <color auto="1"/>
      </diagonal>
    </border>
    <border>
      <left style="hair">
        <color indexed="64"/>
      </left>
      <right/>
      <top style="hair">
        <color indexed="64"/>
      </top>
      <bottom style="hair">
        <color indexed="64"/>
      </bottom>
      <diagonal/>
    </border>
    <border diagonalUp="1">
      <left/>
      <right style="thin">
        <color indexed="64"/>
      </right>
      <top style="hair">
        <color indexed="64"/>
      </top>
      <bottom style="hair">
        <color indexed="64"/>
      </bottom>
      <diagonal style="hair">
        <color indexed="64"/>
      </diagonal>
    </border>
    <border diagonalUp="1">
      <left style="thin">
        <color indexed="64"/>
      </left>
      <right style="hair">
        <color indexed="64"/>
      </right>
      <top style="hair">
        <color indexed="64"/>
      </top>
      <bottom style="hair">
        <color indexed="64"/>
      </bottom>
      <diagonal style="hair">
        <color indexed="64"/>
      </diagonal>
    </border>
    <border diagonalUp="1">
      <left style="hair">
        <color indexed="64"/>
      </left>
      <right style="hair">
        <color indexed="64"/>
      </right>
      <top style="hair">
        <color indexed="64"/>
      </top>
      <bottom style="hair">
        <color indexed="64"/>
      </bottom>
      <diagonal style="hair">
        <color indexed="64"/>
      </diagonal>
    </border>
    <border diagonalUp="1">
      <left style="hair">
        <color indexed="64"/>
      </left>
      <right style="hair">
        <color indexed="64"/>
      </right>
      <top style="thin">
        <color indexed="64"/>
      </top>
      <bottom style="hair">
        <color indexed="64"/>
      </bottom>
      <diagonal style="hair">
        <color indexed="64"/>
      </diagonal>
    </border>
    <border diagonalUp="1">
      <left style="hair">
        <color indexed="64"/>
      </left>
      <right style="hair">
        <color indexed="64"/>
      </right>
      <top/>
      <bottom style="thin">
        <color indexed="64"/>
      </bottom>
      <diagonal style="hair">
        <color indexed="64"/>
      </diagonal>
    </border>
    <border diagonalUp="1">
      <left/>
      <right style="thin">
        <color indexed="64"/>
      </right>
      <top style="thin">
        <color indexed="64"/>
      </top>
      <bottom style="hair">
        <color indexed="64"/>
      </bottom>
      <diagonal style="hair">
        <color indexed="64"/>
      </diagonal>
    </border>
  </borders>
  <cellStyleXfs count="2">
    <xf numFmtId="0" fontId="0" fillId="0" borderId="0"/>
    <xf numFmtId="0" fontId="3" fillId="0" borderId="0" applyNumberFormat="0" applyFill="0" applyBorder="0" applyAlignment="0" applyProtection="0">
      <alignment vertical="top"/>
      <protection locked="0"/>
    </xf>
  </cellStyleXfs>
  <cellXfs count="252">
    <xf numFmtId="0" fontId="0" fillId="0" borderId="0" xfId="0"/>
    <xf numFmtId="0" fontId="2" fillId="0" borderId="0" xfId="0" applyFont="1" applyAlignment="1">
      <alignment vertical="center"/>
    </xf>
    <xf numFmtId="0" fontId="4" fillId="0" borderId="0" xfId="0" applyFont="1" applyAlignment="1">
      <alignment vertical="center"/>
    </xf>
    <xf numFmtId="0" fontId="6" fillId="0" borderId="0" xfId="0" applyFont="1" applyAlignment="1" applyProtection="1">
      <alignment horizontal="left" vertical="center"/>
    </xf>
    <xf numFmtId="0" fontId="7" fillId="0" borderId="0" xfId="0" quotePrefix="1" applyFont="1" applyAlignment="1" applyProtection="1">
      <alignment horizontal="left" vertical="center"/>
    </xf>
    <xf numFmtId="177" fontId="2" fillId="0" borderId="0" xfId="0" applyNumberFormat="1" applyFont="1" applyAlignment="1" applyProtection="1">
      <alignment vertical="center"/>
    </xf>
    <xf numFmtId="185" fontId="2" fillId="0" borderId="0" xfId="0" applyNumberFormat="1" applyFont="1" applyAlignment="1">
      <alignment vertical="center"/>
    </xf>
    <xf numFmtId="0" fontId="2" fillId="0" borderId="0" xfId="0" applyNumberFormat="1" applyFont="1" applyAlignment="1">
      <alignment vertical="center"/>
    </xf>
    <xf numFmtId="57" fontId="2" fillId="0" borderId="0" xfId="0" applyNumberFormat="1" applyFont="1" applyAlignment="1">
      <alignment vertical="center"/>
    </xf>
    <xf numFmtId="180" fontId="2" fillId="0" borderId="0" xfId="0" applyNumberFormat="1" applyFont="1" applyAlignment="1">
      <alignment vertical="center"/>
    </xf>
    <xf numFmtId="0" fontId="2" fillId="0" borderId="0" xfId="0" applyFont="1" applyBorder="1" applyAlignment="1">
      <alignment vertical="center"/>
    </xf>
    <xf numFmtId="0" fontId="2" fillId="0" borderId="0" xfId="0" applyFont="1" applyAlignment="1" applyProtection="1">
      <alignment horizontal="left" vertical="center"/>
    </xf>
    <xf numFmtId="57" fontId="7" fillId="0" borderId="0" xfId="0" quotePrefix="1" applyNumberFormat="1" applyFont="1" applyAlignment="1" applyProtection="1">
      <alignment horizontal="left" vertical="center"/>
    </xf>
    <xf numFmtId="0" fontId="2" fillId="0" borderId="0" xfId="0" applyNumberFormat="1" applyFont="1" applyAlignment="1" applyProtection="1">
      <alignment horizontal="left" vertical="center"/>
    </xf>
    <xf numFmtId="176" fontId="2" fillId="0" borderId="0" xfId="0" applyNumberFormat="1" applyFont="1" applyAlignment="1" applyProtection="1">
      <alignment vertical="center"/>
    </xf>
    <xf numFmtId="0" fontId="2" fillId="2" borderId="1" xfId="0" applyFont="1" applyFill="1" applyBorder="1" applyAlignment="1" applyProtection="1">
      <alignment horizontal="left" vertical="center"/>
    </xf>
    <xf numFmtId="0" fontId="2" fillId="2" borderId="3" xfId="0" applyFont="1" applyFill="1" applyBorder="1" applyAlignment="1" applyProtection="1">
      <alignment horizontal="left" vertical="center"/>
    </xf>
    <xf numFmtId="179" fontId="2" fillId="2" borderId="3" xfId="0" applyNumberFormat="1" applyFont="1" applyFill="1" applyBorder="1" applyAlignment="1" applyProtection="1">
      <alignment horizontal="left" vertical="center"/>
    </xf>
    <xf numFmtId="179" fontId="2" fillId="2" borderId="2" xfId="0" applyNumberFormat="1" applyFont="1" applyFill="1" applyBorder="1" applyAlignment="1" applyProtection="1">
      <alignment horizontal="left" vertical="center"/>
    </xf>
    <xf numFmtId="179" fontId="2" fillId="2" borderId="3" xfId="0" quotePrefix="1" applyNumberFormat="1" applyFont="1" applyFill="1" applyBorder="1" applyAlignment="1" applyProtection="1">
      <alignment horizontal="left" vertical="center"/>
    </xf>
    <xf numFmtId="185" fontId="2" fillId="2" borderId="3" xfId="0" quotePrefix="1" applyNumberFormat="1" applyFont="1" applyFill="1" applyBorder="1" applyAlignment="1" applyProtection="1">
      <alignment horizontal="left" vertical="center"/>
    </xf>
    <xf numFmtId="0" fontId="2" fillId="2" borderId="3" xfId="0" quotePrefix="1" applyNumberFormat="1" applyFont="1" applyFill="1" applyBorder="1" applyAlignment="1" applyProtection="1">
      <alignment horizontal="left" vertical="center"/>
    </xf>
    <xf numFmtId="185" fontId="2" fillId="2" borderId="2" xfId="0" quotePrefix="1" applyNumberFormat="1" applyFont="1" applyFill="1" applyBorder="1" applyAlignment="1" applyProtection="1">
      <alignment horizontal="left" vertical="center"/>
    </xf>
    <xf numFmtId="0" fontId="2" fillId="2" borderId="3" xfId="0" quotePrefix="1" applyFont="1" applyFill="1" applyBorder="1" applyAlignment="1" applyProtection="1">
      <alignment horizontal="left" vertical="center"/>
    </xf>
    <xf numFmtId="180" fontId="2" fillId="2" borderId="3" xfId="0" quotePrefix="1" applyNumberFormat="1" applyFont="1" applyFill="1" applyBorder="1" applyAlignment="1" applyProtection="1">
      <alignment horizontal="left" vertical="center"/>
    </xf>
    <xf numFmtId="0" fontId="2" fillId="2" borderId="3" xfId="0" applyNumberFormat="1" applyFont="1" applyFill="1" applyBorder="1" applyAlignment="1" applyProtection="1">
      <alignment horizontal="left" vertical="center"/>
    </xf>
    <xf numFmtId="180" fontId="2" fillId="2" borderId="3" xfId="0" applyNumberFormat="1" applyFont="1" applyFill="1" applyBorder="1" applyAlignment="1" applyProtection="1">
      <alignment horizontal="left" vertical="center"/>
    </xf>
    <xf numFmtId="180" fontId="2" fillId="2" borderId="2" xfId="0" applyNumberFormat="1" applyFont="1" applyFill="1" applyBorder="1" applyAlignment="1" applyProtection="1">
      <alignment horizontal="left" vertical="center"/>
    </xf>
    <xf numFmtId="0" fontId="2" fillId="0" borderId="4" xfId="0" applyFont="1" applyBorder="1" applyAlignment="1" applyProtection="1">
      <alignment horizontal="left" vertical="center"/>
    </xf>
    <xf numFmtId="0" fontId="2" fillId="0" borderId="3" xfId="0" applyFont="1" applyBorder="1" applyAlignment="1">
      <alignment vertical="center"/>
    </xf>
    <xf numFmtId="0" fontId="2" fillId="0" borderId="2" xfId="0" applyFont="1" applyBorder="1" applyAlignment="1">
      <alignment vertical="center"/>
    </xf>
    <xf numFmtId="0" fontId="2" fillId="0" borderId="3" xfId="0" applyFont="1" applyBorder="1" applyAlignment="1" applyProtection="1">
      <alignment horizontal="left" vertical="center"/>
    </xf>
    <xf numFmtId="0" fontId="2" fillId="0" borderId="3" xfId="0" applyFont="1" applyFill="1" applyBorder="1" applyAlignment="1">
      <alignment vertical="center"/>
    </xf>
    <xf numFmtId="0" fontId="2" fillId="0" borderId="2" xfId="0" applyFont="1" applyFill="1" applyBorder="1" applyAlignment="1">
      <alignment vertical="center"/>
    </xf>
    <xf numFmtId="0" fontId="2" fillId="0" borderId="3" xfId="0" applyFont="1" applyFill="1" applyBorder="1" applyAlignment="1" applyProtection="1">
      <alignment horizontal="left" vertical="center"/>
    </xf>
    <xf numFmtId="0" fontId="2" fillId="0" borderId="0" xfId="0" applyFont="1" applyBorder="1" applyAlignment="1">
      <alignment horizontal="left" vertical="center"/>
    </xf>
    <xf numFmtId="0" fontId="2" fillId="0" borderId="6" xfId="0" applyFont="1" applyBorder="1" applyAlignment="1" applyProtection="1">
      <alignment horizontal="left" vertical="center"/>
    </xf>
    <xf numFmtId="0" fontId="2" fillId="0" borderId="6" xfId="0" applyFont="1" applyFill="1" applyBorder="1" applyAlignment="1" applyProtection="1">
      <alignment horizontal="left" vertical="center"/>
    </xf>
    <xf numFmtId="0" fontId="2" fillId="0" borderId="6" xfId="0" quotePrefix="1" applyFont="1" applyFill="1" applyBorder="1" applyAlignment="1" applyProtection="1">
      <alignment horizontal="left" vertical="center"/>
    </xf>
    <xf numFmtId="0" fontId="2" fillId="0" borderId="0" xfId="0" applyFont="1" applyAlignment="1">
      <alignment horizontal="left" vertical="center"/>
    </xf>
    <xf numFmtId="0" fontId="2" fillId="2" borderId="5" xfId="0" applyFont="1" applyFill="1" applyBorder="1" applyAlignment="1" applyProtection="1">
      <alignment horizontal="left" vertical="center"/>
    </xf>
    <xf numFmtId="0" fontId="2" fillId="2" borderId="6" xfId="0" applyFont="1" applyFill="1" applyBorder="1" applyAlignment="1" applyProtection="1">
      <alignment horizontal="left" vertical="center"/>
    </xf>
    <xf numFmtId="185" fontId="2" fillId="2" borderId="6" xfId="0" applyNumberFormat="1" applyFont="1" applyFill="1" applyBorder="1" applyAlignment="1" applyProtection="1">
      <alignment horizontal="left" vertical="center"/>
    </xf>
    <xf numFmtId="180" fontId="2" fillId="2" borderId="6" xfId="0" applyNumberFormat="1" applyFont="1" applyFill="1" applyBorder="1" applyAlignment="1" applyProtection="1">
      <alignment horizontal="left" vertical="center"/>
    </xf>
    <xf numFmtId="57" fontId="2" fillId="2" borderId="5" xfId="0" applyNumberFormat="1" applyFont="1" applyFill="1" applyBorder="1" applyAlignment="1">
      <alignment vertical="center" shrinkToFit="1"/>
    </xf>
    <xf numFmtId="57" fontId="2" fillId="2" borderId="5" xfId="0" applyNumberFormat="1" applyFont="1" applyFill="1" applyBorder="1" applyAlignment="1" applyProtection="1">
      <alignment vertical="center" shrinkToFit="1"/>
    </xf>
    <xf numFmtId="182" fontId="2" fillId="0" borderId="6" xfId="0" applyNumberFormat="1" applyFont="1" applyBorder="1" applyAlignment="1" applyProtection="1">
      <alignment vertical="center" shrinkToFit="1"/>
    </xf>
    <xf numFmtId="185" fontId="2" fillId="0" borderId="6" xfId="0" applyNumberFormat="1" applyFont="1" applyFill="1" applyBorder="1" applyAlignment="1" applyProtection="1">
      <alignment vertical="center" shrinkToFit="1"/>
    </xf>
    <xf numFmtId="0" fontId="2" fillId="0" borderId="0" xfId="0" applyFont="1" applyFill="1"/>
    <xf numFmtId="0" fontId="6" fillId="0" borderId="0" xfId="0" applyFont="1" applyFill="1"/>
    <xf numFmtId="0" fontId="6" fillId="0" borderId="0" xfId="0" applyFont="1"/>
    <xf numFmtId="0" fontId="2" fillId="2" borderId="1" xfId="0" applyFont="1" applyFill="1" applyBorder="1" applyAlignment="1">
      <alignment horizontal="right" vertical="center"/>
    </xf>
    <xf numFmtId="180" fontId="2" fillId="0" borderId="0" xfId="0" applyNumberFormat="1" applyFont="1" applyFill="1" applyAlignment="1">
      <alignment vertical="center"/>
    </xf>
    <xf numFmtId="184" fontId="2" fillId="0" borderId="6" xfId="0" applyNumberFormat="1" applyFont="1" applyBorder="1" applyAlignment="1" applyProtection="1">
      <alignment vertical="center" shrinkToFit="1"/>
    </xf>
    <xf numFmtId="0" fontId="9" fillId="0" borderId="0" xfId="0" applyFont="1" applyFill="1" applyAlignment="1">
      <alignment vertical="center"/>
    </xf>
    <xf numFmtId="0" fontId="2" fillId="0" borderId="0" xfId="0" applyFont="1" applyFill="1" applyAlignment="1">
      <alignment vertical="center"/>
    </xf>
    <xf numFmtId="0" fontId="2" fillId="2" borderId="9" xfId="0" applyFont="1" applyFill="1" applyBorder="1" applyAlignment="1" applyProtection="1">
      <alignment horizontal="left" vertical="center"/>
    </xf>
    <xf numFmtId="0" fontId="2" fillId="2" borderId="10" xfId="0" applyFont="1" applyFill="1" applyBorder="1" applyAlignment="1" applyProtection="1">
      <alignment horizontal="left" vertical="center"/>
    </xf>
    <xf numFmtId="2" fontId="2" fillId="0" borderId="9" xfId="0" applyNumberFormat="1" applyFont="1" applyBorder="1" applyAlignment="1" applyProtection="1">
      <alignment vertical="center" shrinkToFit="1"/>
    </xf>
    <xf numFmtId="180" fontId="2" fillId="0" borderId="10" xfId="0" applyNumberFormat="1" applyFont="1" applyBorder="1" applyAlignment="1" applyProtection="1">
      <alignment vertical="center" shrinkToFit="1"/>
    </xf>
    <xf numFmtId="185" fontId="2" fillId="2" borderId="8" xfId="0" applyNumberFormat="1" applyFont="1" applyFill="1" applyBorder="1" applyAlignment="1" applyProtection="1">
      <alignment horizontal="left" vertical="center"/>
    </xf>
    <xf numFmtId="185" fontId="2" fillId="2" borderId="10" xfId="0" applyNumberFormat="1" applyFont="1" applyFill="1" applyBorder="1" applyAlignment="1" applyProtection="1">
      <alignment horizontal="left" vertical="center"/>
    </xf>
    <xf numFmtId="185" fontId="2" fillId="2" borderId="10" xfId="0" quotePrefix="1" applyNumberFormat="1" applyFont="1" applyFill="1" applyBorder="1" applyAlignment="1" applyProtection="1">
      <alignment horizontal="left" vertical="center"/>
    </xf>
    <xf numFmtId="2" fontId="2" fillId="0" borderId="10" xfId="0" applyNumberFormat="1" applyFont="1" applyBorder="1" applyAlignment="1" applyProtection="1">
      <alignment vertical="center" shrinkToFit="1"/>
    </xf>
    <xf numFmtId="180" fontId="2" fillId="2" borderId="10" xfId="0" applyNumberFormat="1" applyFont="1" applyFill="1" applyBorder="1" applyAlignment="1" applyProtection="1">
      <alignment horizontal="left" vertical="center"/>
    </xf>
    <xf numFmtId="181" fontId="2" fillId="0" borderId="10" xfId="0" applyNumberFormat="1" applyFont="1" applyFill="1" applyBorder="1" applyAlignment="1" applyProtection="1">
      <alignment vertical="center" shrinkToFit="1"/>
    </xf>
    <xf numFmtId="0" fontId="2" fillId="2" borderId="9" xfId="0" applyNumberFormat="1" applyFont="1" applyFill="1" applyBorder="1" applyAlignment="1" applyProtection="1">
      <alignment horizontal="left" vertical="center"/>
    </xf>
    <xf numFmtId="183" fontId="2" fillId="0" borderId="9" xfId="0" applyNumberFormat="1" applyFont="1" applyBorder="1" applyAlignment="1" applyProtection="1">
      <alignment vertical="center" shrinkToFit="1"/>
    </xf>
    <xf numFmtId="0" fontId="2" fillId="4" borderId="9" xfId="0" applyNumberFormat="1" applyFont="1" applyFill="1" applyBorder="1" applyAlignment="1" applyProtection="1">
      <alignment horizontal="right" vertical="center" shrinkToFit="1"/>
    </xf>
    <xf numFmtId="188" fontId="2" fillId="4" borderId="10" xfId="0" applyNumberFormat="1" applyFont="1" applyFill="1" applyBorder="1" applyAlignment="1" applyProtection="1">
      <alignment horizontal="right" vertical="center" shrinkToFit="1"/>
    </xf>
    <xf numFmtId="0" fontId="2" fillId="4" borderId="6" xfId="0" applyNumberFormat="1" applyFont="1" applyFill="1" applyBorder="1" applyAlignment="1" applyProtection="1">
      <alignment horizontal="right" vertical="center" shrinkToFit="1"/>
    </xf>
    <xf numFmtId="0" fontId="2" fillId="4" borderId="10" xfId="0" applyNumberFormat="1" applyFont="1" applyFill="1" applyBorder="1" applyAlignment="1" applyProtection="1">
      <alignment horizontal="right" vertical="center" shrinkToFit="1"/>
    </xf>
    <xf numFmtId="188" fontId="2" fillId="4" borderId="6" xfId="0" applyNumberFormat="1" applyFont="1" applyFill="1" applyBorder="1" applyAlignment="1" applyProtection="1">
      <alignment horizontal="right" vertical="center" shrinkToFit="1"/>
    </xf>
    <xf numFmtId="0" fontId="10" fillId="0" borderId="0" xfId="0" applyNumberFormat="1" applyFont="1" applyAlignment="1">
      <alignment horizontal="center" vertical="center" shrinkToFit="1"/>
    </xf>
    <xf numFmtId="57" fontId="2" fillId="2" borderId="11" xfId="0" applyNumberFormat="1" applyFont="1" applyFill="1" applyBorder="1" applyAlignment="1">
      <alignment vertical="center" shrinkToFit="1"/>
    </xf>
    <xf numFmtId="2" fontId="2" fillId="0" borderId="12" xfId="0" applyNumberFormat="1" applyFont="1" applyBorder="1" applyAlignment="1" applyProtection="1">
      <alignment vertical="center" shrinkToFit="1"/>
    </xf>
    <xf numFmtId="180" fontId="2" fillId="0" borderId="13" xfId="0" applyNumberFormat="1" applyFont="1" applyBorder="1" applyAlignment="1" applyProtection="1">
      <alignment vertical="center" shrinkToFit="1"/>
    </xf>
    <xf numFmtId="1" fontId="2" fillId="0" borderId="14" xfId="0" applyNumberFormat="1" applyFont="1" applyBorder="1" applyAlignment="1" applyProtection="1">
      <alignment vertical="center" shrinkToFit="1"/>
    </xf>
    <xf numFmtId="1" fontId="2" fillId="0" borderId="13" xfId="0" applyNumberFormat="1" applyFont="1" applyBorder="1" applyAlignment="1" applyProtection="1">
      <alignment vertical="center" shrinkToFit="1"/>
    </xf>
    <xf numFmtId="185" fontId="2" fillId="0" borderId="13" xfId="0" applyNumberFormat="1" applyFont="1" applyBorder="1" applyAlignment="1" applyProtection="1">
      <alignment vertical="center" shrinkToFit="1"/>
    </xf>
    <xf numFmtId="181" fontId="2" fillId="0" borderId="13" xfId="0" applyNumberFormat="1" applyFont="1" applyBorder="1" applyAlignment="1" applyProtection="1">
      <alignment vertical="center" shrinkToFit="1"/>
    </xf>
    <xf numFmtId="185" fontId="2" fillId="0" borderId="14" xfId="0" applyNumberFormat="1" applyFont="1" applyBorder="1" applyAlignment="1" applyProtection="1">
      <alignment vertical="center" shrinkToFit="1"/>
    </xf>
    <xf numFmtId="2" fontId="2" fillId="0" borderId="13" xfId="0" applyNumberFormat="1" applyFont="1" applyBorder="1" applyAlignment="1" applyProtection="1">
      <alignment vertical="center" shrinkToFit="1"/>
    </xf>
    <xf numFmtId="181" fontId="2" fillId="0" borderId="13" xfId="0" applyNumberFormat="1" applyFont="1" applyFill="1" applyBorder="1" applyAlignment="1" applyProtection="1">
      <alignment vertical="center" shrinkToFit="1"/>
    </xf>
    <xf numFmtId="182" fontId="2" fillId="0" borderId="14" xfId="0" applyNumberFormat="1" applyFont="1" applyFill="1" applyBorder="1" applyAlignment="1" applyProtection="1">
      <alignment vertical="center" shrinkToFit="1"/>
    </xf>
    <xf numFmtId="183" fontId="2" fillId="0" borderId="12" xfId="0" applyNumberFormat="1" applyFont="1" applyBorder="1" applyAlignment="1" applyProtection="1">
      <alignment vertical="center" shrinkToFit="1"/>
    </xf>
    <xf numFmtId="0" fontId="2" fillId="0" borderId="14" xfId="0" applyFont="1" applyBorder="1" applyAlignment="1">
      <alignment horizontal="center" vertical="center" shrinkToFit="1"/>
    </xf>
    <xf numFmtId="57" fontId="2" fillId="2" borderId="15" xfId="0" applyNumberFormat="1" applyFont="1" applyFill="1" applyBorder="1" applyAlignment="1">
      <alignment vertical="center" shrinkToFit="1"/>
    </xf>
    <xf numFmtId="2" fontId="2" fillId="0" borderId="16" xfId="0" applyNumberFormat="1" applyFont="1" applyBorder="1" applyAlignment="1" applyProtection="1">
      <alignment vertical="center" shrinkToFit="1"/>
    </xf>
    <xf numFmtId="180" fontId="2" fillId="0" borderId="17" xfId="0" applyNumberFormat="1" applyFont="1" applyBorder="1" applyAlignment="1" applyProtection="1">
      <alignment vertical="center" shrinkToFit="1"/>
    </xf>
    <xf numFmtId="0" fontId="2" fillId="0" borderId="18" xfId="0" applyFont="1" applyBorder="1" applyAlignment="1" applyProtection="1">
      <alignment vertical="center" shrinkToFit="1"/>
    </xf>
    <xf numFmtId="0" fontId="2" fillId="0" borderId="17" xfId="0" applyFont="1" applyBorder="1" applyAlignment="1">
      <alignment horizontal="center" vertical="center" shrinkToFit="1"/>
    </xf>
    <xf numFmtId="0" fontId="2" fillId="0" borderId="18" xfId="0" applyFont="1" applyBorder="1" applyAlignment="1">
      <alignment horizontal="center" vertical="center" shrinkToFit="1"/>
    </xf>
    <xf numFmtId="2" fontId="2" fillId="0" borderId="17" xfId="0" applyNumberFormat="1" applyFont="1" applyBorder="1" applyAlignment="1" applyProtection="1">
      <alignment vertical="center" shrinkToFit="1"/>
    </xf>
    <xf numFmtId="181" fontId="2" fillId="0" borderId="17" xfId="0" applyNumberFormat="1" applyFont="1" applyBorder="1" applyAlignment="1" applyProtection="1">
      <alignment vertical="center" shrinkToFit="1"/>
    </xf>
    <xf numFmtId="185" fontId="2" fillId="0" borderId="18" xfId="0" applyNumberFormat="1" applyFont="1" applyBorder="1" applyAlignment="1" applyProtection="1">
      <alignment vertical="center" shrinkToFit="1"/>
    </xf>
    <xf numFmtId="183" fontId="2" fillId="0" borderId="16" xfId="0" applyNumberFormat="1" applyFont="1" applyBorder="1" applyAlignment="1" applyProtection="1">
      <alignment vertical="center" shrinkToFit="1"/>
    </xf>
    <xf numFmtId="57" fontId="2" fillId="2" borderId="15" xfId="0" applyNumberFormat="1" applyFont="1" applyFill="1" applyBorder="1" applyAlignment="1" applyProtection="1">
      <alignment vertical="center" shrinkToFit="1"/>
    </xf>
    <xf numFmtId="182" fontId="2" fillId="0" borderId="18" xfId="0" applyNumberFormat="1" applyFont="1" applyBorder="1" applyAlignment="1" applyProtection="1">
      <alignment vertical="center" shrinkToFit="1"/>
    </xf>
    <xf numFmtId="181" fontId="2" fillId="0" borderId="17" xfId="0" applyNumberFormat="1" applyFont="1" applyFill="1" applyBorder="1" applyAlignment="1" applyProtection="1">
      <alignment vertical="center" shrinkToFit="1"/>
    </xf>
    <xf numFmtId="182" fontId="2" fillId="0" borderId="18" xfId="0" applyNumberFormat="1" applyFont="1" applyFill="1" applyBorder="1" applyAlignment="1" applyProtection="1">
      <alignment vertical="center" shrinkToFit="1"/>
    </xf>
    <xf numFmtId="1" fontId="2" fillId="0" borderId="18" xfId="0" applyNumberFormat="1" applyFont="1" applyBorder="1" applyAlignment="1" applyProtection="1">
      <alignment vertical="center" shrinkToFit="1"/>
    </xf>
    <xf numFmtId="185" fontId="2" fillId="0" borderId="18" xfId="0" applyNumberFormat="1" applyFont="1" applyFill="1" applyBorder="1" applyAlignment="1" applyProtection="1">
      <alignment vertical="center" shrinkToFit="1"/>
    </xf>
    <xf numFmtId="2" fontId="2" fillId="0" borderId="16" xfId="0" applyNumberFormat="1" applyFont="1" applyFill="1" applyBorder="1" applyAlignment="1" applyProtection="1">
      <alignment horizontal="center" vertical="center" shrinkToFit="1"/>
    </xf>
    <xf numFmtId="180" fontId="2" fillId="0" borderId="17" xfId="0" applyNumberFormat="1" applyFont="1" applyFill="1" applyBorder="1" applyAlignment="1" applyProtection="1">
      <alignment vertical="center" shrinkToFit="1"/>
    </xf>
    <xf numFmtId="180" fontId="2" fillId="0" borderId="18" xfId="0" applyNumberFormat="1" applyFont="1" applyFill="1" applyBorder="1" applyAlignment="1" applyProtection="1">
      <alignment vertical="center" shrinkToFit="1"/>
    </xf>
    <xf numFmtId="0" fontId="2" fillId="0" borderId="16" xfId="0" applyNumberFormat="1" applyFont="1" applyFill="1" applyBorder="1" applyAlignment="1" applyProtection="1">
      <alignment vertical="center" shrinkToFit="1"/>
    </xf>
    <xf numFmtId="1" fontId="2" fillId="0" borderId="17" xfId="0" applyNumberFormat="1" applyFont="1" applyBorder="1" applyAlignment="1">
      <alignment horizontal="right" vertical="center" shrinkToFit="1"/>
    </xf>
    <xf numFmtId="2" fontId="2" fillId="0" borderId="17" xfId="0" applyNumberFormat="1" applyFont="1" applyBorder="1" applyAlignment="1">
      <alignment horizontal="right" vertical="center" shrinkToFit="1"/>
    </xf>
    <xf numFmtId="0" fontId="13" fillId="0" borderId="0" xfId="1" applyFont="1" applyAlignment="1" applyProtection="1">
      <alignment horizontal="left" vertical="center"/>
    </xf>
    <xf numFmtId="0" fontId="13" fillId="0" borderId="0" xfId="1" applyFont="1" applyAlignment="1" applyProtection="1">
      <alignment vertical="center"/>
    </xf>
    <xf numFmtId="0" fontId="13" fillId="0" borderId="0" xfId="1" applyFont="1" applyBorder="1" applyAlignment="1" applyProtection="1">
      <alignment horizontal="left" vertical="center"/>
    </xf>
    <xf numFmtId="0" fontId="13" fillId="0" borderId="0" xfId="1" applyFont="1" applyFill="1" applyAlignment="1" applyProtection="1">
      <alignment vertical="center"/>
    </xf>
    <xf numFmtId="0" fontId="14" fillId="0" borderId="0" xfId="1" applyFont="1" applyAlignment="1" applyProtection="1">
      <alignment vertical="center"/>
    </xf>
    <xf numFmtId="0" fontId="2" fillId="0" borderId="6" xfId="0" applyFont="1" applyBorder="1" applyAlignment="1">
      <alignment vertical="center" shrinkToFit="1"/>
    </xf>
    <xf numFmtId="180" fontId="2" fillId="0" borderId="6" xfId="0" applyNumberFormat="1" applyFont="1" applyBorder="1" applyAlignment="1">
      <alignment vertical="center" shrinkToFit="1"/>
    </xf>
    <xf numFmtId="0" fontId="2" fillId="2" borderId="5" xfId="0" applyNumberFormat="1" applyFont="1" applyFill="1" applyBorder="1" applyAlignment="1" applyProtection="1">
      <alignment horizontal="right" vertical="center"/>
    </xf>
    <xf numFmtId="0" fontId="2" fillId="0" borderId="14" xfId="0" applyFont="1" applyBorder="1" applyAlignment="1">
      <alignment vertical="center" shrinkToFit="1"/>
    </xf>
    <xf numFmtId="0" fontId="2" fillId="0" borderId="18" xfId="0" applyFont="1" applyBorder="1" applyAlignment="1">
      <alignment vertical="center" shrinkToFit="1"/>
    </xf>
    <xf numFmtId="0" fontId="2" fillId="2" borderId="11" xfId="0" quotePrefix="1" applyFont="1" applyFill="1" applyBorder="1" applyAlignment="1" applyProtection="1">
      <alignment horizontal="right" vertical="center"/>
    </xf>
    <xf numFmtId="186" fontId="2" fillId="0" borderId="14" xfId="0" applyNumberFormat="1" applyFont="1" applyFill="1" applyBorder="1" applyAlignment="1">
      <alignment vertical="center" shrinkToFit="1"/>
    </xf>
    <xf numFmtId="0" fontId="2" fillId="2" borderId="15" xfId="0" applyFont="1" applyFill="1" applyBorder="1" applyAlignment="1" applyProtection="1">
      <alignment horizontal="right" vertical="center"/>
    </xf>
    <xf numFmtId="186" fontId="2" fillId="0" borderId="18" xfId="0" applyNumberFormat="1" applyFont="1" applyFill="1" applyBorder="1" applyAlignment="1">
      <alignment vertical="center" shrinkToFit="1"/>
    </xf>
    <xf numFmtId="2" fontId="2" fillId="4" borderId="21" xfId="0" applyNumberFormat="1" applyFont="1" applyFill="1" applyBorder="1" applyAlignment="1" applyProtection="1">
      <alignment horizontal="right" vertical="center" shrinkToFit="1"/>
    </xf>
    <xf numFmtId="188" fontId="2" fillId="4" borderId="22" xfId="0" applyNumberFormat="1" applyFont="1" applyFill="1" applyBorder="1" applyAlignment="1" applyProtection="1">
      <alignment horizontal="right" vertical="center" shrinkToFit="1"/>
    </xf>
    <xf numFmtId="2" fontId="2" fillId="4" borderId="20" xfId="0" applyNumberFormat="1" applyFont="1" applyFill="1" applyBorder="1" applyAlignment="1" applyProtection="1">
      <alignment horizontal="right" vertical="center" shrinkToFit="1"/>
    </xf>
    <xf numFmtId="186" fontId="2" fillId="4" borderId="21" xfId="0" applyNumberFormat="1" applyFont="1" applyFill="1" applyBorder="1" applyAlignment="1" applyProtection="1">
      <alignment horizontal="right" vertical="center" shrinkToFit="1"/>
    </xf>
    <xf numFmtId="186" fontId="2" fillId="4" borderId="22" xfId="0" applyNumberFormat="1" applyFont="1" applyFill="1" applyBorder="1" applyAlignment="1" applyProtection="1">
      <alignment horizontal="right" vertical="center" shrinkToFit="1"/>
    </xf>
    <xf numFmtId="186" fontId="2" fillId="4" borderId="20" xfId="0" applyNumberFormat="1" applyFont="1" applyFill="1" applyBorder="1" applyAlignment="1" applyProtection="1">
      <alignment horizontal="right" vertical="center" shrinkToFit="1"/>
    </xf>
    <xf numFmtId="188" fontId="2" fillId="4" borderId="20" xfId="0" applyNumberFormat="1" applyFont="1" applyFill="1" applyBorder="1" applyAlignment="1" applyProtection="1">
      <alignment horizontal="right" vertical="center" shrinkToFit="1"/>
    </xf>
    <xf numFmtId="0" fontId="2" fillId="4" borderId="20" xfId="0" applyNumberFormat="1" applyFont="1" applyFill="1" applyBorder="1" applyAlignment="1" applyProtection="1">
      <alignment horizontal="right" vertical="center" shrinkToFit="1"/>
    </xf>
    <xf numFmtId="187" fontId="2" fillId="4" borderId="22" xfId="0" applyNumberFormat="1" applyFont="1" applyFill="1" applyBorder="1" applyAlignment="1" applyProtection="1">
      <alignment horizontal="right" vertical="center" shrinkToFit="1"/>
    </xf>
    <xf numFmtId="2" fontId="2" fillId="4" borderId="16" xfId="0" applyNumberFormat="1" applyFont="1" applyFill="1" applyBorder="1" applyAlignment="1" applyProtection="1">
      <alignment horizontal="center" vertical="center" shrinkToFit="1"/>
    </xf>
    <xf numFmtId="188" fontId="2" fillId="4" borderId="17" xfId="0" applyNumberFormat="1" applyFont="1" applyFill="1" applyBorder="1" applyAlignment="1" applyProtection="1">
      <alignment horizontal="right" vertical="center" shrinkToFit="1"/>
    </xf>
    <xf numFmtId="2" fontId="2" fillId="4" borderId="18" xfId="0" applyNumberFormat="1" applyFont="1" applyFill="1" applyBorder="1" applyAlignment="1" applyProtection="1">
      <alignment horizontal="center" vertical="center" shrinkToFit="1"/>
    </xf>
    <xf numFmtId="186" fontId="2" fillId="4" borderId="16" xfId="0" applyNumberFormat="1" applyFont="1" applyFill="1" applyBorder="1" applyAlignment="1" applyProtection="1">
      <alignment horizontal="center" vertical="center" shrinkToFit="1"/>
    </xf>
    <xf numFmtId="188" fontId="2" fillId="4" borderId="17" xfId="0" applyNumberFormat="1" applyFont="1" applyFill="1" applyBorder="1" applyAlignment="1" applyProtection="1">
      <alignment horizontal="center" vertical="center" shrinkToFit="1"/>
    </xf>
    <xf numFmtId="186" fontId="2" fillId="4" borderId="17" xfId="0" applyNumberFormat="1" applyFont="1" applyFill="1" applyBorder="1" applyAlignment="1" applyProtection="1">
      <alignment horizontal="center" vertical="center" shrinkToFit="1"/>
    </xf>
    <xf numFmtId="186" fontId="2" fillId="4" borderId="17" xfId="0" applyNumberFormat="1" applyFont="1" applyFill="1" applyBorder="1" applyAlignment="1" applyProtection="1">
      <alignment horizontal="right" vertical="center" shrinkToFit="1"/>
    </xf>
    <xf numFmtId="186" fontId="2" fillId="4" borderId="18" xfId="0" applyNumberFormat="1" applyFont="1" applyFill="1" applyBorder="1" applyAlignment="1" applyProtection="1">
      <alignment horizontal="center" vertical="center" shrinkToFit="1"/>
    </xf>
    <xf numFmtId="188" fontId="2" fillId="4" borderId="18" xfId="0" applyNumberFormat="1" applyFont="1" applyFill="1" applyBorder="1" applyAlignment="1" applyProtection="1">
      <alignment horizontal="center" vertical="center" shrinkToFit="1"/>
    </xf>
    <xf numFmtId="0" fontId="2" fillId="4" borderId="18" xfId="0" applyNumberFormat="1" applyFont="1" applyFill="1" applyBorder="1" applyAlignment="1" applyProtection="1">
      <alignment horizontal="center" vertical="center" shrinkToFit="1"/>
    </xf>
    <xf numFmtId="186" fontId="2" fillId="4" borderId="16" xfId="0" applyNumberFormat="1" applyFont="1" applyFill="1" applyBorder="1" applyAlignment="1" applyProtection="1">
      <alignment horizontal="right" vertical="center" shrinkToFit="1"/>
    </xf>
    <xf numFmtId="187" fontId="2" fillId="4" borderId="17" xfId="0" applyNumberFormat="1" applyFont="1" applyFill="1" applyBorder="1" applyAlignment="1" applyProtection="1">
      <alignment horizontal="center" vertical="center" shrinkToFit="1"/>
    </xf>
    <xf numFmtId="186" fontId="2" fillId="4" borderId="18" xfId="0" applyNumberFormat="1" applyFont="1" applyFill="1" applyBorder="1" applyAlignment="1" applyProtection="1">
      <alignment horizontal="right" vertical="center" shrinkToFit="1"/>
    </xf>
    <xf numFmtId="2" fontId="2" fillId="4" borderId="16" xfId="0" applyNumberFormat="1" applyFont="1" applyFill="1" applyBorder="1" applyAlignment="1" applyProtection="1">
      <alignment horizontal="right" vertical="center" shrinkToFit="1"/>
    </xf>
    <xf numFmtId="2" fontId="2" fillId="4" borderId="18" xfId="0" applyNumberFormat="1" applyFont="1" applyFill="1" applyBorder="1" applyAlignment="1" applyProtection="1">
      <alignment horizontal="right" vertical="center" shrinkToFit="1"/>
    </xf>
    <xf numFmtId="188" fontId="2" fillId="4" borderId="18" xfId="0" applyNumberFormat="1" applyFont="1" applyFill="1" applyBorder="1" applyAlignment="1" applyProtection="1">
      <alignment horizontal="right" vertical="center" shrinkToFit="1"/>
    </xf>
    <xf numFmtId="0" fontId="2" fillId="4" borderId="18" xfId="0" applyNumberFormat="1" applyFont="1" applyFill="1" applyBorder="1" applyAlignment="1" applyProtection="1">
      <alignment horizontal="right" vertical="center" shrinkToFit="1"/>
    </xf>
    <xf numFmtId="187" fontId="2" fillId="4" borderId="17" xfId="0" applyNumberFormat="1" applyFont="1" applyFill="1" applyBorder="1" applyAlignment="1" applyProtection="1">
      <alignment horizontal="right" vertical="center" shrinkToFit="1"/>
    </xf>
    <xf numFmtId="2" fontId="2" fillId="4" borderId="16" xfId="0" applyNumberFormat="1" applyFont="1" applyFill="1" applyBorder="1" applyAlignment="1">
      <alignment horizontal="right" vertical="center" shrinkToFit="1"/>
    </xf>
    <xf numFmtId="188" fontId="2" fillId="4" borderId="17" xfId="0" applyNumberFormat="1" applyFont="1" applyFill="1" applyBorder="1" applyAlignment="1">
      <alignment horizontal="right" vertical="center" shrinkToFit="1"/>
    </xf>
    <xf numFmtId="2" fontId="2" fillId="4" borderId="18" xfId="0" applyNumberFormat="1" applyFont="1" applyFill="1" applyBorder="1" applyAlignment="1">
      <alignment horizontal="right" vertical="center" shrinkToFit="1"/>
    </xf>
    <xf numFmtId="186" fontId="2" fillId="4" borderId="16" xfId="0" applyNumberFormat="1" applyFont="1" applyFill="1" applyBorder="1" applyAlignment="1">
      <alignment horizontal="right" vertical="center" shrinkToFit="1"/>
    </xf>
    <xf numFmtId="186" fontId="2" fillId="4" borderId="17" xfId="0" applyNumberFormat="1" applyFont="1" applyFill="1" applyBorder="1" applyAlignment="1">
      <alignment horizontal="right" vertical="center" shrinkToFit="1"/>
    </xf>
    <xf numFmtId="186" fontId="2" fillId="4" borderId="18" xfId="0" applyNumberFormat="1" applyFont="1" applyFill="1" applyBorder="1" applyAlignment="1">
      <alignment horizontal="right" vertical="center" shrinkToFit="1"/>
    </xf>
    <xf numFmtId="188" fontId="2" fillId="4" borderId="18" xfId="0" applyNumberFormat="1" applyFont="1" applyFill="1" applyBorder="1" applyAlignment="1">
      <alignment horizontal="right" vertical="center" shrinkToFit="1"/>
    </xf>
    <xf numFmtId="0" fontId="2" fillId="4" borderId="18" xfId="0" applyNumberFormat="1" applyFont="1" applyFill="1" applyBorder="1" applyAlignment="1">
      <alignment horizontal="right" vertical="center" shrinkToFit="1"/>
    </xf>
    <xf numFmtId="187" fontId="2" fillId="4" borderId="17" xfId="0" applyNumberFormat="1" applyFont="1" applyFill="1" applyBorder="1" applyAlignment="1">
      <alignment horizontal="right" vertical="center" shrinkToFit="1"/>
    </xf>
    <xf numFmtId="0" fontId="2" fillId="3" borderId="6" xfId="0" applyFont="1" applyFill="1" applyBorder="1" applyAlignment="1">
      <alignment horizontal="center" vertical="center" shrinkToFit="1"/>
    </xf>
    <xf numFmtId="0" fontId="2" fillId="0" borderId="23" xfId="0" applyFont="1" applyBorder="1" applyAlignment="1" applyProtection="1">
      <alignment horizontal="left" vertical="center"/>
    </xf>
    <xf numFmtId="0" fontId="2" fillId="0" borderId="8" xfId="0" applyFont="1" applyBorder="1" applyAlignment="1" applyProtection="1">
      <alignment horizontal="left" vertical="center"/>
    </xf>
    <xf numFmtId="0" fontId="2" fillId="0" borderId="24" xfId="0" applyFont="1" applyBorder="1" applyAlignment="1" applyProtection="1">
      <alignment horizontal="left" vertical="center"/>
    </xf>
    <xf numFmtId="0" fontId="2" fillId="0" borderId="10" xfId="0" applyFont="1" applyBorder="1" applyAlignment="1" applyProtection="1">
      <alignment horizontal="left" vertical="center"/>
    </xf>
    <xf numFmtId="0" fontId="2" fillId="0" borderId="25" xfId="0" applyFont="1" applyBorder="1" applyAlignment="1">
      <alignment vertical="center" shrinkToFit="1"/>
    </xf>
    <xf numFmtId="0" fontId="2" fillId="0" borderId="13" xfId="0" applyFont="1" applyBorder="1" applyAlignment="1">
      <alignment vertical="center" shrinkToFit="1"/>
    </xf>
    <xf numFmtId="0" fontId="2" fillId="0" borderId="19" xfId="0" applyFont="1" applyBorder="1" applyAlignment="1">
      <alignment vertical="center" shrinkToFit="1"/>
    </xf>
    <xf numFmtId="0" fontId="2" fillId="0" borderId="17" xfId="0" applyFont="1" applyBorder="1" applyAlignment="1">
      <alignment vertical="center" shrinkToFit="1"/>
    </xf>
    <xf numFmtId="0" fontId="2" fillId="0" borderId="19" xfId="0" applyFont="1" applyBorder="1" applyAlignment="1" applyProtection="1">
      <alignment horizontal="right" vertical="center" shrinkToFit="1"/>
    </xf>
    <xf numFmtId="0" fontId="2" fillId="0" borderId="17" xfId="0" applyFont="1" applyBorder="1" applyAlignment="1" applyProtection="1">
      <alignment vertical="center" shrinkToFit="1"/>
    </xf>
    <xf numFmtId="0" fontId="2" fillId="0" borderId="24" xfId="0" applyFont="1" applyBorder="1" applyAlignment="1" applyProtection="1">
      <alignment horizontal="right" vertical="center" shrinkToFit="1"/>
    </xf>
    <xf numFmtId="0" fontId="2" fillId="0" borderId="10" xfId="0" applyFont="1" applyBorder="1" applyAlignment="1">
      <alignment vertical="center" shrinkToFit="1"/>
    </xf>
    <xf numFmtId="0" fontId="2" fillId="0" borderId="23" xfId="0" applyFont="1" applyFill="1" applyBorder="1" applyAlignment="1" applyProtection="1">
      <alignment horizontal="left" vertical="center"/>
    </xf>
    <xf numFmtId="0" fontId="2" fillId="0" borderId="8" xfId="0" applyFont="1" applyFill="1" applyBorder="1" applyAlignment="1" applyProtection="1">
      <alignment horizontal="left" vertical="center"/>
    </xf>
    <xf numFmtId="0" fontId="2" fillId="0" borderId="10" xfId="0" applyFont="1" applyFill="1" applyBorder="1" applyAlignment="1" applyProtection="1">
      <alignment horizontal="left" vertical="center"/>
    </xf>
    <xf numFmtId="0" fontId="2" fillId="0" borderId="24" xfId="0" applyFont="1" applyBorder="1" applyAlignment="1">
      <alignment vertical="center" shrinkToFit="1"/>
    </xf>
    <xf numFmtId="0" fontId="2" fillId="3" borderId="17" xfId="0" applyFont="1" applyFill="1" applyBorder="1" applyAlignment="1">
      <alignment horizontal="center" vertical="center" shrinkToFit="1"/>
    </xf>
    <xf numFmtId="0" fontId="2" fillId="2" borderId="23" xfId="0" applyFont="1" applyFill="1" applyBorder="1" applyAlignment="1" applyProtection="1">
      <alignment horizontal="left" vertical="center"/>
    </xf>
    <xf numFmtId="181" fontId="2" fillId="2" borderId="8" xfId="0" applyNumberFormat="1" applyFont="1" applyFill="1" applyBorder="1" applyAlignment="1" applyProtection="1">
      <alignment horizontal="center" vertical="center"/>
    </xf>
    <xf numFmtId="0" fontId="2" fillId="2" borderId="8" xfId="0" applyFont="1" applyFill="1" applyBorder="1" applyAlignment="1">
      <alignment horizontal="center" vertical="center"/>
    </xf>
    <xf numFmtId="186" fontId="2" fillId="0" borderId="25" xfId="0" applyNumberFormat="1" applyFont="1" applyFill="1" applyBorder="1" applyAlignment="1">
      <alignment vertical="center" shrinkToFit="1"/>
    </xf>
    <xf numFmtId="180" fontId="2" fillId="0" borderId="13" xfId="0" applyNumberFormat="1" applyFont="1" applyFill="1" applyBorder="1" applyAlignment="1">
      <alignment vertical="center" shrinkToFit="1"/>
    </xf>
    <xf numFmtId="187" fontId="2" fillId="0" borderId="13" xfId="0" applyNumberFormat="1" applyFont="1" applyFill="1" applyBorder="1" applyAlignment="1">
      <alignment vertical="center" shrinkToFit="1"/>
    </xf>
    <xf numFmtId="188" fontId="2" fillId="0" borderId="19" xfId="0" applyNumberFormat="1" applyFont="1" applyFill="1" applyBorder="1" applyAlignment="1">
      <alignment vertical="center" shrinkToFit="1"/>
    </xf>
    <xf numFmtId="180" fontId="2" fillId="0" borderId="17" xfId="0" applyNumberFormat="1" applyFont="1" applyFill="1" applyBorder="1" applyAlignment="1">
      <alignment vertical="center" shrinkToFit="1"/>
    </xf>
    <xf numFmtId="187" fontId="2" fillId="0" borderId="17" xfId="0" applyNumberFormat="1" applyFont="1" applyFill="1" applyBorder="1" applyAlignment="1">
      <alignment vertical="center" shrinkToFit="1"/>
    </xf>
    <xf numFmtId="187" fontId="2" fillId="0" borderId="19" xfId="0" applyNumberFormat="1" applyFont="1" applyFill="1" applyBorder="1" applyAlignment="1">
      <alignment vertical="center" shrinkToFit="1"/>
    </xf>
    <xf numFmtId="187" fontId="2" fillId="0" borderId="24" xfId="0" applyNumberFormat="1" applyFont="1" applyFill="1" applyBorder="1" applyAlignment="1">
      <alignment vertical="center" shrinkToFit="1"/>
    </xf>
    <xf numFmtId="180" fontId="2" fillId="0" borderId="10" xfId="0" applyNumberFormat="1" applyFont="1" applyFill="1" applyBorder="1" applyAlignment="1">
      <alignment vertical="center" shrinkToFit="1"/>
    </xf>
    <xf numFmtId="187" fontId="2" fillId="0" borderId="10" xfId="0" applyNumberFormat="1" applyFont="1" applyFill="1" applyBorder="1" applyAlignment="1">
      <alignment vertical="center" shrinkToFit="1"/>
    </xf>
    <xf numFmtId="182" fontId="2" fillId="0" borderId="17" xfId="0" applyNumberFormat="1" applyFont="1" applyFill="1" applyBorder="1" applyAlignment="1">
      <alignment horizontal="right" vertical="center" shrinkToFit="1"/>
    </xf>
    <xf numFmtId="0" fontId="2" fillId="2" borderId="7" xfId="0" applyFont="1" applyFill="1" applyBorder="1" applyAlignment="1" applyProtection="1">
      <alignment horizontal="right" vertical="center"/>
    </xf>
    <xf numFmtId="0" fontId="2" fillId="2" borderId="8" xfId="0" applyFont="1" applyFill="1" applyBorder="1" applyAlignment="1" applyProtection="1">
      <alignment horizontal="right" vertical="center"/>
    </xf>
    <xf numFmtId="0" fontId="2" fillId="2" borderId="2" xfId="0" applyFont="1" applyFill="1" applyBorder="1" applyAlignment="1" applyProtection="1">
      <alignment horizontal="right" vertical="center"/>
    </xf>
    <xf numFmtId="185" fontId="2" fillId="2" borderId="8" xfId="0" applyNumberFormat="1" applyFont="1" applyFill="1" applyBorder="1" applyAlignment="1" applyProtection="1">
      <alignment horizontal="right" vertical="center"/>
    </xf>
    <xf numFmtId="185" fontId="2" fillId="2" borderId="8" xfId="0" quotePrefix="1" applyNumberFormat="1" applyFont="1" applyFill="1" applyBorder="1" applyAlignment="1" applyProtection="1">
      <alignment horizontal="right" vertical="center"/>
    </xf>
    <xf numFmtId="185" fontId="2" fillId="2" borderId="2" xfId="0" quotePrefix="1" applyNumberFormat="1" applyFont="1" applyFill="1" applyBorder="1" applyAlignment="1" applyProtection="1">
      <alignment horizontal="right" vertical="center"/>
    </xf>
    <xf numFmtId="180" fontId="2" fillId="2" borderId="8" xfId="0" applyNumberFormat="1" applyFont="1" applyFill="1" applyBorder="1" applyAlignment="1" applyProtection="1">
      <alignment horizontal="right" vertical="center"/>
    </xf>
    <xf numFmtId="0" fontId="2" fillId="2" borderId="7" xfId="0" applyNumberFormat="1" applyFont="1" applyFill="1" applyBorder="1" applyAlignment="1" applyProtection="1">
      <alignment horizontal="right" vertical="center"/>
    </xf>
    <xf numFmtId="180" fontId="2" fillId="2" borderId="2" xfId="0" applyNumberFormat="1" applyFont="1" applyFill="1" applyBorder="1" applyAlignment="1" applyProtection="1">
      <alignment horizontal="right" vertical="center"/>
    </xf>
    <xf numFmtId="0" fontId="12" fillId="2" borderId="17" xfId="0" applyFont="1" applyFill="1" applyBorder="1" applyAlignment="1" applyProtection="1">
      <alignment horizontal="left" vertical="center"/>
    </xf>
    <xf numFmtId="0" fontId="11" fillId="2" borderId="17" xfId="0" applyFont="1" applyFill="1" applyBorder="1" applyAlignment="1" applyProtection="1">
      <alignment horizontal="left" vertical="center"/>
    </xf>
    <xf numFmtId="0" fontId="11" fillId="0" borderId="30" xfId="0" applyFont="1" applyBorder="1" applyAlignment="1">
      <alignment horizontal="right" vertical="center"/>
    </xf>
    <xf numFmtId="0" fontId="11" fillId="0" borderId="30" xfId="0" applyFont="1" applyFill="1" applyBorder="1" applyAlignment="1" applyProtection="1">
      <alignment horizontal="left" vertical="center"/>
    </xf>
    <xf numFmtId="0" fontId="2" fillId="4" borderId="31" xfId="0" applyNumberFormat="1" applyFont="1" applyFill="1" applyBorder="1" applyAlignment="1">
      <alignment horizontal="right" vertical="center"/>
    </xf>
    <xf numFmtId="0" fontId="2" fillId="4" borderId="15" xfId="0" applyNumberFormat="1" applyFont="1" applyFill="1" applyBorder="1" applyAlignment="1">
      <alignment horizontal="right" vertical="center"/>
    </xf>
    <xf numFmtId="0" fontId="2" fillId="4" borderId="5" xfId="0" applyNumberFormat="1" applyFont="1" applyFill="1" applyBorder="1" applyAlignment="1">
      <alignment horizontal="right" vertical="center"/>
    </xf>
    <xf numFmtId="180" fontId="2" fillId="0" borderId="36" xfId="0" applyNumberFormat="1" applyFont="1" applyBorder="1" applyAlignment="1" applyProtection="1">
      <alignment vertical="center" shrinkToFit="1"/>
    </xf>
    <xf numFmtId="190" fontId="2" fillId="5" borderId="29" xfId="0" applyNumberFormat="1" applyFont="1" applyFill="1" applyBorder="1" applyAlignment="1">
      <alignment horizontal="center" vertical="center" shrinkToFit="1"/>
    </xf>
    <xf numFmtId="190" fontId="2" fillId="5" borderId="26" xfId="0" applyNumberFormat="1" applyFont="1" applyFill="1" applyBorder="1" applyAlignment="1">
      <alignment horizontal="center" vertical="center" shrinkToFit="1"/>
    </xf>
    <xf numFmtId="190" fontId="2" fillId="0" borderId="18" xfId="0" applyNumberFormat="1" applyFont="1" applyBorder="1" applyAlignment="1" applyProtection="1">
      <alignment vertical="center" shrinkToFit="1"/>
    </xf>
    <xf numFmtId="190" fontId="2" fillId="5" borderId="35" xfId="0" applyNumberFormat="1" applyFont="1" applyFill="1" applyBorder="1" applyAlignment="1">
      <alignment horizontal="center" vertical="center" shrinkToFit="1"/>
    </xf>
    <xf numFmtId="190" fontId="2" fillId="0" borderId="10" xfId="0" applyNumberFormat="1" applyFont="1" applyBorder="1" applyAlignment="1" applyProtection="1">
      <alignment vertical="center" shrinkToFit="1"/>
    </xf>
    <xf numFmtId="190" fontId="2" fillId="0" borderId="6" xfId="0" applyNumberFormat="1" applyFont="1" applyBorder="1" applyAlignment="1" applyProtection="1">
      <alignment vertical="center" shrinkToFit="1"/>
    </xf>
    <xf numFmtId="190" fontId="2" fillId="0" borderId="17" xfId="0" applyNumberFormat="1" applyFont="1" applyBorder="1" applyAlignment="1" applyProtection="1">
      <alignment vertical="center" shrinkToFit="1"/>
    </xf>
    <xf numFmtId="190" fontId="2" fillId="5" borderId="28" xfId="0" applyNumberFormat="1" applyFont="1" applyFill="1" applyBorder="1" applyAlignment="1">
      <alignment horizontal="center" vertical="center" shrinkToFit="1"/>
    </xf>
    <xf numFmtId="190" fontId="2" fillId="0" borderId="17" xfId="0" applyNumberFormat="1" applyFont="1" applyBorder="1" applyAlignment="1">
      <alignment horizontal="right" vertical="center" shrinkToFit="1"/>
    </xf>
    <xf numFmtId="189" fontId="2" fillId="6" borderId="15" xfId="0" applyNumberFormat="1" applyFont="1" applyFill="1" applyBorder="1" applyAlignment="1">
      <alignment horizontal="right" vertical="center"/>
    </xf>
    <xf numFmtId="190" fontId="2" fillId="6" borderId="16" xfId="0" applyNumberFormat="1" applyFont="1" applyFill="1" applyBorder="1" applyAlignment="1" applyProtection="1">
      <alignment horizontal="right" vertical="center" shrinkToFit="1"/>
    </xf>
    <xf numFmtId="1" fontId="2" fillId="6" borderId="17" xfId="0" applyNumberFormat="1" applyFont="1" applyFill="1" applyBorder="1" applyAlignment="1" applyProtection="1">
      <alignment horizontal="right" vertical="center" shrinkToFit="1"/>
    </xf>
    <xf numFmtId="190" fontId="2" fillId="6" borderId="34" xfId="0" applyNumberFormat="1" applyFont="1" applyFill="1" applyBorder="1" applyAlignment="1" applyProtection="1">
      <alignment horizontal="right" vertical="center" shrinkToFit="1"/>
    </xf>
    <xf numFmtId="190" fontId="2" fillId="6" borderId="17" xfId="0" applyNumberFormat="1" applyFont="1" applyFill="1" applyBorder="1" applyAlignment="1" applyProtection="1">
      <alignment horizontal="right" vertical="center" shrinkToFit="1"/>
    </xf>
    <xf numFmtId="186" fontId="2" fillId="6" borderId="32" xfId="0" applyNumberFormat="1" applyFont="1" applyFill="1" applyBorder="1" applyAlignment="1" applyProtection="1">
      <alignment horizontal="right" vertical="center" shrinkToFit="1"/>
    </xf>
    <xf numFmtId="186" fontId="2" fillId="6" borderId="33" xfId="0" applyNumberFormat="1" applyFont="1" applyFill="1" applyBorder="1" applyAlignment="1" applyProtection="1">
      <alignment horizontal="right" vertical="center" shrinkToFit="1"/>
    </xf>
    <xf numFmtId="0" fontId="2" fillId="6" borderId="33" xfId="0" applyNumberFormat="1" applyFont="1" applyFill="1" applyBorder="1" applyAlignment="1" applyProtection="1">
      <alignment horizontal="right" vertical="center" shrinkToFit="1"/>
    </xf>
    <xf numFmtId="187" fontId="2" fillId="6" borderId="32" xfId="0" applyNumberFormat="1" applyFont="1" applyFill="1" applyBorder="1" applyAlignment="1" applyProtection="1">
      <alignment horizontal="right" vertical="center" shrinkToFit="1"/>
    </xf>
    <xf numFmtId="190" fontId="2" fillId="5" borderId="27" xfId="0" applyNumberFormat="1" applyFont="1" applyFill="1" applyBorder="1" applyAlignment="1">
      <alignment horizontal="center" vertical="center" shrinkToFit="1"/>
    </xf>
    <xf numFmtId="57" fontId="15" fillId="0" borderId="0" xfId="0" quotePrefix="1" applyNumberFormat="1" applyFont="1" applyAlignment="1" applyProtection="1">
      <alignment horizontal="center" vertical="center"/>
      <protection locked="0"/>
    </xf>
    <xf numFmtId="57" fontId="15" fillId="0" borderId="0" xfId="0" quotePrefix="1" applyNumberFormat="1" applyFont="1" applyAlignment="1" applyProtection="1">
      <alignment vertical="center"/>
      <protection locked="0"/>
    </xf>
    <xf numFmtId="2" fontId="16" fillId="0" borderId="0" xfId="0" applyNumberFormat="1" applyFont="1" applyAlignment="1" applyProtection="1">
      <alignment vertical="center"/>
    </xf>
    <xf numFmtId="57" fontId="15" fillId="0" borderId="0" xfId="0" applyNumberFormat="1" applyFont="1" applyAlignment="1" applyProtection="1">
      <alignment vertical="center"/>
      <protection locked="0"/>
    </xf>
    <xf numFmtId="0" fontId="15" fillId="0" borderId="0" xfId="0" quotePrefix="1" applyFont="1" applyAlignment="1" applyProtection="1">
      <alignment vertical="center"/>
      <protection locked="0"/>
    </xf>
    <xf numFmtId="178" fontId="16" fillId="0" borderId="0" xfId="0" applyNumberFormat="1" applyFont="1" applyAlignment="1" applyProtection="1">
      <alignment vertical="center"/>
    </xf>
    <xf numFmtId="177" fontId="16" fillId="0" borderId="0" xfId="0" applyNumberFormat="1" applyFont="1" applyAlignment="1" applyProtection="1">
      <alignment vertical="center"/>
    </xf>
    <xf numFmtId="0" fontId="16" fillId="0" borderId="0" xfId="0" quotePrefix="1" applyFont="1" applyAlignment="1">
      <alignment vertical="center"/>
    </xf>
    <xf numFmtId="0" fontId="2" fillId="7" borderId="37" xfId="0" applyFont="1" applyFill="1" applyBorder="1" applyAlignment="1">
      <alignment horizontal="center" vertical="center" shrinkToFit="1"/>
    </xf>
    <xf numFmtId="0" fontId="2" fillId="7" borderId="38" xfId="0" applyFont="1" applyFill="1" applyBorder="1" applyAlignment="1">
      <alignment horizontal="center" vertical="center" shrinkToFit="1"/>
    </xf>
    <xf numFmtId="0" fontId="2" fillId="7" borderId="39" xfId="0" applyFont="1" applyFill="1" applyBorder="1" applyAlignment="1">
      <alignment horizontal="center" vertical="center" shrinkToFit="1"/>
    </xf>
    <xf numFmtId="0" fontId="2" fillId="7" borderId="40" xfId="0" applyFont="1" applyFill="1" applyBorder="1" applyAlignment="1">
      <alignment horizontal="center" vertical="center" shrinkToFit="1"/>
    </xf>
    <xf numFmtId="0" fontId="2" fillId="7" borderId="41" xfId="0" applyFont="1" applyFill="1" applyBorder="1" applyAlignment="1">
      <alignment horizontal="center" vertical="center" shrinkToFit="1"/>
    </xf>
    <xf numFmtId="0" fontId="2" fillId="7" borderId="42" xfId="0" applyFont="1" applyFill="1" applyBorder="1" applyAlignment="1">
      <alignment horizontal="center" vertical="center" shrinkToFit="1"/>
    </xf>
    <xf numFmtId="0" fontId="9" fillId="0" borderId="0" xfId="0" applyFont="1" applyAlignment="1">
      <alignment vertical="center"/>
    </xf>
    <xf numFmtId="57" fontId="2" fillId="0" borderId="0" xfId="0" applyNumberFormat="1" applyFont="1" applyAlignment="1">
      <alignment horizontal="left" vertical="center"/>
    </xf>
    <xf numFmtId="0" fontId="0" fillId="0" borderId="0" xfId="0" applyAlignment="1">
      <alignment vertical="top" wrapText="1"/>
    </xf>
    <xf numFmtId="0" fontId="0" fillId="0" borderId="0" xfId="0" applyAlignment="1">
      <alignment vertical="top"/>
    </xf>
    <xf numFmtId="0" fontId="11" fillId="0" borderId="0" xfId="0" applyNumberFormat="1" applyFont="1" applyAlignment="1"/>
    <xf numFmtId="0" fontId="11" fillId="0" borderId="0" xfId="0" applyFont="1" applyAlignment="1">
      <alignment vertical="center"/>
    </xf>
    <xf numFmtId="0" fontId="11" fillId="0" borderId="0" xfId="0" applyFont="1" applyAlignment="1" applyProtection="1">
      <alignment horizontal="left" vertical="center"/>
    </xf>
    <xf numFmtId="0" fontId="11" fillId="0" borderId="0" xfId="0" applyFont="1" applyBorder="1" applyAlignment="1">
      <alignment horizontal="left" vertical="center"/>
    </xf>
    <xf numFmtId="0" fontId="10" fillId="0" borderId="0" xfId="0" applyNumberFormat="1" applyFont="1" applyAlignment="1">
      <alignment horizontal="center" vertical="center" shrinkToFit="1"/>
    </xf>
    <xf numFmtId="0" fontId="18" fillId="0" borderId="0" xfId="0" applyFont="1" applyAlignment="1">
      <alignment horizontal="center" vertical="center" shrinkToFit="1"/>
    </xf>
    <xf numFmtId="182" fontId="2" fillId="0" borderId="0" xfId="0" applyNumberFormat="1" applyFont="1" applyAlignment="1">
      <alignment vertical="center"/>
    </xf>
  </cellXfs>
  <cellStyles count="2">
    <cellStyle name="ハイパーリンク" xfId="1" builtinId="8"/>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FF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Meiryo UI"/>
                <a:ea typeface="Meiryo UI"/>
              </a:rPr>
              <a:t>ほんだわら(小屋取)</a:t>
            </a:r>
          </a:p>
        </c:rich>
      </c:tx>
      <c:layout>
        <c:manualLayout>
          <c:xMode val="edge"/>
          <c:yMode val="edge"/>
          <c:x val="0.27119372736635766"/>
          <c:y val="4.0033745781777328E-3"/>
        </c:manualLayout>
      </c:layout>
      <c:overlay val="0"/>
      <c:spPr>
        <a:solidFill>
          <a:srgbClr val="FFFFFF"/>
        </a:solidFill>
        <a:ln w="25400">
          <a:noFill/>
        </a:ln>
      </c:spPr>
    </c:title>
    <c:autoTitleDeleted val="0"/>
    <c:plotArea>
      <c:layout>
        <c:manualLayout>
          <c:layoutTarget val="inner"/>
          <c:xMode val="edge"/>
          <c:yMode val="edge"/>
          <c:x val="0.14331210191082802"/>
          <c:y val="5.228774856945903E-2"/>
          <c:w val="0.80891719745222934"/>
          <c:h val="0.84021989390587726"/>
        </c:manualLayout>
      </c:layout>
      <c:lineChart>
        <c:grouping val="standard"/>
        <c:varyColors val="0"/>
        <c:ser>
          <c:idx val="1"/>
          <c:order val="0"/>
          <c:tx>
            <c:strRef>
              <c:f>ﾎﾝﾀﾞﾜﾗ!$D$74</c:f>
              <c:strCache>
                <c:ptCount val="1"/>
                <c:pt idx="0">
                  <c:v>K-40</c:v>
                </c:pt>
              </c:strCache>
            </c:strRef>
          </c:tx>
          <c:spPr>
            <a:ln w="0">
              <a:solidFill>
                <a:srgbClr val="00B050"/>
              </a:solidFill>
              <a:prstDash val="solid"/>
            </a:ln>
          </c:spPr>
          <c:marker>
            <c:symbol val="square"/>
            <c:size val="5"/>
            <c:spPr>
              <a:solidFill>
                <a:srgbClr val="FFFFFF"/>
              </a:solidFill>
              <a:ln>
                <a:solidFill>
                  <a:srgbClr val="00B050"/>
                </a:solidFill>
                <a:prstDash val="solid"/>
              </a:ln>
            </c:spPr>
          </c:marker>
          <c:cat>
            <c:numRef>
              <c:f>ﾎﾝﾀﾞﾜﾗ!$B$76:$B$83</c:f>
              <c:numCache>
                <c:formatCode>[$-411]m\.d\.ge</c:formatCode>
                <c:ptCount val="8"/>
                <c:pt idx="0">
                  <c:v>29871</c:v>
                </c:pt>
                <c:pt idx="1">
                  <c:v>29991</c:v>
                </c:pt>
                <c:pt idx="2">
                  <c:v>30089</c:v>
                </c:pt>
                <c:pt idx="3">
                  <c:v>30147</c:v>
                </c:pt>
                <c:pt idx="4">
                  <c:v>30238</c:v>
                </c:pt>
                <c:pt idx="5">
                  <c:v>30356</c:v>
                </c:pt>
                <c:pt idx="6">
                  <c:v>30420</c:v>
                </c:pt>
                <c:pt idx="7">
                  <c:v>30515</c:v>
                </c:pt>
              </c:numCache>
            </c:numRef>
          </c:cat>
          <c:val>
            <c:numRef>
              <c:f>ﾎﾝﾀﾞﾜﾗ!$D$76:$D$83</c:f>
              <c:numCache>
                <c:formatCode>0_);[Red]\(0\)</c:formatCode>
                <c:ptCount val="8"/>
                <c:pt idx="1">
                  <c:v>262.22222222222223</c:v>
                </c:pt>
                <c:pt idx="2">
                  <c:v>218.14814814814815</c:v>
                </c:pt>
                <c:pt idx="3">
                  <c:v>273.33333333333331</c:v>
                </c:pt>
                <c:pt idx="5">
                  <c:v>270.37037037037038</c:v>
                </c:pt>
                <c:pt idx="6">
                  <c:v>317.40740740740739</c:v>
                </c:pt>
                <c:pt idx="7">
                  <c:v>297.03703703703701</c:v>
                </c:pt>
              </c:numCache>
            </c:numRef>
          </c:val>
          <c:smooth val="0"/>
        </c:ser>
        <c:ser>
          <c:idx val="0"/>
          <c:order val="1"/>
          <c:tx>
            <c:strRef>
              <c:f>ﾎﾝﾀﾞﾜﾗ!$C$74</c:f>
              <c:strCache>
                <c:ptCount val="1"/>
                <c:pt idx="0">
                  <c:v>Be-7</c:v>
                </c:pt>
              </c:strCache>
            </c:strRef>
          </c:tx>
          <c:spPr>
            <a:ln w="12700">
              <a:solidFill>
                <a:srgbClr val="0066FF"/>
              </a:solidFill>
              <a:prstDash val="sysDash"/>
            </a:ln>
          </c:spPr>
          <c:marker>
            <c:symbol val="circle"/>
            <c:size val="4"/>
            <c:spPr>
              <a:solidFill>
                <a:srgbClr val="FFFFFF"/>
              </a:solidFill>
              <a:ln>
                <a:solidFill>
                  <a:srgbClr val="0066FF"/>
                </a:solidFill>
                <a:prstDash val="solid"/>
              </a:ln>
            </c:spPr>
          </c:marker>
          <c:cat>
            <c:numRef>
              <c:f>ﾎﾝﾀﾞﾜﾗ!$B$76:$B$83</c:f>
              <c:numCache>
                <c:formatCode>[$-411]m\.d\.ge</c:formatCode>
                <c:ptCount val="8"/>
                <c:pt idx="0">
                  <c:v>29871</c:v>
                </c:pt>
                <c:pt idx="1">
                  <c:v>29991</c:v>
                </c:pt>
                <c:pt idx="2">
                  <c:v>30089</c:v>
                </c:pt>
                <c:pt idx="3">
                  <c:v>30147</c:v>
                </c:pt>
                <c:pt idx="4">
                  <c:v>30238</c:v>
                </c:pt>
                <c:pt idx="5">
                  <c:v>30356</c:v>
                </c:pt>
                <c:pt idx="6">
                  <c:v>30420</c:v>
                </c:pt>
                <c:pt idx="7">
                  <c:v>30515</c:v>
                </c:pt>
              </c:numCache>
            </c:numRef>
          </c:cat>
          <c:val>
            <c:numRef>
              <c:f>ﾎﾝﾀﾞﾜﾗ!$C$76:$C$83</c:f>
              <c:numCache>
                <c:formatCode>0.00</c:formatCode>
                <c:ptCount val="8"/>
                <c:pt idx="1">
                  <c:v>0.96296296296296291</c:v>
                </c:pt>
                <c:pt idx="2">
                  <c:v>1.1111111111111112</c:v>
                </c:pt>
                <c:pt idx="3">
                  <c:v>3.5555555555555554</c:v>
                </c:pt>
                <c:pt idx="5">
                  <c:v>0.51851851851851849</c:v>
                </c:pt>
                <c:pt idx="6" formatCode="0.000">
                  <c:v>0.25925925925925924</c:v>
                </c:pt>
                <c:pt idx="7">
                  <c:v>3.074074074074074</c:v>
                </c:pt>
              </c:numCache>
            </c:numRef>
          </c:val>
          <c:smooth val="0"/>
        </c:ser>
        <c:ser>
          <c:idx val="2"/>
          <c:order val="2"/>
          <c:tx>
            <c:strRef>
              <c:f>ﾎﾝﾀﾞﾜﾗ!$E$74</c:f>
              <c:strCache>
                <c:ptCount val="1"/>
                <c:pt idx="0">
                  <c:v>Cs/137</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numRef>
              <c:f>ﾎﾝﾀﾞﾜﾗ!$B$76:$B$83</c:f>
              <c:numCache>
                <c:formatCode>[$-411]m\.d\.ge</c:formatCode>
                <c:ptCount val="8"/>
                <c:pt idx="0">
                  <c:v>29871</c:v>
                </c:pt>
                <c:pt idx="1">
                  <c:v>29991</c:v>
                </c:pt>
                <c:pt idx="2">
                  <c:v>30089</c:v>
                </c:pt>
                <c:pt idx="3">
                  <c:v>30147</c:v>
                </c:pt>
                <c:pt idx="4">
                  <c:v>30238</c:v>
                </c:pt>
                <c:pt idx="5">
                  <c:v>30356</c:v>
                </c:pt>
                <c:pt idx="6">
                  <c:v>30420</c:v>
                </c:pt>
                <c:pt idx="7">
                  <c:v>30515</c:v>
                </c:pt>
              </c:numCache>
            </c:numRef>
          </c:cat>
          <c:val>
            <c:numRef>
              <c:f>ﾎﾝﾀﾞﾜﾗ!$E$76:$E$83</c:f>
              <c:numCache>
                <c:formatCode>0.000</c:formatCode>
                <c:ptCount val="8"/>
                <c:pt idx="1">
                  <c:v>6.6666666666666666E-2</c:v>
                </c:pt>
                <c:pt idx="2">
                  <c:v>8.4019295374904296E-2</c:v>
                </c:pt>
                <c:pt idx="3">
                  <c:v>8.3711801039180245E-2</c:v>
                </c:pt>
                <c:pt idx="5">
                  <c:v>8.2613065481612041E-2</c:v>
                </c:pt>
                <c:pt idx="6">
                  <c:v>8.2279503539942941E-2</c:v>
                </c:pt>
                <c:pt idx="7">
                  <c:v>4.8148148148148148E-2</c:v>
                </c:pt>
              </c:numCache>
            </c:numRef>
          </c:val>
          <c:smooth val="0"/>
        </c:ser>
        <c:dLbls>
          <c:showLegendKey val="0"/>
          <c:showVal val="0"/>
          <c:showCatName val="0"/>
          <c:showSerName val="0"/>
          <c:showPercent val="0"/>
          <c:showBubbleSize val="0"/>
        </c:dLbls>
        <c:marker val="1"/>
        <c:smooth val="0"/>
        <c:axId val="239327488"/>
        <c:axId val="239333760"/>
      </c:lineChart>
      <c:dateAx>
        <c:axId val="239327488"/>
        <c:scaling>
          <c:orientation val="minMax"/>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9333760"/>
        <c:crossesAt val="0.01"/>
        <c:auto val="0"/>
        <c:lblOffset val="100"/>
        <c:baseTimeUnit val="months"/>
        <c:majorUnit val="6"/>
        <c:majorTimeUnit val="months"/>
        <c:minorUnit val="3"/>
        <c:minorTimeUnit val="months"/>
      </c:dateAx>
      <c:valAx>
        <c:axId val="239333760"/>
        <c:scaling>
          <c:logBase val="10"/>
          <c:orientation val="minMax"/>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(k)Bq/kg生</a:t>
                </a:r>
              </a:p>
            </c:rich>
          </c:tx>
          <c:layout>
            <c:manualLayout>
              <c:xMode val="edge"/>
              <c:yMode val="edge"/>
              <c:x val="1.5923566878980892E-2"/>
              <c:y val="0.323530441047810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9327488"/>
        <c:crosses val="autoZero"/>
        <c:crossBetween val="between"/>
        <c:minorUnit val="10"/>
      </c:valAx>
      <c:spPr>
        <a:noFill/>
        <a:ln w="12700">
          <a:solidFill>
            <a:srgbClr val="808080"/>
          </a:solidFill>
          <a:prstDash val="solid"/>
        </a:ln>
      </c:spPr>
    </c:plotArea>
    <c:legend>
      <c:legendPos val="r"/>
      <c:layout>
        <c:manualLayout>
          <c:xMode val="edge"/>
          <c:yMode val="edge"/>
          <c:x val="0.50250739227216856"/>
          <c:y val="0.15902549681289838"/>
          <c:w val="0.39312588541495075"/>
          <c:h val="0.19316414716453126"/>
        </c:manualLayout>
      </c:layout>
      <c:overlay val="0"/>
      <c:spPr>
        <a:no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Meiryo UI"/>
                <a:ea typeface="Meiryo UI"/>
              </a:rPr>
              <a:t>ほんだわら(シウリ崎)</a:t>
            </a:r>
          </a:p>
        </c:rich>
      </c:tx>
      <c:layout>
        <c:manualLayout>
          <c:xMode val="edge"/>
          <c:yMode val="edge"/>
          <c:x val="0.24730618350125586"/>
          <c:y val="3.6838811518667049E-3"/>
        </c:manualLayout>
      </c:layout>
      <c:overlay val="0"/>
      <c:spPr>
        <a:solidFill>
          <a:srgbClr val="FFFFFF"/>
        </a:solidFill>
        <a:ln w="25400">
          <a:noFill/>
        </a:ln>
      </c:spPr>
    </c:title>
    <c:autoTitleDeleted val="0"/>
    <c:plotArea>
      <c:layout>
        <c:manualLayout>
          <c:layoutTarget val="inner"/>
          <c:xMode val="edge"/>
          <c:yMode val="edge"/>
          <c:x val="0.14377019233319241"/>
          <c:y val="5.2117346735906227E-2"/>
          <c:w val="0.80830797022883738"/>
          <c:h val="0.84073818873295947"/>
        </c:manualLayout>
      </c:layout>
      <c:lineChart>
        <c:grouping val="standard"/>
        <c:varyColors val="0"/>
        <c:ser>
          <c:idx val="0"/>
          <c:order val="0"/>
          <c:tx>
            <c:strRef>
              <c:f>ﾎﾝﾀﾞﾜﾗ!$F$74</c:f>
              <c:strCache>
                <c:ptCount val="1"/>
                <c:pt idx="0">
                  <c:v>Be-7</c:v>
                </c:pt>
              </c:strCache>
            </c:strRef>
          </c:tx>
          <c:spPr>
            <a:ln w="12700">
              <a:solidFill>
                <a:srgbClr val="0066FF"/>
              </a:solidFill>
              <a:prstDash val="sysDash"/>
            </a:ln>
          </c:spPr>
          <c:marker>
            <c:symbol val="circle"/>
            <c:size val="4"/>
            <c:spPr>
              <a:solidFill>
                <a:srgbClr val="FFFFFF"/>
              </a:solidFill>
              <a:ln>
                <a:solidFill>
                  <a:srgbClr val="3333CC"/>
                </a:solidFill>
                <a:prstDash val="solid"/>
              </a:ln>
            </c:spPr>
          </c:marker>
          <c:cat>
            <c:numRef>
              <c:f>ﾎﾝﾀﾞﾜﾗ!$B$76:$B$83</c:f>
              <c:numCache>
                <c:formatCode>[$-411]m\.d\.ge</c:formatCode>
                <c:ptCount val="8"/>
                <c:pt idx="0">
                  <c:v>29871</c:v>
                </c:pt>
                <c:pt idx="1">
                  <c:v>29991</c:v>
                </c:pt>
                <c:pt idx="2">
                  <c:v>30089</c:v>
                </c:pt>
                <c:pt idx="3">
                  <c:v>30147</c:v>
                </c:pt>
                <c:pt idx="4">
                  <c:v>30238</c:v>
                </c:pt>
                <c:pt idx="5">
                  <c:v>30356</c:v>
                </c:pt>
                <c:pt idx="6">
                  <c:v>30420</c:v>
                </c:pt>
                <c:pt idx="7">
                  <c:v>30515</c:v>
                </c:pt>
              </c:numCache>
            </c:numRef>
          </c:cat>
          <c:val>
            <c:numRef>
              <c:f>ﾎﾝﾀﾞﾜﾗ!$F$76:$F$83</c:f>
              <c:numCache>
                <c:formatCode>0.00</c:formatCode>
                <c:ptCount val="8"/>
                <c:pt idx="1">
                  <c:v>1.2962962962962963</c:v>
                </c:pt>
                <c:pt idx="2">
                  <c:v>2.7777777777777777</c:v>
                </c:pt>
                <c:pt idx="3">
                  <c:v>4.5925925925925926</c:v>
                </c:pt>
                <c:pt idx="5" formatCode="0.000">
                  <c:v>0.25925925925925924</c:v>
                </c:pt>
                <c:pt idx="6">
                  <c:v>1.4814814814814814</c:v>
                </c:pt>
                <c:pt idx="7">
                  <c:v>4.1851851851851851</c:v>
                </c:pt>
              </c:numCache>
            </c:numRef>
          </c:val>
          <c:smooth val="0"/>
        </c:ser>
        <c:ser>
          <c:idx val="1"/>
          <c:order val="1"/>
          <c:tx>
            <c:strRef>
              <c:f>ﾎﾝﾀﾞﾜﾗ!$G$74</c:f>
              <c:strCache>
                <c:ptCount val="1"/>
                <c:pt idx="0">
                  <c:v>K-40</c:v>
                </c:pt>
              </c:strCache>
            </c:strRef>
          </c:tx>
          <c:spPr>
            <a:ln w="0">
              <a:solidFill>
                <a:srgbClr val="00B050"/>
              </a:solidFill>
              <a:prstDash val="solid"/>
            </a:ln>
          </c:spPr>
          <c:marker>
            <c:symbol val="square"/>
            <c:size val="5"/>
            <c:spPr>
              <a:solidFill>
                <a:srgbClr val="FFFFFF"/>
              </a:solidFill>
              <a:ln>
                <a:solidFill>
                  <a:srgbClr val="00B050"/>
                </a:solidFill>
                <a:prstDash val="solid"/>
              </a:ln>
            </c:spPr>
          </c:marker>
          <c:cat>
            <c:numRef>
              <c:f>ﾎﾝﾀﾞﾜﾗ!$B$76:$B$83</c:f>
              <c:numCache>
                <c:formatCode>[$-411]m\.d\.ge</c:formatCode>
                <c:ptCount val="8"/>
                <c:pt idx="0">
                  <c:v>29871</c:v>
                </c:pt>
                <c:pt idx="1">
                  <c:v>29991</c:v>
                </c:pt>
                <c:pt idx="2">
                  <c:v>30089</c:v>
                </c:pt>
                <c:pt idx="3">
                  <c:v>30147</c:v>
                </c:pt>
                <c:pt idx="4">
                  <c:v>30238</c:v>
                </c:pt>
                <c:pt idx="5">
                  <c:v>30356</c:v>
                </c:pt>
                <c:pt idx="6">
                  <c:v>30420</c:v>
                </c:pt>
                <c:pt idx="7">
                  <c:v>30515</c:v>
                </c:pt>
              </c:numCache>
            </c:numRef>
          </c:cat>
          <c:val>
            <c:numRef>
              <c:f>ﾎﾝﾀﾞﾜﾗ!$G$76:$G$83</c:f>
              <c:numCache>
                <c:formatCode>0_);[Red]\(0\)</c:formatCode>
                <c:ptCount val="8"/>
                <c:pt idx="1">
                  <c:v>243.33333333333334</c:v>
                </c:pt>
                <c:pt idx="2">
                  <c:v>258.51851851851853</c:v>
                </c:pt>
                <c:pt idx="3">
                  <c:v>258.14814814814815</c:v>
                </c:pt>
                <c:pt idx="5">
                  <c:v>302.59259259259261</c:v>
                </c:pt>
                <c:pt idx="6">
                  <c:v>306.66666666666669</c:v>
                </c:pt>
                <c:pt idx="7">
                  <c:v>281.48148148148147</c:v>
                </c:pt>
              </c:numCache>
            </c:numRef>
          </c:val>
          <c:smooth val="0"/>
        </c:ser>
        <c:ser>
          <c:idx val="2"/>
          <c:order val="2"/>
          <c:tx>
            <c:strRef>
              <c:f>ﾎﾝﾀﾞﾜﾗ!$H$74</c:f>
              <c:strCache>
                <c:ptCount val="1"/>
                <c:pt idx="0">
                  <c:v>Cs/137</c:v>
                </c:pt>
              </c:strCache>
            </c:strRef>
          </c:tx>
          <c:spPr>
            <a:ln w="12700">
              <a:solidFill>
                <a:srgbClr val="FF0000"/>
              </a:solidFill>
              <a:prstDash val="sysDash"/>
            </a:ln>
          </c:spPr>
          <c:marker>
            <c:symbol val="triangle"/>
            <c:size val="5"/>
            <c:spPr>
              <a:solidFill>
                <a:srgbClr val="FF0000"/>
              </a:solidFill>
              <a:ln>
                <a:solidFill>
                  <a:srgbClr val="FF0000"/>
                </a:solidFill>
                <a:prstDash val="solid"/>
              </a:ln>
            </c:spPr>
          </c:marker>
          <c:cat>
            <c:numRef>
              <c:f>ﾎﾝﾀﾞﾜﾗ!$B$76:$B$83</c:f>
              <c:numCache>
                <c:formatCode>[$-411]m\.d\.ge</c:formatCode>
                <c:ptCount val="8"/>
                <c:pt idx="0">
                  <c:v>29871</c:v>
                </c:pt>
                <c:pt idx="1">
                  <c:v>29991</c:v>
                </c:pt>
                <c:pt idx="2">
                  <c:v>30089</c:v>
                </c:pt>
                <c:pt idx="3">
                  <c:v>30147</c:v>
                </c:pt>
                <c:pt idx="4">
                  <c:v>30238</c:v>
                </c:pt>
                <c:pt idx="5">
                  <c:v>30356</c:v>
                </c:pt>
                <c:pt idx="6">
                  <c:v>30420</c:v>
                </c:pt>
                <c:pt idx="7">
                  <c:v>30515</c:v>
                </c:pt>
              </c:numCache>
            </c:numRef>
          </c:cat>
          <c:val>
            <c:numRef>
              <c:f>ﾎﾝﾀﾞﾜﾗ!$H$76:$H$83</c:f>
              <c:numCache>
                <c:formatCode>0.000</c:formatCode>
                <c:ptCount val="8"/>
                <c:pt idx="1">
                  <c:v>5.185185185185185E-2</c:v>
                </c:pt>
                <c:pt idx="2">
                  <c:v>6.6666666666666666E-2</c:v>
                </c:pt>
                <c:pt idx="3">
                  <c:v>8.3711801039180245E-2</c:v>
                </c:pt>
                <c:pt idx="5">
                  <c:v>3.3333333333333333E-2</c:v>
                </c:pt>
                <c:pt idx="6">
                  <c:v>8.2279503539942941E-2</c:v>
                </c:pt>
                <c:pt idx="7">
                  <c:v>6.6666666666666666E-2</c:v>
                </c:pt>
              </c:numCache>
            </c:numRef>
          </c:val>
          <c:smooth val="0"/>
        </c:ser>
        <c:ser>
          <c:idx val="3"/>
          <c:order val="3"/>
          <c:tx>
            <c:strRef>
              <c:f>ﾎﾝﾀﾞﾜﾗ!$Z$75</c:f>
              <c:strCache>
                <c:ptCount val="1"/>
                <c:pt idx="0">
                  <c:v>Cs137崩壊</c:v>
                </c:pt>
              </c:strCache>
            </c:strRef>
          </c:tx>
          <c:spPr>
            <a:ln>
              <a:solidFill>
                <a:srgbClr val="FF0000"/>
              </a:solidFill>
              <a:prstDash val="sysDash"/>
            </a:ln>
          </c:spPr>
          <c:marker>
            <c:symbol val="none"/>
          </c:marker>
          <c:cat>
            <c:numRef>
              <c:f>ﾎﾝﾀﾞﾜﾗ!$B$76:$B$83</c:f>
              <c:numCache>
                <c:formatCode>[$-411]m\.d\.ge</c:formatCode>
                <c:ptCount val="8"/>
                <c:pt idx="0">
                  <c:v>29871</c:v>
                </c:pt>
                <c:pt idx="1">
                  <c:v>29991</c:v>
                </c:pt>
                <c:pt idx="2">
                  <c:v>30089</c:v>
                </c:pt>
                <c:pt idx="3">
                  <c:v>30147</c:v>
                </c:pt>
                <c:pt idx="4">
                  <c:v>30238</c:v>
                </c:pt>
                <c:pt idx="5">
                  <c:v>30356</c:v>
                </c:pt>
                <c:pt idx="6">
                  <c:v>30420</c:v>
                </c:pt>
                <c:pt idx="7">
                  <c:v>30515</c:v>
                </c:pt>
              </c:numCache>
            </c:numRef>
          </c:cat>
          <c:val>
            <c:numRef>
              <c:f>ﾎﾝﾀﾞﾜﾗ!$Z$76:$Z$83</c:f>
              <c:numCache>
                <c:formatCode>0.000</c:formatCode>
                <c:ptCount val="8"/>
                <c:pt idx="0">
                  <c:v>0.1</c:v>
                </c:pt>
                <c:pt idx="1">
                  <c:v>9.9344711538393443E-2</c:v>
                </c:pt>
                <c:pt idx="2">
                  <c:v>9.8887315983563304E-2</c:v>
                </c:pt>
                <c:pt idx="3">
                  <c:v>9.8307655677958697E-2</c:v>
                </c:pt>
                <c:pt idx="4">
                  <c:v>9.7706683670074707E-2</c:v>
                </c:pt>
                <c:pt idx="5">
                  <c:v>9.7097108580141353E-2</c:v>
                </c:pt>
                <c:pt idx="6">
                  <c:v>9.8843566939713953E-2</c:v>
                </c:pt>
                <c:pt idx="7">
                  <c:v>9.6010654984964611E-2</c:v>
                </c:pt>
              </c:numCache>
            </c:numRef>
          </c:val>
          <c:smooth val="0"/>
        </c:ser>
        <c:ser>
          <c:idx val="5"/>
          <c:order val="4"/>
          <c:tx>
            <c:strRef>
              <c:f>ﾎﾝﾀﾞﾜﾗ!$I$74</c:f>
              <c:strCache>
                <c:ptCount val="1"/>
                <c:pt idx="0">
                  <c:v>Sr-90</c:v>
                </c:pt>
              </c:strCache>
            </c:strRef>
          </c:tx>
          <c:spPr>
            <a:ln>
              <a:solidFill>
                <a:srgbClr val="7030A0"/>
              </a:solidFill>
              <a:prstDash val="sysDot"/>
            </a:ln>
          </c:spPr>
          <c:marker>
            <c:symbol val="circle"/>
            <c:size val="5"/>
            <c:spPr>
              <a:solidFill>
                <a:srgbClr val="7030A0"/>
              </a:solidFill>
              <a:ln w="0">
                <a:solidFill>
                  <a:srgbClr val="7030A0"/>
                </a:solidFill>
              </a:ln>
            </c:spPr>
          </c:marker>
          <c:cat>
            <c:numRef>
              <c:f>ﾎﾝﾀﾞﾜﾗ!$B$76:$B$83</c:f>
              <c:numCache>
                <c:formatCode>[$-411]m\.d\.ge</c:formatCode>
                <c:ptCount val="8"/>
                <c:pt idx="0">
                  <c:v>29871</c:v>
                </c:pt>
                <c:pt idx="1">
                  <c:v>29991</c:v>
                </c:pt>
                <c:pt idx="2">
                  <c:v>30089</c:v>
                </c:pt>
                <c:pt idx="3">
                  <c:v>30147</c:v>
                </c:pt>
                <c:pt idx="4">
                  <c:v>30238</c:v>
                </c:pt>
                <c:pt idx="5">
                  <c:v>30356</c:v>
                </c:pt>
                <c:pt idx="6">
                  <c:v>30420</c:v>
                </c:pt>
                <c:pt idx="7">
                  <c:v>30515</c:v>
                </c:pt>
              </c:numCache>
            </c:numRef>
          </c:cat>
          <c:val>
            <c:numRef>
              <c:f>ﾎﾝﾀﾞﾜﾗ!$I$76:$I$83</c:f>
              <c:numCache>
                <c:formatCode>General</c:formatCode>
                <c:ptCount val="8"/>
                <c:pt idx="3" formatCode="0.00">
                  <c:v>0.1111111111111111</c:v>
                </c:pt>
                <c:pt idx="5" formatCode="0.000">
                  <c:v>5.0220889779205399E-2</c:v>
                </c:pt>
                <c:pt idx="7" formatCode="0.00">
                  <c:v>0.14814814814814814</c:v>
                </c:pt>
              </c:numCache>
            </c:numRef>
          </c:val>
          <c:smooth val="0"/>
        </c:ser>
        <c:ser>
          <c:idx val="4"/>
          <c:order val="5"/>
          <c:tx>
            <c:strRef>
              <c:f>ﾎﾝﾀﾞﾜﾗ!$AD$75</c:f>
              <c:strCache>
                <c:ptCount val="1"/>
                <c:pt idx="0">
                  <c:v>Sr90崩壊</c:v>
                </c:pt>
              </c:strCache>
            </c:strRef>
          </c:tx>
          <c:spPr>
            <a:ln>
              <a:solidFill>
                <a:srgbClr val="7030A0"/>
              </a:solidFill>
              <a:prstDash val="sysDot"/>
            </a:ln>
          </c:spPr>
          <c:marker>
            <c:symbol val="none"/>
          </c:marker>
          <c:cat>
            <c:numRef>
              <c:f>ﾎﾝﾀﾞﾜﾗ!$B$76:$B$83</c:f>
              <c:numCache>
                <c:formatCode>[$-411]m\.d\.ge</c:formatCode>
                <c:ptCount val="8"/>
                <c:pt idx="0">
                  <c:v>29871</c:v>
                </c:pt>
                <c:pt idx="1">
                  <c:v>29991</c:v>
                </c:pt>
                <c:pt idx="2">
                  <c:v>30089</c:v>
                </c:pt>
                <c:pt idx="3">
                  <c:v>30147</c:v>
                </c:pt>
                <c:pt idx="4">
                  <c:v>30238</c:v>
                </c:pt>
                <c:pt idx="5">
                  <c:v>30356</c:v>
                </c:pt>
                <c:pt idx="6">
                  <c:v>30420</c:v>
                </c:pt>
                <c:pt idx="7">
                  <c:v>30515</c:v>
                </c:pt>
              </c:numCache>
            </c:numRef>
          </c:cat>
          <c:val>
            <c:numRef>
              <c:f>ﾎﾝﾀﾞﾜﾗ!$AD$76:$AD$83</c:f>
              <c:numCache>
                <c:formatCode>0.00_);[Red]\(0.00\)</c:formatCode>
                <c:ptCount val="8"/>
                <c:pt idx="0">
                  <c:v>0.2</c:v>
                </c:pt>
                <c:pt idx="1">
                  <c:v>0.19842473153483217</c:v>
                </c:pt>
                <c:pt idx="2">
                  <c:v>0.19714747057263604</c:v>
                </c:pt>
                <c:pt idx="3">
                  <c:v>0.1963954168938615</c:v>
                </c:pt>
                <c:pt idx="4">
                  <c:v>0.19522124802161855</c:v>
                </c:pt>
                <c:pt idx="5">
                  <c:v>0.19370914629122082</c:v>
                </c:pt>
                <c:pt idx="6">
                  <c:v>0.19289392795239552</c:v>
                </c:pt>
                <c:pt idx="7">
                  <c:v>0.191690159920482</c:v>
                </c:pt>
              </c:numCache>
            </c:numRef>
          </c:val>
          <c:smooth val="0"/>
        </c:ser>
        <c:dLbls>
          <c:showLegendKey val="0"/>
          <c:showVal val="0"/>
          <c:showCatName val="0"/>
          <c:showSerName val="0"/>
          <c:showPercent val="0"/>
          <c:showBubbleSize val="0"/>
        </c:dLbls>
        <c:marker val="1"/>
        <c:smooth val="0"/>
        <c:axId val="239362816"/>
        <c:axId val="239364352"/>
      </c:lineChart>
      <c:dateAx>
        <c:axId val="239362816"/>
        <c:scaling>
          <c:orientation val="minMax"/>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9364352"/>
        <c:crossesAt val="0.01"/>
        <c:auto val="0"/>
        <c:lblOffset val="100"/>
        <c:baseTimeUnit val="months"/>
        <c:majorUnit val="6"/>
        <c:majorTimeUnit val="months"/>
        <c:minorUnit val="3"/>
        <c:minorTimeUnit val="months"/>
      </c:dateAx>
      <c:valAx>
        <c:axId val="239364352"/>
        <c:scaling>
          <c:logBase val="10"/>
          <c:orientation val="minMax"/>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(k)Bq/kg生</a:t>
                </a:r>
              </a:p>
            </c:rich>
          </c:tx>
          <c:layout>
            <c:manualLayout>
              <c:xMode val="edge"/>
              <c:yMode val="edge"/>
              <c:x val="1.5974440894568689E-2"/>
              <c:y val="0.32573358297639504"/>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9362816"/>
        <c:crosses val="autoZero"/>
        <c:crossBetween val="between"/>
        <c:minorUnit val="10"/>
      </c:valAx>
      <c:spPr>
        <a:noFill/>
        <a:ln w="12700">
          <a:solidFill>
            <a:srgbClr val="808080"/>
          </a:solidFill>
          <a:prstDash val="solid"/>
        </a:ln>
      </c:spPr>
    </c:plotArea>
    <c:legend>
      <c:legendPos val="r"/>
      <c:layout>
        <c:manualLayout>
          <c:xMode val="edge"/>
          <c:yMode val="edge"/>
          <c:x val="0.16371003446633231"/>
          <c:y val="0.18332093904928548"/>
          <c:w val="0.77238434163701064"/>
          <c:h val="0.1711169437153689"/>
        </c:manualLayout>
      </c:layout>
      <c:overlay val="0"/>
      <c:spPr>
        <a:no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Meiryo UI"/>
                <a:ea typeface="Meiryo UI"/>
              </a:rPr>
              <a:t>ほんだわら(キセノ崎/県)</a:t>
            </a:r>
          </a:p>
        </c:rich>
      </c:tx>
      <c:layout>
        <c:manualLayout>
          <c:xMode val="edge"/>
          <c:yMode val="edge"/>
          <c:x val="0.34285870235411847"/>
          <c:y val="3.0153547879685771E-3"/>
        </c:manualLayout>
      </c:layout>
      <c:overlay val="0"/>
      <c:spPr>
        <a:solidFill>
          <a:srgbClr val="FFFFFF"/>
        </a:solidFill>
        <a:ln w="25400">
          <a:noFill/>
        </a:ln>
      </c:spPr>
    </c:title>
    <c:autoTitleDeleted val="0"/>
    <c:plotArea>
      <c:layout>
        <c:manualLayout>
          <c:layoutTarget val="inner"/>
          <c:xMode val="edge"/>
          <c:yMode val="edge"/>
          <c:x val="0.14377019233319241"/>
          <c:y val="5.228774856945903E-2"/>
          <c:w val="0.80830797022883738"/>
          <c:h val="0.83584324426219514"/>
        </c:manualLayout>
      </c:layout>
      <c:lineChart>
        <c:grouping val="standard"/>
        <c:varyColors val="0"/>
        <c:ser>
          <c:idx val="1"/>
          <c:order val="0"/>
          <c:tx>
            <c:strRef>
              <c:f>ﾎﾝﾀﾞﾜﾗ!$M$74</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ﾎﾝﾀﾞﾜﾗ!$B$76:$B$83</c:f>
              <c:numCache>
                <c:formatCode>[$-411]m\.d\.ge</c:formatCode>
                <c:ptCount val="8"/>
                <c:pt idx="0">
                  <c:v>29871</c:v>
                </c:pt>
                <c:pt idx="1">
                  <c:v>29991</c:v>
                </c:pt>
                <c:pt idx="2">
                  <c:v>30089</c:v>
                </c:pt>
                <c:pt idx="3">
                  <c:v>30147</c:v>
                </c:pt>
                <c:pt idx="4">
                  <c:v>30238</c:v>
                </c:pt>
                <c:pt idx="5">
                  <c:v>30356</c:v>
                </c:pt>
                <c:pt idx="6">
                  <c:v>30420</c:v>
                </c:pt>
                <c:pt idx="7">
                  <c:v>30515</c:v>
                </c:pt>
              </c:numCache>
            </c:numRef>
          </c:cat>
          <c:val>
            <c:numRef>
              <c:f>ﾎﾝﾀﾞﾜﾗ!$M$76:$M$83</c:f>
              <c:numCache>
                <c:formatCode>0_);[Red]\(0\)</c:formatCode>
                <c:ptCount val="8"/>
                <c:pt idx="1">
                  <c:v>221.85185185185185</c:v>
                </c:pt>
                <c:pt idx="2">
                  <c:v>282.96296296296299</c:v>
                </c:pt>
                <c:pt idx="3">
                  <c:v>258.51851851851853</c:v>
                </c:pt>
                <c:pt idx="5">
                  <c:v>315.55555555555554</c:v>
                </c:pt>
                <c:pt idx="6">
                  <c:v>288.14814814814815</c:v>
                </c:pt>
                <c:pt idx="7">
                  <c:v>302.96296296296299</c:v>
                </c:pt>
              </c:numCache>
            </c:numRef>
          </c:val>
          <c:smooth val="0"/>
        </c:ser>
        <c:ser>
          <c:idx val="0"/>
          <c:order val="1"/>
          <c:tx>
            <c:strRef>
              <c:f>ﾎﾝﾀﾞﾜﾗ!$L$74</c:f>
              <c:strCache>
                <c:ptCount val="1"/>
                <c:pt idx="0">
                  <c:v>Be-7</c:v>
                </c:pt>
              </c:strCache>
            </c:strRef>
          </c:tx>
          <c:spPr>
            <a:ln w="12700">
              <a:solidFill>
                <a:srgbClr val="0066FF"/>
              </a:solidFill>
              <a:prstDash val="sysDash"/>
            </a:ln>
          </c:spPr>
          <c:marker>
            <c:symbol val="circle"/>
            <c:size val="5"/>
            <c:spPr>
              <a:solidFill>
                <a:srgbClr val="FFFFFF"/>
              </a:solidFill>
              <a:ln>
                <a:solidFill>
                  <a:srgbClr val="3333CC"/>
                </a:solidFill>
                <a:prstDash val="solid"/>
              </a:ln>
            </c:spPr>
          </c:marker>
          <c:cat>
            <c:numRef>
              <c:f>ﾎﾝﾀﾞﾜﾗ!$B$76:$B$83</c:f>
              <c:numCache>
                <c:formatCode>[$-411]m\.d\.ge</c:formatCode>
                <c:ptCount val="8"/>
                <c:pt idx="0">
                  <c:v>29871</c:v>
                </c:pt>
                <c:pt idx="1">
                  <c:v>29991</c:v>
                </c:pt>
                <c:pt idx="2">
                  <c:v>30089</c:v>
                </c:pt>
                <c:pt idx="3">
                  <c:v>30147</c:v>
                </c:pt>
                <c:pt idx="4">
                  <c:v>30238</c:v>
                </c:pt>
                <c:pt idx="5">
                  <c:v>30356</c:v>
                </c:pt>
                <c:pt idx="6">
                  <c:v>30420</c:v>
                </c:pt>
                <c:pt idx="7">
                  <c:v>30515</c:v>
                </c:pt>
              </c:numCache>
            </c:numRef>
          </c:cat>
          <c:val>
            <c:numRef>
              <c:f>ﾎﾝﾀﾞﾜﾗ!$L$76:$L$83</c:f>
              <c:numCache>
                <c:formatCode>0.00</c:formatCode>
                <c:ptCount val="8"/>
                <c:pt idx="1">
                  <c:v>1.7777777777777777</c:v>
                </c:pt>
                <c:pt idx="2">
                  <c:v>3.2222222222222223</c:v>
                </c:pt>
                <c:pt idx="3">
                  <c:v>4.7037037037037033</c:v>
                </c:pt>
                <c:pt idx="5" formatCode="0.000">
                  <c:v>0.25925925925925924</c:v>
                </c:pt>
                <c:pt idx="6" formatCode="0.000">
                  <c:v>0.25925925925925924</c:v>
                </c:pt>
                <c:pt idx="7">
                  <c:v>13.703703703703704</c:v>
                </c:pt>
              </c:numCache>
            </c:numRef>
          </c:val>
          <c:smooth val="0"/>
        </c:ser>
        <c:ser>
          <c:idx val="2"/>
          <c:order val="2"/>
          <c:tx>
            <c:strRef>
              <c:f>ﾎﾝﾀﾞﾜﾗ!$N$74</c:f>
              <c:strCache>
                <c:ptCount val="1"/>
                <c:pt idx="0">
                  <c:v>Cs/137</c:v>
                </c:pt>
              </c:strCache>
            </c:strRef>
          </c:tx>
          <c:spPr>
            <a:ln w="12700">
              <a:solidFill>
                <a:srgbClr val="FF0000"/>
              </a:solidFill>
              <a:prstDash val="sysDash"/>
            </a:ln>
          </c:spPr>
          <c:marker>
            <c:symbol val="triangle"/>
            <c:size val="5"/>
            <c:spPr>
              <a:solidFill>
                <a:srgbClr val="FF0000"/>
              </a:solidFill>
              <a:ln>
                <a:solidFill>
                  <a:srgbClr val="FF0000"/>
                </a:solidFill>
                <a:prstDash val="solid"/>
              </a:ln>
            </c:spPr>
          </c:marker>
          <c:cat>
            <c:numRef>
              <c:f>ﾎﾝﾀﾞﾜﾗ!$B$76:$B$83</c:f>
              <c:numCache>
                <c:formatCode>[$-411]m\.d\.ge</c:formatCode>
                <c:ptCount val="8"/>
                <c:pt idx="0">
                  <c:v>29871</c:v>
                </c:pt>
                <c:pt idx="1">
                  <c:v>29991</c:v>
                </c:pt>
                <c:pt idx="2">
                  <c:v>30089</c:v>
                </c:pt>
                <c:pt idx="3">
                  <c:v>30147</c:v>
                </c:pt>
                <c:pt idx="4">
                  <c:v>30238</c:v>
                </c:pt>
                <c:pt idx="5">
                  <c:v>30356</c:v>
                </c:pt>
                <c:pt idx="6">
                  <c:v>30420</c:v>
                </c:pt>
                <c:pt idx="7">
                  <c:v>30515</c:v>
                </c:pt>
              </c:numCache>
            </c:numRef>
          </c:cat>
          <c:val>
            <c:numRef>
              <c:f>ﾎﾝﾀﾞﾜﾗ!$N$76:$N$83</c:f>
              <c:numCache>
                <c:formatCode>0.000</c:formatCode>
                <c:ptCount val="8"/>
                <c:pt idx="1">
                  <c:v>8.4541423501274846E-2</c:v>
                </c:pt>
                <c:pt idx="2">
                  <c:v>4.4444444444444446E-2</c:v>
                </c:pt>
                <c:pt idx="3">
                  <c:v>4.4444444444444446E-2</c:v>
                </c:pt>
                <c:pt idx="5">
                  <c:v>8.2613065481612041E-2</c:v>
                </c:pt>
                <c:pt idx="6">
                  <c:v>8.2279503539942941E-2</c:v>
                </c:pt>
                <c:pt idx="7">
                  <c:v>9.6296296296296297E-2</c:v>
                </c:pt>
              </c:numCache>
            </c:numRef>
          </c:val>
          <c:smooth val="0"/>
        </c:ser>
        <c:dLbls>
          <c:showLegendKey val="0"/>
          <c:showVal val="0"/>
          <c:showCatName val="0"/>
          <c:showSerName val="0"/>
          <c:showPercent val="0"/>
          <c:showBubbleSize val="0"/>
        </c:dLbls>
        <c:marker val="1"/>
        <c:smooth val="0"/>
        <c:axId val="239399296"/>
        <c:axId val="239401216"/>
      </c:lineChart>
      <c:dateAx>
        <c:axId val="239399296"/>
        <c:scaling>
          <c:orientation val="minMax"/>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9401216"/>
        <c:crossesAt val="0.01"/>
        <c:auto val="0"/>
        <c:lblOffset val="100"/>
        <c:baseTimeUnit val="months"/>
        <c:majorUnit val="6"/>
        <c:majorTimeUnit val="months"/>
        <c:minorUnit val="3"/>
        <c:minorTimeUnit val="months"/>
      </c:dateAx>
      <c:valAx>
        <c:axId val="239401216"/>
        <c:scaling>
          <c:logBase val="10"/>
          <c:orientation val="minMax"/>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(k)Bq/kg生</a:t>
                </a:r>
              </a:p>
            </c:rich>
          </c:tx>
          <c:layout>
            <c:manualLayout>
              <c:xMode val="edge"/>
              <c:yMode val="edge"/>
              <c:x val="1.5974440894568689E-2"/>
              <c:y val="0.323530441047810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9399296"/>
        <c:crosses val="autoZero"/>
        <c:crossBetween val="between"/>
        <c:minorUnit val="10"/>
      </c:valAx>
      <c:spPr>
        <a:noFill/>
        <a:ln w="12700">
          <a:solidFill>
            <a:srgbClr val="808080"/>
          </a:solidFill>
          <a:prstDash val="solid"/>
        </a:ln>
      </c:spPr>
    </c:plotArea>
    <c:legend>
      <c:legendPos val="r"/>
      <c:layout>
        <c:manualLayout>
          <c:xMode val="edge"/>
          <c:yMode val="edge"/>
          <c:x val="0.38955131250442215"/>
          <c:y val="0.21189058684737577"/>
          <c:w val="0.42507110873015069"/>
          <c:h val="0.17106971384674477"/>
        </c:manualLayout>
      </c:layout>
      <c:overlay val="0"/>
      <c:spPr>
        <a:no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Meiryo UI"/>
                <a:ea typeface="Meiryo UI"/>
              </a:rPr>
              <a:t>ほんだわら(シウリ崎/電力)</a:t>
            </a:r>
          </a:p>
        </c:rich>
      </c:tx>
      <c:layout>
        <c:manualLayout>
          <c:xMode val="edge"/>
          <c:yMode val="edge"/>
          <c:x val="0.30892338457692786"/>
          <c:y val="1.2031032885595177E-3"/>
        </c:manualLayout>
      </c:layout>
      <c:overlay val="0"/>
      <c:spPr>
        <a:solidFill>
          <a:srgbClr val="FFFFFF"/>
        </a:solidFill>
        <a:ln w="25400">
          <a:noFill/>
        </a:ln>
      </c:spPr>
    </c:title>
    <c:autoTitleDeleted val="0"/>
    <c:plotArea>
      <c:layout>
        <c:manualLayout>
          <c:layoutTarget val="inner"/>
          <c:xMode val="edge"/>
          <c:yMode val="edge"/>
          <c:x val="0.15683239595050619"/>
          <c:y val="9.7808784931295356E-2"/>
          <c:w val="0.82523917843602879"/>
          <c:h val="0.76934769183263851"/>
        </c:manualLayout>
      </c:layout>
      <c:lineChart>
        <c:grouping val="standard"/>
        <c:varyColors val="0"/>
        <c:ser>
          <c:idx val="1"/>
          <c:order val="0"/>
          <c:tx>
            <c:strRef>
              <c:f>ﾎﾝﾀﾞﾜﾗ!$Q$74</c:f>
              <c:strCache>
                <c:ptCount val="1"/>
                <c:pt idx="0">
                  <c:v>K-40</c:v>
                </c:pt>
              </c:strCache>
            </c:strRef>
          </c:tx>
          <c:spPr>
            <a:ln w="12700">
              <a:solidFill>
                <a:srgbClr val="008000"/>
              </a:solidFill>
              <a:prstDash val="solid"/>
            </a:ln>
          </c:spPr>
          <c:marker>
            <c:symbol val="square"/>
            <c:size val="5"/>
            <c:spPr>
              <a:solidFill>
                <a:srgbClr val="FFFFFF"/>
              </a:solidFill>
              <a:ln>
                <a:solidFill>
                  <a:srgbClr val="339933"/>
                </a:solidFill>
                <a:prstDash val="solid"/>
              </a:ln>
            </c:spPr>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ﾎﾝﾀﾞﾜﾗ!$Q$76:$Q$83</c:f>
              <c:numCache>
                <c:formatCode>0_);[Red]\(0\)</c:formatCode>
                <c:ptCount val="8"/>
                <c:pt idx="0">
                  <c:v>274.07407407407408</c:v>
                </c:pt>
                <c:pt idx="1">
                  <c:v>293.7037037037037</c:v>
                </c:pt>
                <c:pt idx="2">
                  <c:v>245.92592592592592</c:v>
                </c:pt>
                <c:pt idx="3">
                  <c:v>310.74074074074076</c:v>
                </c:pt>
                <c:pt idx="4">
                  <c:v>253.7037037037037</c:v>
                </c:pt>
                <c:pt idx="5">
                  <c:v>258.51851851851853</c:v>
                </c:pt>
                <c:pt idx="6">
                  <c:v>147.40740740740742</c:v>
                </c:pt>
                <c:pt idx="7">
                  <c:v>268.14814814814815</c:v>
                </c:pt>
              </c:numCache>
            </c:numRef>
          </c:val>
          <c:smooth val="0"/>
        </c:ser>
        <c:ser>
          <c:idx val="0"/>
          <c:order val="1"/>
          <c:tx>
            <c:strRef>
              <c:f>ﾎﾝﾀﾞﾜﾗ!$P$74</c:f>
              <c:strCache>
                <c:ptCount val="1"/>
                <c:pt idx="0">
                  <c:v>Be-7</c:v>
                </c:pt>
              </c:strCache>
            </c:strRef>
          </c:tx>
          <c:spPr>
            <a:ln w="12700">
              <a:solidFill>
                <a:srgbClr val="0066FF"/>
              </a:solidFill>
              <a:prstDash val="sysDash"/>
            </a:ln>
          </c:spPr>
          <c:marker>
            <c:symbol val="circle"/>
            <c:size val="5"/>
            <c:spPr>
              <a:solidFill>
                <a:srgbClr val="FFFFFF"/>
              </a:solidFill>
              <a:ln>
                <a:solidFill>
                  <a:srgbClr val="0066FF"/>
                </a:solidFill>
                <a:prstDash val="solid"/>
              </a:ln>
            </c:spPr>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ﾎﾝﾀﾞﾜﾗ!$P$76:$P$83</c:f>
              <c:numCache>
                <c:formatCode>0.00</c:formatCode>
                <c:ptCount val="8"/>
                <c:pt idx="0">
                  <c:v>2.7777777777777777</c:v>
                </c:pt>
                <c:pt idx="1">
                  <c:v>3.1851851851851851</c:v>
                </c:pt>
                <c:pt idx="2">
                  <c:v>3.6666666666666665</c:v>
                </c:pt>
                <c:pt idx="3">
                  <c:v>8.518518518518519</c:v>
                </c:pt>
                <c:pt idx="4">
                  <c:v>1.6666666666666667</c:v>
                </c:pt>
                <c:pt idx="5">
                  <c:v>1.5185185185185186</c:v>
                </c:pt>
                <c:pt idx="6">
                  <c:v>1.1851851851851851</c:v>
                </c:pt>
                <c:pt idx="7">
                  <c:v>6.3703703703703702</c:v>
                </c:pt>
              </c:numCache>
            </c:numRef>
          </c:val>
          <c:smooth val="0"/>
        </c:ser>
        <c:ser>
          <c:idx val="2"/>
          <c:order val="2"/>
          <c:tx>
            <c:strRef>
              <c:f>ﾎﾝﾀﾞﾜﾗ!$R$74</c:f>
              <c:strCache>
                <c:ptCount val="1"/>
                <c:pt idx="0">
                  <c:v>Cs/137</c:v>
                </c:pt>
              </c:strCache>
            </c:strRef>
          </c:tx>
          <c:spPr>
            <a:ln w="0">
              <a:solidFill>
                <a:srgbClr val="FF0000"/>
              </a:solidFill>
              <a:prstDash val="sysDash"/>
            </a:ln>
          </c:spPr>
          <c:marker>
            <c:symbol val="triangle"/>
            <c:size val="5"/>
            <c:spPr>
              <a:solidFill>
                <a:srgbClr val="FF0000"/>
              </a:solidFill>
              <a:ln>
                <a:solidFill>
                  <a:srgbClr val="FF0000"/>
                </a:solidFill>
                <a:prstDash val="solid"/>
              </a:ln>
            </c:spPr>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ﾎﾝﾀﾞﾜﾗ!$R$76:$R$83</c:f>
              <c:numCache>
                <c:formatCode>0.000</c:formatCode>
                <c:ptCount val="8"/>
                <c:pt idx="0">
                  <c:v>8.5185185185185169E-2</c:v>
                </c:pt>
                <c:pt idx="1">
                  <c:v>8.4626976495668471E-2</c:v>
                </c:pt>
                <c:pt idx="2">
                  <c:v>8.4237343245257612E-2</c:v>
                </c:pt>
                <c:pt idx="3">
                  <c:v>8.374355854048332E-2</c:v>
                </c:pt>
                <c:pt idx="4">
                  <c:v>8.3231619422656208E-2</c:v>
                </c:pt>
                <c:pt idx="5">
                  <c:v>8.2712351753453719E-2</c:v>
                </c:pt>
                <c:pt idx="6">
                  <c:v>0.11851851851851852</c:v>
                </c:pt>
                <c:pt idx="7">
                  <c:v>8.178685424645131E-2</c:v>
                </c:pt>
              </c:numCache>
            </c:numRef>
          </c:val>
          <c:smooth val="0"/>
        </c:ser>
        <c:ser>
          <c:idx val="3"/>
          <c:order val="3"/>
          <c:tx>
            <c:strRef>
              <c:f>ﾎﾝﾀﾞﾜﾗ!$AB$75</c:f>
              <c:strCache>
                <c:ptCount val="1"/>
                <c:pt idx="0">
                  <c:v>Be7崩壊</c:v>
                </c:pt>
              </c:strCache>
            </c:strRef>
          </c:tx>
          <c:spPr>
            <a:ln>
              <a:solidFill>
                <a:srgbClr val="0066FF"/>
              </a:solidFill>
              <a:prstDash val="sysDot"/>
            </a:ln>
          </c:spPr>
          <c:marker>
            <c:symbol val="none"/>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ﾎﾝﾀﾞﾜﾗ!$AB$76:$AB$83</c:f>
              <c:numCache>
                <c:formatCode>0.000</c:formatCode>
                <c:ptCount val="8"/>
                <c:pt idx="0" formatCode="0.00">
                  <c:v>10</c:v>
                </c:pt>
                <c:pt idx="1">
                  <c:v>2.5853057144731117</c:v>
                </c:pt>
                <c:pt idx="2">
                  <c:v>1.0003234633599396</c:v>
                </c:pt>
                <c:pt idx="3">
                  <c:v>0.29839430183232812</c:v>
                </c:pt>
                <c:pt idx="4">
                  <c:v>8.449770229320186E-2</c:v>
                </c:pt>
                <c:pt idx="5">
                  <c:v>2.3313175099811879E-2</c:v>
                </c:pt>
                <c:pt idx="6">
                  <c:v>0.91326746820842364</c:v>
                </c:pt>
                <c:pt idx="7">
                  <c:v>2.3019344752080828E-3</c:v>
                </c:pt>
              </c:numCache>
            </c:numRef>
          </c:val>
          <c:smooth val="0"/>
        </c:ser>
        <c:ser>
          <c:idx val="4"/>
          <c:order val="4"/>
          <c:tx>
            <c:strRef>
              <c:f>ﾎﾝﾀﾞﾜﾗ!$AC$75</c:f>
              <c:strCache>
                <c:ptCount val="1"/>
                <c:pt idx="0">
                  <c:v>K40崩壊</c:v>
                </c:pt>
              </c:strCache>
            </c:strRef>
          </c:tx>
          <c:spPr>
            <a:ln>
              <a:solidFill>
                <a:srgbClr val="00B050"/>
              </a:solidFill>
              <a:prstDash val="sysDash"/>
            </a:ln>
          </c:spPr>
          <c:marker>
            <c:symbol val="none"/>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ﾎﾝﾀﾞﾜﾗ!$AC$76:$AC$83</c:f>
              <c:numCache>
                <c:formatCode>0</c:formatCode>
                <c:ptCount val="8"/>
                <c:pt idx="0">
                  <c:v>100</c:v>
                </c:pt>
                <c:pt idx="1">
                  <c:v>99.99999998454463</c:v>
                </c:pt>
                <c:pt idx="2">
                  <c:v>99.999999973696177</c:v>
                </c:pt>
                <c:pt idx="3">
                  <c:v>99.999999959875495</c:v>
                </c:pt>
                <c:pt idx="4">
                  <c:v>99.999999945460402</c:v>
                </c:pt>
                <c:pt idx="5">
                  <c:v>99.999999930748089</c:v>
                </c:pt>
                <c:pt idx="6">
                  <c:v>99.9999999726559</c:v>
                </c:pt>
                <c:pt idx="7">
                  <c:v>99.999999904295649</c:v>
                </c:pt>
              </c:numCache>
            </c:numRef>
          </c:val>
          <c:smooth val="0"/>
        </c:ser>
        <c:dLbls>
          <c:showLegendKey val="0"/>
          <c:showVal val="0"/>
          <c:showCatName val="0"/>
          <c:showSerName val="0"/>
          <c:showPercent val="0"/>
          <c:showBubbleSize val="0"/>
        </c:dLbls>
        <c:marker val="1"/>
        <c:smooth val="0"/>
        <c:axId val="241796992"/>
        <c:axId val="241798528"/>
      </c:lineChart>
      <c:dateAx>
        <c:axId val="241796992"/>
        <c:scaling>
          <c:orientation val="minMax"/>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41798528"/>
        <c:crossesAt val="1.0000000000000002E-3"/>
        <c:auto val="0"/>
        <c:lblOffset val="100"/>
        <c:baseTimeUnit val="months"/>
        <c:majorUnit val="6"/>
        <c:majorTimeUnit val="months"/>
        <c:minorUnit val="3"/>
        <c:minorTimeUnit val="months"/>
      </c:dateAx>
      <c:valAx>
        <c:axId val="241798528"/>
        <c:scaling>
          <c:logBase val="10"/>
          <c:orientation val="minMax"/>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(k)Bq/kg生</a:t>
                </a:r>
              </a:p>
            </c:rich>
          </c:tx>
          <c:layout>
            <c:manualLayout>
              <c:xMode val="edge"/>
              <c:yMode val="edge"/>
              <c:x val="1.5974440894568689E-2"/>
              <c:y val="0.31879229861367997"/>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1796992"/>
        <c:crosses val="autoZero"/>
        <c:crossBetween val="between"/>
        <c:minorUnit val="10"/>
      </c:valAx>
      <c:spPr>
        <a:noFill/>
        <a:ln w="12700">
          <a:solidFill>
            <a:srgbClr val="808080"/>
          </a:solidFill>
          <a:prstDash val="solid"/>
        </a:ln>
      </c:spPr>
    </c:plotArea>
    <c:legend>
      <c:legendPos val="r"/>
      <c:layout>
        <c:manualLayout>
          <c:xMode val="edge"/>
          <c:yMode val="edge"/>
          <c:x val="0.20391172433721014"/>
          <c:y val="0.67547916725463075"/>
          <c:w val="0.69656613450841576"/>
          <c:h val="0.19522479044958091"/>
        </c:manualLayout>
      </c:layout>
      <c:overlay val="0"/>
      <c:spPr>
        <a:no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Meiryo UI"/>
                <a:ea typeface="Meiryo UI"/>
              </a:rPr>
              <a:t>ほんだわら(東防波堤)</a:t>
            </a:r>
          </a:p>
        </c:rich>
      </c:tx>
      <c:layout>
        <c:manualLayout>
          <c:xMode val="edge"/>
          <c:yMode val="edge"/>
          <c:x val="9.3258717660292478E-2"/>
          <c:y val="2.5332944493049615E-3"/>
        </c:manualLayout>
      </c:layout>
      <c:overlay val="0"/>
      <c:spPr>
        <a:solidFill>
          <a:srgbClr val="FFFFFF"/>
        </a:solidFill>
        <a:ln w="25400">
          <a:noFill/>
        </a:ln>
      </c:spPr>
    </c:title>
    <c:autoTitleDeleted val="0"/>
    <c:plotArea>
      <c:layout>
        <c:manualLayout>
          <c:layoutTarget val="inner"/>
          <c:xMode val="edge"/>
          <c:yMode val="edge"/>
          <c:x val="0.1527697787776528"/>
          <c:y val="9.3560416059103729E-2"/>
          <c:w val="0.81367904011998504"/>
          <c:h val="0.76925128803344023"/>
        </c:manualLayout>
      </c:layout>
      <c:lineChart>
        <c:grouping val="standard"/>
        <c:varyColors val="0"/>
        <c:ser>
          <c:idx val="1"/>
          <c:order val="0"/>
          <c:tx>
            <c:strRef>
              <c:f>ﾎﾝﾀﾞﾜﾗ!$W$74</c:f>
              <c:strCache>
                <c:ptCount val="1"/>
                <c:pt idx="0">
                  <c:v>K-40</c:v>
                </c:pt>
              </c:strCache>
            </c:strRef>
          </c:tx>
          <c:spPr>
            <a:ln w="12700">
              <a:solidFill>
                <a:srgbClr val="008000"/>
              </a:solidFill>
              <a:prstDash val="solid"/>
            </a:ln>
          </c:spPr>
          <c:marker>
            <c:symbol val="square"/>
            <c:size val="5"/>
            <c:spPr>
              <a:solidFill>
                <a:srgbClr val="FFFFFF"/>
              </a:solidFill>
              <a:ln>
                <a:solidFill>
                  <a:srgbClr val="339933"/>
                </a:solidFill>
                <a:prstDash val="solid"/>
              </a:ln>
            </c:spPr>
          </c:marker>
          <c:cat>
            <c:numRef>
              <c:f>ﾎﾝﾀﾞﾜﾗ!$B$76:$B$83</c:f>
              <c:numCache>
                <c:formatCode>[$-411]m\.d\.ge</c:formatCode>
                <c:ptCount val="8"/>
                <c:pt idx="0">
                  <c:v>29871</c:v>
                </c:pt>
                <c:pt idx="1">
                  <c:v>29991</c:v>
                </c:pt>
                <c:pt idx="2">
                  <c:v>30089</c:v>
                </c:pt>
                <c:pt idx="3">
                  <c:v>30147</c:v>
                </c:pt>
                <c:pt idx="4">
                  <c:v>30238</c:v>
                </c:pt>
                <c:pt idx="5">
                  <c:v>30356</c:v>
                </c:pt>
                <c:pt idx="6">
                  <c:v>30420</c:v>
                </c:pt>
                <c:pt idx="7">
                  <c:v>30515</c:v>
                </c:pt>
              </c:numCache>
            </c:numRef>
          </c:cat>
          <c:val>
            <c:numRef>
              <c:f>ﾎﾝﾀﾞﾜﾗ!$W$76:$W$83</c:f>
              <c:numCache>
                <c:formatCode>0_);[Red]\(0\)</c:formatCode>
                <c:ptCount val="8"/>
                <c:pt idx="0">
                  <c:v>275.55555555555554</c:v>
                </c:pt>
                <c:pt idx="1">
                  <c:v>340.74074074074076</c:v>
                </c:pt>
                <c:pt idx="2">
                  <c:v>216.66666666666666</c:v>
                </c:pt>
                <c:pt idx="3">
                  <c:v>323.33333333333331</c:v>
                </c:pt>
                <c:pt idx="6">
                  <c:v>239.25925925925927</c:v>
                </c:pt>
                <c:pt idx="7">
                  <c:v>283.33333333333331</c:v>
                </c:pt>
              </c:numCache>
            </c:numRef>
          </c:val>
          <c:smooth val="0"/>
        </c:ser>
        <c:ser>
          <c:idx val="0"/>
          <c:order val="1"/>
          <c:tx>
            <c:strRef>
              <c:f>ﾎﾝﾀﾞﾜﾗ!$V$74</c:f>
              <c:strCache>
                <c:ptCount val="1"/>
                <c:pt idx="0">
                  <c:v>Be-7</c:v>
                </c:pt>
              </c:strCache>
            </c:strRef>
          </c:tx>
          <c:spPr>
            <a:ln w="12700">
              <a:solidFill>
                <a:srgbClr val="0066FF"/>
              </a:solidFill>
              <a:prstDash val="sysDash"/>
            </a:ln>
          </c:spPr>
          <c:marker>
            <c:symbol val="circle"/>
            <c:size val="4"/>
            <c:spPr>
              <a:solidFill>
                <a:srgbClr val="FFFFFF"/>
              </a:solidFill>
              <a:ln>
                <a:solidFill>
                  <a:srgbClr val="0066FF"/>
                </a:solidFill>
                <a:prstDash val="solid"/>
              </a:ln>
            </c:spPr>
          </c:marker>
          <c:cat>
            <c:numRef>
              <c:f>ﾎﾝﾀﾞﾜﾗ!$B$76:$B$83</c:f>
              <c:numCache>
                <c:formatCode>[$-411]m\.d\.ge</c:formatCode>
                <c:ptCount val="8"/>
                <c:pt idx="0">
                  <c:v>29871</c:v>
                </c:pt>
                <c:pt idx="1">
                  <c:v>29991</c:v>
                </c:pt>
                <c:pt idx="2">
                  <c:v>30089</c:v>
                </c:pt>
                <c:pt idx="3">
                  <c:v>30147</c:v>
                </c:pt>
                <c:pt idx="4">
                  <c:v>30238</c:v>
                </c:pt>
                <c:pt idx="5">
                  <c:v>30356</c:v>
                </c:pt>
                <c:pt idx="6">
                  <c:v>30420</c:v>
                </c:pt>
                <c:pt idx="7">
                  <c:v>30515</c:v>
                </c:pt>
              </c:numCache>
            </c:numRef>
          </c:cat>
          <c:val>
            <c:numRef>
              <c:f>ﾎﾝﾀﾞﾜﾗ!$V$76:$V$83</c:f>
              <c:numCache>
                <c:formatCode>0.00_ </c:formatCode>
                <c:ptCount val="8"/>
                <c:pt idx="0">
                  <c:v>2.4074074074074074</c:v>
                </c:pt>
                <c:pt idx="1">
                  <c:v>1.8888888888888888</c:v>
                </c:pt>
                <c:pt idx="2">
                  <c:v>10</c:v>
                </c:pt>
                <c:pt idx="3">
                  <c:v>9.6296296296296298</c:v>
                </c:pt>
                <c:pt idx="6">
                  <c:v>3.4814814814814814</c:v>
                </c:pt>
                <c:pt idx="7">
                  <c:v>17.037037037037038</c:v>
                </c:pt>
              </c:numCache>
            </c:numRef>
          </c:val>
          <c:smooth val="0"/>
        </c:ser>
        <c:ser>
          <c:idx val="2"/>
          <c:order val="2"/>
          <c:tx>
            <c:strRef>
              <c:f>ﾎﾝﾀﾞﾜﾗ!$X$74</c:f>
              <c:strCache>
                <c:ptCount val="1"/>
                <c:pt idx="0">
                  <c:v>Cs/137</c:v>
                </c:pt>
              </c:strCache>
            </c:strRef>
          </c:tx>
          <c:spPr>
            <a:ln w="0">
              <a:solidFill>
                <a:srgbClr val="FF0000"/>
              </a:solidFill>
              <a:prstDash val="sysDash"/>
            </a:ln>
          </c:spPr>
          <c:marker>
            <c:symbol val="triangle"/>
            <c:size val="5"/>
            <c:spPr>
              <a:solidFill>
                <a:srgbClr val="FF0000"/>
              </a:solidFill>
              <a:ln>
                <a:solidFill>
                  <a:srgbClr val="FF0000"/>
                </a:solidFill>
                <a:prstDash val="solid"/>
              </a:ln>
            </c:spPr>
          </c:marker>
          <c:cat>
            <c:numRef>
              <c:f>ﾎﾝﾀﾞﾜﾗ!$B$76:$B$83</c:f>
              <c:numCache>
                <c:formatCode>[$-411]m\.d\.ge</c:formatCode>
                <c:ptCount val="8"/>
                <c:pt idx="0">
                  <c:v>29871</c:v>
                </c:pt>
                <c:pt idx="1">
                  <c:v>29991</c:v>
                </c:pt>
                <c:pt idx="2">
                  <c:v>30089</c:v>
                </c:pt>
                <c:pt idx="3">
                  <c:v>30147</c:v>
                </c:pt>
                <c:pt idx="4">
                  <c:v>30238</c:v>
                </c:pt>
                <c:pt idx="5">
                  <c:v>30356</c:v>
                </c:pt>
                <c:pt idx="6">
                  <c:v>30420</c:v>
                </c:pt>
                <c:pt idx="7">
                  <c:v>30515</c:v>
                </c:pt>
              </c:numCache>
            </c:numRef>
          </c:cat>
          <c:val>
            <c:numRef>
              <c:f>ﾎﾝﾀﾞﾜﾗ!$X$76:$X$83</c:f>
              <c:numCache>
                <c:formatCode>0.000</c:formatCode>
                <c:ptCount val="8"/>
                <c:pt idx="0">
                  <c:v>8.5185185185185169E-2</c:v>
                </c:pt>
                <c:pt idx="1">
                  <c:v>8.4626976495668471E-2</c:v>
                </c:pt>
                <c:pt idx="2">
                  <c:v>8.4237343245257612E-2</c:v>
                </c:pt>
                <c:pt idx="3">
                  <c:v>8.374355854048332E-2</c:v>
                </c:pt>
                <c:pt idx="6">
                  <c:v>8.420007554123779E-2</c:v>
                </c:pt>
                <c:pt idx="7" formatCode="&quot;(&quot;0.00&quot;)&quot;">
                  <c:v>0.17037037037037034</c:v>
                </c:pt>
              </c:numCache>
            </c:numRef>
          </c:val>
          <c:smooth val="0"/>
        </c:ser>
        <c:dLbls>
          <c:showLegendKey val="0"/>
          <c:showVal val="0"/>
          <c:showCatName val="0"/>
          <c:showSerName val="0"/>
          <c:showPercent val="0"/>
          <c:showBubbleSize val="0"/>
        </c:dLbls>
        <c:marker val="1"/>
        <c:smooth val="0"/>
        <c:axId val="241820800"/>
        <c:axId val="241822720"/>
      </c:lineChart>
      <c:dateAx>
        <c:axId val="241820800"/>
        <c:scaling>
          <c:orientation val="minMax"/>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41822720"/>
        <c:crossesAt val="0.01"/>
        <c:auto val="0"/>
        <c:lblOffset val="100"/>
        <c:baseTimeUnit val="months"/>
        <c:majorUnit val="6"/>
        <c:majorTimeUnit val="months"/>
        <c:minorUnit val="3"/>
        <c:minorTimeUnit val="months"/>
      </c:dateAx>
      <c:valAx>
        <c:axId val="241822720"/>
        <c:scaling>
          <c:logBase val="10"/>
          <c:orientation val="minMax"/>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(k)Bq/kg生</a:t>
                </a:r>
              </a:p>
            </c:rich>
          </c:tx>
          <c:layout>
            <c:manualLayout>
              <c:xMode val="edge"/>
              <c:yMode val="edge"/>
              <c:x val="1.5923566878980892E-2"/>
              <c:y val="0.31756756756756754"/>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1820800"/>
        <c:crosses val="autoZero"/>
        <c:crossBetween val="between"/>
        <c:minorUnit val="10"/>
      </c:valAx>
      <c:spPr>
        <a:noFill/>
        <a:ln w="12700">
          <a:solidFill>
            <a:srgbClr val="808080"/>
          </a:solidFill>
          <a:prstDash val="solid"/>
        </a:ln>
      </c:spPr>
    </c:plotArea>
    <c:legend>
      <c:legendPos val="r"/>
      <c:layout>
        <c:manualLayout>
          <c:xMode val="edge"/>
          <c:yMode val="edge"/>
          <c:x val="0.43023959505061865"/>
          <c:y val="0.48108953047535724"/>
          <c:w val="0.42050356205474315"/>
          <c:h val="0.18555225041314277"/>
        </c:manualLayout>
      </c:layout>
      <c:overlay val="0"/>
      <c:spPr>
        <a:no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Meiryo UI"/>
                <a:ea typeface="Meiryo UI"/>
              </a:rPr>
              <a:t>ほんだわらのBe-7</a:t>
            </a:r>
          </a:p>
        </c:rich>
      </c:tx>
      <c:layout>
        <c:manualLayout>
          <c:xMode val="edge"/>
          <c:yMode val="edge"/>
          <c:x val="0.18258609673790774"/>
          <c:y val="0.28512957540957201"/>
        </c:manualLayout>
      </c:layout>
      <c:overlay val="0"/>
      <c:spPr>
        <a:solidFill>
          <a:srgbClr val="FFFFFF"/>
        </a:solidFill>
        <a:ln w="25400">
          <a:noFill/>
        </a:ln>
      </c:spPr>
    </c:title>
    <c:autoTitleDeleted val="0"/>
    <c:plotArea>
      <c:layout>
        <c:manualLayout>
          <c:layoutTarget val="inner"/>
          <c:xMode val="edge"/>
          <c:yMode val="edge"/>
          <c:x val="9.8726114649681534E-2"/>
          <c:y val="5.4054054054054057E-2"/>
          <c:w val="0.85350318471337583"/>
          <c:h val="0.81787791469342919"/>
        </c:manualLayout>
      </c:layout>
      <c:lineChart>
        <c:grouping val="standard"/>
        <c:varyColors val="0"/>
        <c:ser>
          <c:idx val="1"/>
          <c:order val="0"/>
          <c:tx>
            <c:strRef>
              <c:f>ﾎﾝﾀﾞﾜﾗ!$C$73</c:f>
              <c:strCache>
                <c:ptCount val="1"/>
                <c:pt idx="0">
                  <c:v>小屋取(山王島)</c:v>
                </c:pt>
              </c:strCache>
            </c:strRef>
          </c:tx>
          <c:spPr>
            <a:ln w="12700">
              <a:solidFill>
                <a:srgbClr val="000080"/>
              </a:solidFill>
              <a:prstDash val="solid"/>
            </a:ln>
          </c:spPr>
          <c:marker>
            <c:symbol val="square"/>
            <c:size val="5"/>
            <c:spPr>
              <a:noFill/>
              <a:ln>
                <a:solidFill>
                  <a:srgbClr val="000080"/>
                </a:solidFill>
                <a:prstDash val="solid"/>
              </a:ln>
            </c:spPr>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ﾎﾝﾀﾞﾜﾗ!$C$76:$C$83</c:f>
              <c:numCache>
                <c:formatCode>0.00</c:formatCode>
                <c:ptCount val="8"/>
                <c:pt idx="1">
                  <c:v>0.96296296296296291</c:v>
                </c:pt>
                <c:pt idx="2">
                  <c:v>1.1111111111111112</c:v>
                </c:pt>
                <c:pt idx="3">
                  <c:v>3.5555555555555554</c:v>
                </c:pt>
                <c:pt idx="5">
                  <c:v>0.51851851851851849</c:v>
                </c:pt>
                <c:pt idx="6" formatCode="0.000">
                  <c:v>0.25925925925925924</c:v>
                </c:pt>
                <c:pt idx="7">
                  <c:v>3.074074074074074</c:v>
                </c:pt>
              </c:numCache>
            </c:numRef>
          </c:val>
          <c:smooth val="0"/>
        </c:ser>
        <c:ser>
          <c:idx val="2"/>
          <c:order val="1"/>
          <c:tx>
            <c:strRef>
              <c:f>ﾎﾝﾀﾞﾜﾗ!$F$73</c:f>
              <c:strCache>
                <c:ptCount val="1"/>
                <c:pt idx="0">
                  <c:v>シウリ崎</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ﾎﾝﾀﾞﾜﾗ!$F$76:$F$83</c:f>
              <c:numCache>
                <c:formatCode>0.00</c:formatCode>
                <c:ptCount val="8"/>
                <c:pt idx="1">
                  <c:v>1.2962962962962963</c:v>
                </c:pt>
                <c:pt idx="2">
                  <c:v>2.7777777777777777</c:v>
                </c:pt>
                <c:pt idx="3">
                  <c:v>4.5925925925925926</c:v>
                </c:pt>
                <c:pt idx="5" formatCode="0.000">
                  <c:v>0.25925925925925924</c:v>
                </c:pt>
                <c:pt idx="6">
                  <c:v>1.4814814814814814</c:v>
                </c:pt>
                <c:pt idx="7">
                  <c:v>4.1851851851851851</c:v>
                </c:pt>
              </c:numCache>
            </c:numRef>
          </c:val>
          <c:smooth val="0"/>
        </c:ser>
        <c:ser>
          <c:idx val="3"/>
          <c:order val="2"/>
          <c:tx>
            <c:strRef>
              <c:f>ﾎﾝﾀﾞﾜﾗ!$L$73</c:f>
              <c:strCache>
                <c:ptCount val="1"/>
                <c:pt idx="0">
                  <c:v>キセノ崎</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ﾎﾝﾀﾞﾜﾗ!$L$76:$L$83</c:f>
              <c:numCache>
                <c:formatCode>0.00</c:formatCode>
                <c:ptCount val="8"/>
                <c:pt idx="1">
                  <c:v>1.7777777777777777</c:v>
                </c:pt>
                <c:pt idx="2">
                  <c:v>3.2222222222222223</c:v>
                </c:pt>
                <c:pt idx="3">
                  <c:v>4.7037037037037033</c:v>
                </c:pt>
                <c:pt idx="5" formatCode="0.000">
                  <c:v>0.25925925925925924</c:v>
                </c:pt>
                <c:pt idx="6" formatCode="0.000">
                  <c:v>0.25925925925925924</c:v>
                </c:pt>
                <c:pt idx="7">
                  <c:v>13.703703703703704</c:v>
                </c:pt>
              </c:numCache>
            </c:numRef>
          </c:val>
          <c:smooth val="0"/>
        </c:ser>
        <c:ser>
          <c:idx val="0"/>
          <c:order val="3"/>
          <c:tx>
            <c:strRef>
              <c:f>ﾎﾝﾀﾞﾜﾗ!$P$73</c:f>
              <c:strCache>
                <c:ptCount val="1"/>
                <c:pt idx="0">
                  <c:v>シウリ崎</c:v>
                </c:pt>
              </c:strCache>
            </c:strRef>
          </c:tx>
          <c:spPr>
            <a:ln w="12700">
              <a:solidFill>
                <a:srgbClr val="FF0000"/>
              </a:solidFill>
              <a:prstDash val="solid"/>
            </a:ln>
          </c:spPr>
          <c:marker>
            <c:symbol val="square"/>
            <c:size val="5"/>
            <c:spPr>
              <a:noFill/>
              <a:ln>
                <a:solidFill>
                  <a:srgbClr val="FF0000"/>
                </a:solidFill>
                <a:prstDash val="solid"/>
              </a:ln>
            </c:spPr>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ﾎﾝﾀﾞﾜﾗ!$P$76:$P$83</c:f>
              <c:numCache>
                <c:formatCode>0.00</c:formatCode>
                <c:ptCount val="8"/>
                <c:pt idx="0">
                  <c:v>2.7777777777777777</c:v>
                </c:pt>
                <c:pt idx="1">
                  <c:v>3.1851851851851851</c:v>
                </c:pt>
                <c:pt idx="2">
                  <c:v>3.6666666666666665</c:v>
                </c:pt>
                <c:pt idx="3">
                  <c:v>8.518518518518519</c:v>
                </c:pt>
                <c:pt idx="4">
                  <c:v>1.6666666666666667</c:v>
                </c:pt>
                <c:pt idx="5">
                  <c:v>1.5185185185185186</c:v>
                </c:pt>
                <c:pt idx="6">
                  <c:v>1.1851851851851851</c:v>
                </c:pt>
                <c:pt idx="7">
                  <c:v>6.3703703703703702</c:v>
                </c:pt>
              </c:numCache>
            </c:numRef>
          </c:val>
          <c:smooth val="0"/>
        </c:ser>
        <c:ser>
          <c:idx val="4"/>
          <c:order val="4"/>
          <c:tx>
            <c:strRef>
              <c:f>ﾎﾝﾀﾞﾜﾗ!$V$73</c:f>
              <c:strCache>
                <c:ptCount val="1"/>
                <c:pt idx="0">
                  <c:v>東防波堤</c:v>
                </c:pt>
              </c:strCache>
            </c:strRef>
          </c:tx>
          <c:spPr>
            <a:ln w="12700">
              <a:solidFill>
                <a:srgbClr val="FF0000"/>
              </a:solidFill>
              <a:prstDash val="solid"/>
            </a:ln>
          </c:spPr>
          <c:marker>
            <c:symbol val="square"/>
            <c:size val="5"/>
            <c:spPr>
              <a:solidFill>
                <a:srgbClr val="FF0000"/>
              </a:solidFill>
              <a:ln>
                <a:solidFill>
                  <a:srgbClr val="FF0000"/>
                </a:solidFill>
                <a:prstDash val="solid"/>
              </a:ln>
            </c:spPr>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ﾎﾝﾀﾞﾜﾗ!$V$76:$V$83</c:f>
              <c:numCache>
                <c:formatCode>0.00_ </c:formatCode>
                <c:ptCount val="8"/>
                <c:pt idx="0">
                  <c:v>2.4074074074074074</c:v>
                </c:pt>
                <c:pt idx="1">
                  <c:v>1.8888888888888888</c:v>
                </c:pt>
                <c:pt idx="2">
                  <c:v>10</c:v>
                </c:pt>
                <c:pt idx="3">
                  <c:v>9.6296296296296298</c:v>
                </c:pt>
                <c:pt idx="6">
                  <c:v>3.4814814814814814</c:v>
                </c:pt>
                <c:pt idx="7">
                  <c:v>17.037037037037038</c:v>
                </c:pt>
              </c:numCache>
            </c:numRef>
          </c:val>
          <c:smooth val="0"/>
        </c:ser>
        <c:ser>
          <c:idx val="5"/>
          <c:order val="5"/>
          <c:tx>
            <c:strRef>
              <c:f>ﾎﾝﾀﾞﾜﾗ!$AB$75</c:f>
              <c:strCache>
                <c:ptCount val="1"/>
                <c:pt idx="0">
                  <c:v>Be7崩壊</c:v>
                </c:pt>
              </c:strCache>
            </c:strRef>
          </c:tx>
          <c:spPr>
            <a:ln>
              <a:solidFill>
                <a:schemeClr val="accent6">
                  <a:lumMod val="50000"/>
                </a:schemeClr>
              </a:solidFill>
              <a:prstDash val="sysDash"/>
            </a:ln>
          </c:spPr>
          <c:marker>
            <c:symbol val="none"/>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ﾎﾝﾀﾞﾜﾗ!$AB$76:$AB$83</c:f>
              <c:numCache>
                <c:formatCode>0.000</c:formatCode>
                <c:ptCount val="8"/>
                <c:pt idx="0" formatCode="0.00">
                  <c:v>10</c:v>
                </c:pt>
                <c:pt idx="1">
                  <c:v>2.5853057144731117</c:v>
                </c:pt>
                <c:pt idx="2">
                  <c:v>1.0003234633599396</c:v>
                </c:pt>
                <c:pt idx="3">
                  <c:v>0.29839430183232812</c:v>
                </c:pt>
                <c:pt idx="4">
                  <c:v>8.449770229320186E-2</c:v>
                </c:pt>
                <c:pt idx="5">
                  <c:v>2.3313175099811879E-2</c:v>
                </c:pt>
                <c:pt idx="6">
                  <c:v>0.91326746820842364</c:v>
                </c:pt>
                <c:pt idx="7">
                  <c:v>2.3019344752080828E-3</c:v>
                </c:pt>
              </c:numCache>
            </c:numRef>
          </c:val>
          <c:smooth val="0"/>
        </c:ser>
        <c:dLbls>
          <c:showLegendKey val="0"/>
          <c:showVal val="0"/>
          <c:showCatName val="0"/>
          <c:showSerName val="0"/>
          <c:showPercent val="0"/>
          <c:showBubbleSize val="0"/>
        </c:dLbls>
        <c:marker val="1"/>
        <c:smooth val="0"/>
        <c:axId val="241868800"/>
        <c:axId val="241870336"/>
      </c:lineChart>
      <c:dateAx>
        <c:axId val="241868800"/>
        <c:scaling>
          <c:orientation val="minMax"/>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41870336"/>
        <c:crossesAt val="0.01"/>
        <c:auto val="0"/>
        <c:lblOffset val="100"/>
        <c:baseTimeUnit val="months"/>
        <c:majorUnit val="6"/>
        <c:majorTimeUnit val="months"/>
        <c:minorUnit val="3"/>
        <c:minorTimeUnit val="months"/>
      </c:dateAx>
      <c:valAx>
        <c:axId val="241870336"/>
        <c:scaling>
          <c:orientation val="minMax"/>
        </c:scaling>
        <c:delete val="0"/>
        <c:axPos val="l"/>
        <c:majorGridlines>
          <c:spPr>
            <a:ln w="3175">
              <a:solidFill>
                <a:schemeClr val="bg1">
                  <a:lumMod val="85000"/>
                </a:schemeClr>
              </a:solid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Meiryo UI"/>
                    <a:ea typeface="Meiryo UI"/>
                  </a:rPr>
                  <a:t>Bq/kg生</a:t>
                </a:r>
              </a:p>
            </c:rich>
          </c:tx>
          <c:layout>
            <c:manualLayout>
              <c:xMode val="edge"/>
              <c:yMode val="edge"/>
              <c:x val="5.4140127388535034E-2"/>
              <c:y val="2.0270270270270271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41868800"/>
        <c:crosses val="autoZero"/>
        <c:crossBetween val="midCat"/>
      </c:valAx>
      <c:spPr>
        <a:solidFill>
          <a:srgbClr val="FFFFFF"/>
        </a:solidFill>
        <a:ln w="12700">
          <a:solidFill>
            <a:srgbClr val="808080"/>
          </a:solidFill>
          <a:prstDash val="solid"/>
        </a:ln>
      </c:spPr>
    </c:plotArea>
    <c:legend>
      <c:legendPos val="r"/>
      <c:layout>
        <c:manualLayout>
          <c:xMode val="edge"/>
          <c:yMode val="edge"/>
          <c:x val="0.33373461948969935"/>
          <c:y val="1.6891891891891893E-2"/>
          <c:w val="0.5887500251726846"/>
          <c:h val="0.2322506798563537"/>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Meiryo UI"/>
                <a:ea typeface="Meiryo UI"/>
              </a:rPr>
              <a:t>ほんだわらのK-40</a:t>
            </a:r>
          </a:p>
        </c:rich>
      </c:tx>
      <c:layout>
        <c:manualLayout>
          <c:xMode val="edge"/>
          <c:yMode val="edge"/>
          <c:x val="0.3987138263665595"/>
          <c:y val="3.793103448275862E-2"/>
        </c:manualLayout>
      </c:layout>
      <c:overlay val="0"/>
      <c:spPr>
        <a:solidFill>
          <a:srgbClr val="FFFFFF"/>
        </a:solidFill>
        <a:ln w="25400">
          <a:noFill/>
        </a:ln>
      </c:spPr>
    </c:title>
    <c:autoTitleDeleted val="0"/>
    <c:plotArea>
      <c:layout>
        <c:manualLayout>
          <c:layoutTarget val="inner"/>
          <c:xMode val="edge"/>
          <c:yMode val="edge"/>
          <c:x val="0.12218649517684887"/>
          <c:y val="5.5172413793103448E-2"/>
          <c:w val="0.82958199356913187"/>
          <c:h val="0.83051713429171137"/>
        </c:manualLayout>
      </c:layout>
      <c:lineChart>
        <c:grouping val="standard"/>
        <c:varyColors val="0"/>
        <c:ser>
          <c:idx val="1"/>
          <c:order val="0"/>
          <c:tx>
            <c:strRef>
              <c:f>ﾎﾝﾀﾞﾜﾗ!$C$73</c:f>
              <c:strCache>
                <c:ptCount val="1"/>
                <c:pt idx="0">
                  <c:v>小屋取(山王島)</c:v>
                </c:pt>
              </c:strCache>
            </c:strRef>
          </c:tx>
          <c:spPr>
            <a:ln w="12700">
              <a:solidFill>
                <a:srgbClr val="000080"/>
              </a:solidFill>
              <a:prstDash val="solid"/>
            </a:ln>
          </c:spPr>
          <c:marker>
            <c:symbol val="square"/>
            <c:size val="5"/>
            <c:spPr>
              <a:noFill/>
              <a:ln>
                <a:solidFill>
                  <a:srgbClr val="000080"/>
                </a:solidFill>
                <a:prstDash val="solid"/>
              </a:ln>
            </c:spPr>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ﾎﾝﾀﾞﾜﾗ!$D$76:$D$83</c:f>
              <c:numCache>
                <c:formatCode>0_);[Red]\(0\)</c:formatCode>
                <c:ptCount val="8"/>
                <c:pt idx="1">
                  <c:v>262.22222222222223</c:v>
                </c:pt>
                <c:pt idx="2">
                  <c:v>218.14814814814815</c:v>
                </c:pt>
                <c:pt idx="3">
                  <c:v>273.33333333333331</c:v>
                </c:pt>
                <c:pt idx="5">
                  <c:v>270.37037037037038</c:v>
                </c:pt>
                <c:pt idx="6">
                  <c:v>317.40740740740739</c:v>
                </c:pt>
                <c:pt idx="7">
                  <c:v>297.03703703703701</c:v>
                </c:pt>
              </c:numCache>
            </c:numRef>
          </c:val>
          <c:smooth val="0"/>
        </c:ser>
        <c:ser>
          <c:idx val="2"/>
          <c:order val="1"/>
          <c:tx>
            <c:strRef>
              <c:f>ﾎﾝﾀﾞﾜﾗ!$F$73</c:f>
              <c:strCache>
                <c:ptCount val="1"/>
                <c:pt idx="0">
                  <c:v>シウリ崎</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ﾎﾝﾀﾞﾜﾗ!$G$76:$G$83</c:f>
              <c:numCache>
                <c:formatCode>0_);[Red]\(0\)</c:formatCode>
                <c:ptCount val="8"/>
                <c:pt idx="1">
                  <c:v>243.33333333333334</c:v>
                </c:pt>
                <c:pt idx="2">
                  <c:v>258.51851851851853</c:v>
                </c:pt>
                <c:pt idx="3">
                  <c:v>258.14814814814815</c:v>
                </c:pt>
                <c:pt idx="5">
                  <c:v>302.59259259259261</c:v>
                </c:pt>
                <c:pt idx="6">
                  <c:v>306.66666666666669</c:v>
                </c:pt>
                <c:pt idx="7">
                  <c:v>281.48148148148147</c:v>
                </c:pt>
              </c:numCache>
            </c:numRef>
          </c:val>
          <c:smooth val="0"/>
        </c:ser>
        <c:ser>
          <c:idx val="3"/>
          <c:order val="2"/>
          <c:tx>
            <c:strRef>
              <c:f>ﾎﾝﾀﾞﾜﾗ!$L$73</c:f>
              <c:strCache>
                <c:ptCount val="1"/>
                <c:pt idx="0">
                  <c:v>キセノ崎</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ﾎﾝﾀﾞﾜﾗ!$M$76:$M$83</c:f>
              <c:numCache>
                <c:formatCode>0_);[Red]\(0\)</c:formatCode>
                <c:ptCount val="8"/>
                <c:pt idx="1">
                  <c:v>221.85185185185185</c:v>
                </c:pt>
                <c:pt idx="2">
                  <c:v>282.96296296296299</c:v>
                </c:pt>
                <c:pt idx="3">
                  <c:v>258.51851851851853</c:v>
                </c:pt>
                <c:pt idx="5">
                  <c:v>315.55555555555554</c:v>
                </c:pt>
                <c:pt idx="6">
                  <c:v>288.14814814814815</c:v>
                </c:pt>
                <c:pt idx="7">
                  <c:v>302.96296296296299</c:v>
                </c:pt>
              </c:numCache>
            </c:numRef>
          </c:val>
          <c:smooth val="0"/>
        </c:ser>
        <c:ser>
          <c:idx val="0"/>
          <c:order val="3"/>
          <c:tx>
            <c:strRef>
              <c:f>ﾎﾝﾀﾞﾜﾗ!$P$73</c:f>
              <c:strCache>
                <c:ptCount val="1"/>
                <c:pt idx="0">
                  <c:v>シウリ崎</c:v>
                </c:pt>
              </c:strCache>
            </c:strRef>
          </c:tx>
          <c:spPr>
            <a:ln w="12700">
              <a:solidFill>
                <a:srgbClr val="FF0000"/>
              </a:solidFill>
              <a:prstDash val="solid"/>
            </a:ln>
          </c:spPr>
          <c:marker>
            <c:symbol val="square"/>
            <c:size val="5"/>
            <c:spPr>
              <a:noFill/>
              <a:ln>
                <a:solidFill>
                  <a:srgbClr val="FF0000"/>
                </a:solidFill>
                <a:prstDash val="solid"/>
              </a:ln>
            </c:spPr>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ﾎﾝﾀﾞﾜﾗ!$Q$76:$Q$83</c:f>
              <c:numCache>
                <c:formatCode>0_);[Red]\(0\)</c:formatCode>
                <c:ptCount val="8"/>
                <c:pt idx="0">
                  <c:v>274.07407407407408</c:v>
                </c:pt>
                <c:pt idx="1">
                  <c:v>293.7037037037037</c:v>
                </c:pt>
                <c:pt idx="2">
                  <c:v>245.92592592592592</c:v>
                </c:pt>
                <c:pt idx="3">
                  <c:v>310.74074074074076</c:v>
                </c:pt>
                <c:pt idx="4">
                  <c:v>253.7037037037037</c:v>
                </c:pt>
                <c:pt idx="5">
                  <c:v>258.51851851851853</c:v>
                </c:pt>
                <c:pt idx="6">
                  <c:v>147.40740740740742</c:v>
                </c:pt>
                <c:pt idx="7">
                  <c:v>268.14814814814815</c:v>
                </c:pt>
              </c:numCache>
            </c:numRef>
          </c:val>
          <c:smooth val="0"/>
        </c:ser>
        <c:ser>
          <c:idx val="4"/>
          <c:order val="4"/>
          <c:tx>
            <c:strRef>
              <c:f>ﾎﾝﾀﾞﾜﾗ!$V$73</c:f>
              <c:strCache>
                <c:ptCount val="1"/>
                <c:pt idx="0">
                  <c:v>東防波堤</c:v>
                </c:pt>
              </c:strCache>
            </c:strRef>
          </c:tx>
          <c:spPr>
            <a:ln w="12700">
              <a:solidFill>
                <a:srgbClr val="FF0000"/>
              </a:solidFill>
              <a:prstDash val="solid"/>
            </a:ln>
          </c:spPr>
          <c:marker>
            <c:symbol val="square"/>
            <c:size val="5"/>
            <c:spPr>
              <a:solidFill>
                <a:srgbClr val="FF0000"/>
              </a:solidFill>
              <a:ln>
                <a:solidFill>
                  <a:srgbClr val="FF0000"/>
                </a:solidFill>
                <a:prstDash val="solid"/>
              </a:ln>
            </c:spPr>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ﾎﾝﾀﾞﾜﾗ!$W$76:$W$83</c:f>
              <c:numCache>
                <c:formatCode>0_);[Red]\(0\)</c:formatCode>
                <c:ptCount val="8"/>
                <c:pt idx="0">
                  <c:v>275.55555555555554</c:v>
                </c:pt>
                <c:pt idx="1">
                  <c:v>340.74074074074076</c:v>
                </c:pt>
                <c:pt idx="2">
                  <c:v>216.66666666666666</c:v>
                </c:pt>
                <c:pt idx="3">
                  <c:v>323.33333333333331</c:v>
                </c:pt>
                <c:pt idx="6">
                  <c:v>239.25925925925927</c:v>
                </c:pt>
                <c:pt idx="7">
                  <c:v>283.33333333333331</c:v>
                </c:pt>
              </c:numCache>
            </c:numRef>
          </c:val>
          <c:smooth val="0"/>
        </c:ser>
        <c:ser>
          <c:idx val="5"/>
          <c:order val="5"/>
          <c:tx>
            <c:strRef>
              <c:f>ﾎﾝﾀﾞﾜﾗ!$AC$75</c:f>
              <c:strCache>
                <c:ptCount val="1"/>
                <c:pt idx="0">
                  <c:v>K40崩壊</c:v>
                </c:pt>
              </c:strCache>
            </c:strRef>
          </c:tx>
          <c:spPr>
            <a:ln>
              <a:solidFill>
                <a:schemeClr val="accent6">
                  <a:lumMod val="50000"/>
                </a:schemeClr>
              </a:solidFill>
              <a:prstDash val="sysDash"/>
            </a:ln>
          </c:spPr>
          <c:marker>
            <c:symbol val="none"/>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ﾎﾝﾀﾞﾜﾗ!$AC$76:$AC$83</c:f>
              <c:numCache>
                <c:formatCode>0</c:formatCode>
                <c:ptCount val="8"/>
                <c:pt idx="0">
                  <c:v>100</c:v>
                </c:pt>
                <c:pt idx="1">
                  <c:v>99.99999998454463</c:v>
                </c:pt>
                <c:pt idx="2">
                  <c:v>99.999999973696177</c:v>
                </c:pt>
                <c:pt idx="3">
                  <c:v>99.999999959875495</c:v>
                </c:pt>
                <c:pt idx="4">
                  <c:v>99.999999945460402</c:v>
                </c:pt>
                <c:pt idx="5">
                  <c:v>99.999999930748089</c:v>
                </c:pt>
                <c:pt idx="6">
                  <c:v>99.9999999726559</c:v>
                </c:pt>
                <c:pt idx="7">
                  <c:v>99.999999904295649</c:v>
                </c:pt>
              </c:numCache>
            </c:numRef>
          </c:val>
          <c:smooth val="0"/>
        </c:ser>
        <c:dLbls>
          <c:showLegendKey val="0"/>
          <c:showVal val="0"/>
          <c:showCatName val="0"/>
          <c:showSerName val="0"/>
          <c:showPercent val="0"/>
          <c:showBubbleSize val="0"/>
        </c:dLbls>
        <c:marker val="1"/>
        <c:smooth val="0"/>
        <c:axId val="241907584"/>
        <c:axId val="241909120"/>
      </c:lineChart>
      <c:dateAx>
        <c:axId val="241907584"/>
        <c:scaling>
          <c:orientation val="minMax"/>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41909120"/>
        <c:crossesAt val="0.01"/>
        <c:auto val="0"/>
        <c:lblOffset val="100"/>
        <c:baseTimeUnit val="months"/>
        <c:majorUnit val="6"/>
        <c:majorTimeUnit val="months"/>
        <c:minorUnit val="3"/>
        <c:minorTimeUnit val="months"/>
      </c:dateAx>
      <c:valAx>
        <c:axId val="241909120"/>
        <c:scaling>
          <c:orientation val="minMax"/>
        </c:scaling>
        <c:delete val="0"/>
        <c:axPos val="l"/>
        <c:majorGridlines>
          <c:spPr>
            <a:ln w="3175">
              <a:solidFill>
                <a:schemeClr val="bg1">
                  <a:lumMod val="85000"/>
                </a:schemeClr>
              </a:solid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Bq/kg生</a:t>
                </a:r>
              </a:p>
            </c:rich>
          </c:tx>
          <c:layout>
            <c:manualLayout>
              <c:xMode val="edge"/>
              <c:yMode val="edge"/>
              <c:x val="0.11254019292604502"/>
              <c:y val="2.4137931034482758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41907584"/>
        <c:crosses val="autoZero"/>
        <c:crossBetween val="midCat"/>
      </c:valAx>
      <c:spPr>
        <a:solidFill>
          <a:srgbClr val="FFFFFF"/>
        </a:solidFill>
        <a:ln w="12700">
          <a:solidFill>
            <a:srgbClr val="808080"/>
          </a:solidFill>
          <a:prstDash val="solid"/>
        </a:ln>
      </c:spPr>
    </c:plotArea>
    <c:legend>
      <c:legendPos val="r"/>
      <c:layout>
        <c:manualLayout>
          <c:xMode val="edge"/>
          <c:yMode val="edge"/>
          <c:x val="0.3870858884574912"/>
          <c:y val="0.50689655172413794"/>
          <c:w val="0.582033818353351"/>
          <c:h val="0.33546798029556646"/>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Meiryo UI"/>
                <a:ea typeface="Meiryo UI"/>
              </a:rPr>
              <a:t>ほんだわらのCs-137</a:t>
            </a:r>
          </a:p>
        </c:rich>
      </c:tx>
      <c:layout>
        <c:manualLayout>
          <c:xMode val="edge"/>
          <c:yMode val="edge"/>
          <c:x val="0.18997171289984513"/>
          <c:y val="0.72598077387565829"/>
        </c:manualLayout>
      </c:layout>
      <c:overlay val="0"/>
      <c:spPr>
        <a:solidFill>
          <a:srgbClr val="FFFFFF"/>
        </a:solidFill>
        <a:ln w="25400">
          <a:noFill/>
        </a:ln>
      </c:spPr>
    </c:title>
    <c:autoTitleDeleted val="0"/>
    <c:plotArea>
      <c:layout>
        <c:manualLayout>
          <c:layoutTarget val="inner"/>
          <c:xMode val="edge"/>
          <c:yMode val="edge"/>
          <c:x val="0.12063529462826955"/>
          <c:y val="5.498300238604216E-2"/>
          <c:w val="0.83174861033175329"/>
          <c:h val="0.84381700839551665"/>
        </c:manualLayout>
      </c:layout>
      <c:lineChart>
        <c:grouping val="standard"/>
        <c:varyColors val="0"/>
        <c:ser>
          <c:idx val="1"/>
          <c:order val="0"/>
          <c:tx>
            <c:strRef>
              <c:f>ﾎﾝﾀﾞﾜﾗ!$C$73</c:f>
              <c:strCache>
                <c:ptCount val="1"/>
                <c:pt idx="0">
                  <c:v>小屋取(山王島)</c:v>
                </c:pt>
              </c:strCache>
            </c:strRef>
          </c:tx>
          <c:spPr>
            <a:ln w="12700">
              <a:solidFill>
                <a:srgbClr val="000080"/>
              </a:solidFill>
              <a:prstDash val="solid"/>
            </a:ln>
          </c:spPr>
          <c:marker>
            <c:symbol val="square"/>
            <c:size val="5"/>
            <c:spPr>
              <a:noFill/>
              <a:ln>
                <a:solidFill>
                  <a:srgbClr val="000080"/>
                </a:solidFill>
                <a:prstDash val="solid"/>
              </a:ln>
            </c:spPr>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ﾎﾝﾀﾞﾜﾗ!$E$76:$E$83</c:f>
              <c:numCache>
                <c:formatCode>0.000</c:formatCode>
                <c:ptCount val="8"/>
                <c:pt idx="1">
                  <c:v>6.6666666666666666E-2</c:v>
                </c:pt>
                <c:pt idx="2">
                  <c:v>8.4019295374904296E-2</c:v>
                </c:pt>
                <c:pt idx="3">
                  <c:v>8.3711801039180245E-2</c:v>
                </c:pt>
                <c:pt idx="5">
                  <c:v>8.2613065481612041E-2</c:v>
                </c:pt>
                <c:pt idx="6">
                  <c:v>8.2279503539942941E-2</c:v>
                </c:pt>
                <c:pt idx="7">
                  <c:v>4.8148148148148148E-2</c:v>
                </c:pt>
              </c:numCache>
            </c:numRef>
          </c:val>
          <c:smooth val="0"/>
        </c:ser>
        <c:ser>
          <c:idx val="2"/>
          <c:order val="1"/>
          <c:tx>
            <c:strRef>
              <c:f>ﾎﾝﾀﾞﾜﾗ!$F$73</c:f>
              <c:strCache>
                <c:ptCount val="1"/>
                <c:pt idx="0">
                  <c:v>シウリ崎</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ﾎﾝﾀﾞﾜﾗ!$H$76:$H$83</c:f>
              <c:numCache>
                <c:formatCode>0.000</c:formatCode>
                <c:ptCount val="8"/>
                <c:pt idx="1">
                  <c:v>5.185185185185185E-2</c:v>
                </c:pt>
                <c:pt idx="2">
                  <c:v>6.6666666666666666E-2</c:v>
                </c:pt>
                <c:pt idx="3">
                  <c:v>8.3711801039180245E-2</c:v>
                </c:pt>
                <c:pt idx="5">
                  <c:v>3.3333333333333333E-2</c:v>
                </c:pt>
                <c:pt idx="6">
                  <c:v>8.2279503539942941E-2</c:v>
                </c:pt>
                <c:pt idx="7">
                  <c:v>6.6666666666666666E-2</c:v>
                </c:pt>
              </c:numCache>
            </c:numRef>
          </c:val>
          <c:smooth val="0"/>
        </c:ser>
        <c:ser>
          <c:idx val="3"/>
          <c:order val="2"/>
          <c:tx>
            <c:strRef>
              <c:f>ﾎﾝﾀﾞﾜﾗ!$L$73</c:f>
              <c:strCache>
                <c:ptCount val="1"/>
                <c:pt idx="0">
                  <c:v>キセノ崎</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ﾎﾝﾀﾞﾜﾗ!$N$76:$N$83</c:f>
              <c:numCache>
                <c:formatCode>0.000</c:formatCode>
                <c:ptCount val="8"/>
                <c:pt idx="1">
                  <c:v>8.4541423501274846E-2</c:v>
                </c:pt>
                <c:pt idx="2">
                  <c:v>4.4444444444444446E-2</c:v>
                </c:pt>
                <c:pt idx="3">
                  <c:v>4.4444444444444446E-2</c:v>
                </c:pt>
                <c:pt idx="5">
                  <c:v>8.2613065481612041E-2</c:v>
                </c:pt>
                <c:pt idx="6">
                  <c:v>8.2279503539942941E-2</c:v>
                </c:pt>
                <c:pt idx="7">
                  <c:v>9.6296296296296297E-2</c:v>
                </c:pt>
              </c:numCache>
            </c:numRef>
          </c:val>
          <c:smooth val="0"/>
        </c:ser>
        <c:ser>
          <c:idx val="0"/>
          <c:order val="3"/>
          <c:tx>
            <c:strRef>
              <c:f>ﾎﾝﾀﾞﾜﾗ!$P$73</c:f>
              <c:strCache>
                <c:ptCount val="1"/>
                <c:pt idx="0">
                  <c:v>シウリ崎</c:v>
                </c:pt>
              </c:strCache>
            </c:strRef>
          </c:tx>
          <c:spPr>
            <a:ln w="12700">
              <a:solidFill>
                <a:srgbClr val="FF0000"/>
              </a:solidFill>
              <a:prstDash val="solid"/>
            </a:ln>
          </c:spPr>
          <c:marker>
            <c:symbol val="square"/>
            <c:size val="5"/>
            <c:spPr>
              <a:noFill/>
              <a:ln>
                <a:solidFill>
                  <a:srgbClr val="FF0000"/>
                </a:solidFill>
                <a:prstDash val="solid"/>
              </a:ln>
            </c:spPr>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ﾎﾝﾀﾞﾜﾗ!$R$76:$R$83</c:f>
              <c:numCache>
                <c:formatCode>0.000</c:formatCode>
                <c:ptCount val="8"/>
                <c:pt idx="0">
                  <c:v>8.5185185185185169E-2</c:v>
                </c:pt>
                <c:pt idx="1">
                  <c:v>8.4626976495668471E-2</c:v>
                </c:pt>
                <c:pt idx="2">
                  <c:v>8.4237343245257612E-2</c:v>
                </c:pt>
                <c:pt idx="3">
                  <c:v>8.374355854048332E-2</c:v>
                </c:pt>
                <c:pt idx="4">
                  <c:v>8.3231619422656208E-2</c:v>
                </c:pt>
                <c:pt idx="5">
                  <c:v>8.2712351753453719E-2</c:v>
                </c:pt>
                <c:pt idx="6">
                  <c:v>0.11851851851851852</c:v>
                </c:pt>
                <c:pt idx="7">
                  <c:v>8.178685424645131E-2</c:v>
                </c:pt>
              </c:numCache>
            </c:numRef>
          </c:val>
          <c:smooth val="0"/>
        </c:ser>
        <c:ser>
          <c:idx val="4"/>
          <c:order val="4"/>
          <c:tx>
            <c:strRef>
              <c:f>ﾎﾝﾀﾞﾜﾗ!$V$73</c:f>
              <c:strCache>
                <c:ptCount val="1"/>
                <c:pt idx="0">
                  <c:v>東防波堤</c:v>
                </c:pt>
              </c:strCache>
            </c:strRef>
          </c:tx>
          <c:spPr>
            <a:ln w="12700">
              <a:solidFill>
                <a:srgbClr val="FF0000"/>
              </a:solidFill>
              <a:prstDash val="solid"/>
            </a:ln>
          </c:spPr>
          <c:marker>
            <c:symbol val="square"/>
            <c:size val="5"/>
            <c:spPr>
              <a:solidFill>
                <a:srgbClr val="FF0000"/>
              </a:solidFill>
              <a:ln>
                <a:solidFill>
                  <a:srgbClr val="FF0000"/>
                </a:solidFill>
                <a:prstDash val="solid"/>
              </a:ln>
            </c:spPr>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ﾎﾝﾀﾞﾜﾗ!$X$76:$X$83</c:f>
              <c:numCache>
                <c:formatCode>0.000</c:formatCode>
                <c:ptCount val="8"/>
                <c:pt idx="0">
                  <c:v>8.5185185185185169E-2</c:v>
                </c:pt>
                <c:pt idx="1">
                  <c:v>8.4626976495668471E-2</c:v>
                </c:pt>
                <c:pt idx="2">
                  <c:v>8.4237343245257612E-2</c:v>
                </c:pt>
                <c:pt idx="3">
                  <c:v>8.374355854048332E-2</c:v>
                </c:pt>
                <c:pt idx="6">
                  <c:v>8.420007554123779E-2</c:v>
                </c:pt>
                <c:pt idx="7" formatCode="&quot;(&quot;0.00&quot;)&quot;">
                  <c:v>0.17037037037037034</c:v>
                </c:pt>
              </c:numCache>
            </c:numRef>
          </c:val>
          <c:smooth val="0"/>
        </c:ser>
        <c:ser>
          <c:idx val="5"/>
          <c:order val="5"/>
          <c:tx>
            <c:strRef>
              <c:f>ﾎﾝﾀﾞﾜﾗ!$Z$75</c:f>
              <c:strCache>
                <c:ptCount val="1"/>
                <c:pt idx="0">
                  <c:v>Cs137崩壊</c:v>
                </c:pt>
              </c:strCache>
            </c:strRef>
          </c:tx>
          <c:spPr>
            <a:ln>
              <a:solidFill>
                <a:schemeClr val="accent6">
                  <a:lumMod val="50000"/>
                </a:schemeClr>
              </a:solidFill>
              <a:prstDash val="sysDash"/>
            </a:ln>
          </c:spPr>
          <c:marker>
            <c:symbol val="none"/>
          </c:marker>
          <c:cat>
            <c:numRef>
              <c:f>ﾎﾝﾀﾞﾜﾗ!$O$76:$O$83</c:f>
              <c:numCache>
                <c:formatCode>[$-411]m\.d\.ge</c:formatCode>
                <c:ptCount val="8"/>
                <c:pt idx="0">
                  <c:v>29871</c:v>
                </c:pt>
                <c:pt idx="1">
                  <c:v>29975</c:v>
                </c:pt>
                <c:pt idx="2">
                  <c:v>30048</c:v>
                </c:pt>
                <c:pt idx="3">
                  <c:v>30141</c:v>
                </c:pt>
                <c:pt idx="4">
                  <c:v>30238</c:v>
                </c:pt>
                <c:pt idx="5">
                  <c:v>30337</c:v>
                </c:pt>
                <c:pt idx="6">
                  <c:v>30055</c:v>
                </c:pt>
                <c:pt idx="7">
                  <c:v>30515</c:v>
                </c:pt>
              </c:numCache>
            </c:numRef>
          </c:cat>
          <c:val>
            <c:numRef>
              <c:f>ﾎﾝﾀﾞﾜﾗ!$Z$76:$Z$83</c:f>
              <c:numCache>
                <c:formatCode>0.000</c:formatCode>
                <c:ptCount val="8"/>
                <c:pt idx="0">
                  <c:v>0.1</c:v>
                </c:pt>
                <c:pt idx="1">
                  <c:v>9.9344711538393443E-2</c:v>
                </c:pt>
                <c:pt idx="2">
                  <c:v>9.8887315983563304E-2</c:v>
                </c:pt>
                <c:pt idx="3">
                  <c:v>9.8307655677958697E-2</c:v>
                </c:pt>
                <c:pt idx="4">
                  <c:v>9.7706683670074707E-2</c:v>
                </c:pt>
                <c:pt idx="5">
                  <c:v>9.7097108580141353E-2</c:v>
                </c:pt>
                <c:pt idx="6">
                  <c:v>9.8843566939713953E-2</c:v>
                </c:pt>
                <c:pt idx="7">
                  <c:v>9.6010654984964611E-2</c:v>
                </c:pt>
              </c:numCache>
            </c:numRef>
          </c:val>
          <c:smooth val="0"/>
        </c:ser>
        <c:dLbls>
          <c:showLegendKey val="0"/>
          <c:showVal val="0"/>
          <c:showCatName val="0"/>
          <c:showSerName val="0"/>
          <c:showPercent val="0"/>
          <c:showBubbleSize val="0"/>
        </c:dLbls>
        <c:marker val="1"/>
        <c:smooth val="0"/>
        <c:axId val="241955200"/>
        <c:axId val="241956736"/>
      </c:lineChart>
      <c:dateAx>
        <c:axId val="241955200"/>
        <c:scaling>
          <c:orientation val="minMax"/>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41956736"/>
        <c:crossesAt val="0.01"/>
        <c:auto val="0"/>
        <c:lblOffset val="100"/>
        <c:baseTimeUnit val="months"/>
        <c:majorUnit val="6"/>
        <c:majorTimeUnit val="months"/>
        <c:minorUnit val="3"/>
        <c:minorTimeUnit val="months"/>
      </c:dateAx>
      <c:valAx>
        <c:axId val="241956736"/>
        <c:scaling>
          <c:orientation val="minMax"/>
        </c:scaling>
        <c:delete val="0"/>
        <c:axPos val="l"/>
        <c:majorGridlines>
          <c:spPr>
            <a:ln w="3175">
              <a:solidFill>
                <a:schemeClr val="bg1">
                  <a:lumMod val="85000"/>
                </a:schemeClr>
              </a:solid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mBq/kg生</a:t>
                </a:r>
              </a:p>
            </c:rich>
          </c:tx>
          <c:layout>
            <c:manualLayout>
              <c:xMode val="edge"/>
              <c:yMode val="edge"/>
              <c:x val="0.14285747614881472"/>
              <c:y val="0.10652957040163794"/>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41955200"/>
        <c:crosses val="autoZero"/>
        <c:crossBetween val="midCat"/>
      </c:valAx>
      <c:spPr>
        <a:solidFill>
          <a:srgbClr val="FFFFFF"/>
        </a:solidFill>
        <a:ln w="12700">
          <a:solidFill>
            <a:srgbClr val="808080"/>
          </a:solidFill>
          <a:prstDash val="solid"/>
        </a:ln>
      </c:spPr>
    </c:plotArea>
    <c:legend>
      <c:legendPos val="r"/>
      <c:layout>
        <c:manualLayout>
          <c:xMode val="edge"/>
          <c:yMode val="edge"/>
          <c:x val="0.36825496812898389"/>
          <c:y val="1.7182130584192441E-2"/>
          <c:w val="0.46654484120593642"/>
          <c:h val="0.35672093135597316"/>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Meiryo UI"/>
                <a:ea typeface="Meiryo UI"/>
              </a:rPr>
              <a:t>ほんだわらのSr-90とCa濃度</a:t>
            </a:r>
          </a:p>
        </c:rich>
      </c:tx>
      <c:layout>
        <c:manualLayout>
          <c:xMode val="edge"/>
          <c:yMode val="edge"/>
          <c:x val="9.8705094295645474E-2"/>
          <c:y val="0.35246352696478978"/>
        </c:manualLayout>
      </c:layout>
      <c:overlay val="0"/>
      <c:spPr>
        <a:solidFill>
          <a:srgbClr val="FFFFFF"/>
        </a:solidFill>
        <a:ln w="25400">
          <a:noFill/>
        </a:ln>
      </c:spPr>
    </c:title>
    <c:autoTitleDeleted val="0"/>
    <c:plotArea>
      <c:layout>
        <c:manualLayout>
          <c:layoutTarget val="inner"/>
          <c:xMode val="edge"/>
          <c:yMode val="edge"/>
          <c:x val="0.11111145557866933"/>
          <c:y val="5.498300238604216E-2"/>
          <c:w val="0.75873251095148486"/>
          <c:h val="0.82738365521522594"/>
        </c:manualLayout>
      </c:layout>
      <c:lineChart>
        <c:grouping val="standard"/>
        <c:varyColors val="0"/>
        <c:ser>
          <c:idx val="2"/>
          <c:order val="1"/>
          <c:tx>
            <c:strRef>
              <c:f>ﾎﾝﾀﾞﾜﾗ!$F$73</c:f>
              <c:strCache>
                <c:ptCount val="1"/>
                <c:pt idx="0">
                  <c:v>シウリ崎</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multiLvlStrRef>
              <c:f>ﾎﾝﾀﾞﾜﾗ!#REF!</c:f>
            </c:multiLvlStrRef>
          </c:cat>
          <c:val>
            <c:numRef>
              <c:f>ﾎﾝﾀﾞﾜﾗ!$J$76:$J$83</c:f>
              <c:numCache>
                <c:formatCode>General</c:formatCode>
                <c:ptCount val="8"/>
                <c:pt idx="3" formatCode="0.00">
                  <c:v>0.9</c:v>
                </c:pt>
                <c:pt idx="5">
                  <c:v>1.2</c:v>
                </c:pt>
                <c:pt idx="7" formatCode="0.00">
                  <c:v>2.9</c:v>
                </c:pt>
              </c:numCache>
            </c:numRef>
          </c:val>
          <c:smooth val="0"/>
        </c:ser>
        <c:ser>
          <c:idx val="0"/>
          <c:order val="3"/>
          <c:tx>
            <c:strRef>
              <c:f>ﾎﾝﾀﾞﾜﾗ!$P$73</c:f>
              <c:strCache>
                <c:ptCount val="1"/>
                <c:pt idx="0">
                  <c:v>シウリ崎</c:v>
                </c:pt>
              </c:strCache>
            </c:strRef>
          </c:tx>
          <c:spPr>
            <a:ln w="12700">
              <a:solidFill>
                <a:srgbClr val="FF0000"/>
              </a:solidFill>
              <a:prstDash val="solid"/>
            </a:ln>
          </c:spPr>
          <c:marker>
            <c:symbol val="square"/>
            <c:size val="5"/>
            <c:spPr>
              <a:noFill/>
              <a:ln>
                <a:solidFill>
                  <a:srgbClr val="FF0000"/>
                </a:solidFill>
                <a:prstDash val="solid"/>
              </a:ln>
            </c:spPr>
          </c:marker>
          <c:cat>
            <c:multiLvlStrRef>
              <c:f>ﾎﾝﾀﾞﾜﾗ!#REF!</c:f>
            </c:multiLvlStrRef>
          </c:cat>
          <c:val>
            <c:numRef>
              <c:f>ﾎﾝﾀﾞﾜﾗ!$T$76:$T$83</c:f>
              <c:numCache>
                <c:formatCode>0.0_);[Red]\(0.0\)</c:formatCode>
                <c:ptCount val="8"/>
                <c:pt idx="0">
                  <c:v>3.5</c:v>
                </c:pt>
                <c:pt idx="3">
                  <c:v>4</c:v>
                </c:pt>
              </c:numCache>
            </c:numRef>
          </c:val>
          <c:smooth val="0"/>
        </c:ser>
        <c:dLbls>
          <c:showLegendKey val="0"/>
          <c:showVal val="0"/>
          <c:showCatName val="0"/>
          <c:showSerName val="0"/>
          <c:showPercent val="0"/>
          <c:showBubbleSize val="0"/>
        </c:dLbls>
        <c:marker val="1"/>
        <c:smooth val="0"/>
        <c:axId val="242002176"/>
        <c:axId val="242003968"/>
      </c:lineChart>
      <c:lineChart>
        <c:grouping val="standard"/>
        <c:varyColors val="0"/>
        <c:ser>
          <c:idx val="1"/>
          <c:order val="0"/>
          <c:tx>
            <c:strRef>
              <c:f>ﾎﾝﾀﾞﾜﾗ!$F$73</c:f>
              <c:strCache>
                <c:ptCount val="1"/>
                <c:pt idx="0">
                  <c:v>シウリ崎</c:v>
                </c:pt>
              </c:strCache>
            </c:strRef>
          </c:tx>
          <c:spPr>
            <a:ln w="12700">
              <a:solidFill>
                <a:srgbClr val="000080"/>
              </a:solidFill>
              <a:prstDash val="solid"/>
            </a:ln>
          </c:spPr>
          <c:marker>
            <c:symbol val="square"/>
            <c:size val="5"/>
            <c:spPr>
              <a:noFill/>
              <a:ln>
                <a:solidFill>
                  <a:srgbClr val="000080"/>
                </a:solidFill>
                <a:prstDash val="solid"/>
              </a:ln>
            </c:spPr>
          </c:marker>
          <c:cat>
            <c:numRef>
              <c:f>ﾎﾝﾀﾞﾜﾗ!$O$76:$O$82</c:f>
              <c:numCache>
                <c:formatCode>[$-411]m\.d\.ge</c:formatCode>
                <c:ptCount val="7"/>
                <c:pt idx="0">
                  <c:v>29871</c:v>
                </c:pt>
                <c:pt idx="1">
                  <c:v>29975</c:v>
                </c:pt>
                <c:pt idx="2">
                  <c:v>30048</c:v>
                </c:pt>
                <c:pt idx="3">
                  <c:v>30141</c:v>
                </c:pt>
                <c:pt idx="4">
                  <c:v>30238</c:v>
                </c:pt>
                <c:pt idx="5">
                  <c:v>30337</c:v>
                </c:pt>
                <c:pt idx="6">
                  <c:v>30055</c:v>
                </c:pt>
              </c:numCache>
            </c:numRef>
          </c:cat>
          <c:val>
            <c:numRef>
              <c:f>ﾎﾝﾀﾞﾜﾗ!$I$76:$I$83</c:f>
              <c:numCache>
                <c:formatCode>General</c:formatCode>
                <c:ptCount val="8"/>
                <c:pt idx="3" formatCode="0.00">
                  <c:v>0.1111111111111111</c:v>
                </c:pt>
                <c:pt idx="5" formatCode="0.000">
                  <c:v>5.0220889779205399E-2</c:v>
                </c:pt>
                <c:pt idx="7" formatCode="0.00">
                  <c:v>0.14814814814814814</c:v>
                </c:pt>
              </c:numCache>
            </c:numRef>
          </c:val>
          <c:smooth val="0"/>
        </c:ser>
        <c:ser>
          <c:idx val="3"/>
          <c:order val="2"/>
          <c:tx>
            <c:strRef>
              <c:f>ﾎﾝﾀﾞﾜﾗ!$P$73</c:f>
              <c:strCache>
                <c:ptCount val="1"/>
                <c:pt idx="0">
                  <c:v>シウリ崎</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ﾎﾝﾀﾞﾜﾗ!$O$76:$O$82</c:f>
              <c:numCache>
                <c:formatCode>[$-411]m\.d\.ge</c:formatCode>
                <c:ptCount val="7"/>
                <c:pt idx="0">
                  <c:v>29871</c:v>
                </c:pt>
                <c:pt idx="1">
                  <c:v>29975</c:v>
                </c:pt>
                <c:pt idx="2">
                  <c:v>30048</c:v>
                </c:pt>
                <c:pt idx="3">
                  <c:v>30141</c:v>
                </c:pt>
                <c:pt idx="4">
                  <c:v>30238</c:v>
                </c:pt>
                <c:pt idx="5">
                  <c:v>30337</c:v>
                </c:pt>
                <c:pt idx="6">
                  <c:v>30055</c:v>
                </c:pt>
              </c:numCache>
            </c:numRef>
          </c:cat>
          <c:val>
            <c:numRef>
              <c:f>ﾎﾝﾀﾞﾜﾗ!$S$76:$S$83</c:f>
              <c:numCache>
                <c:formatCode>0.00</c:formatCode>
                <c:ptCount val="8"/>
                <c:pt idx="0">
                  <c:v>0.11851851851851852</c:v>
                </c:pt>
                <c:pt idx="3">
                  <c:v>0.1037037037037037</c:v>
                </c:pt>
              </c:numCache>
            </c:numRef>
          </c:val>
          <c:smooth val="0"/>
        </c:ser>
        <c:ser>
          <c:idx val="4"/>
          <c:order val="4"/>
          <c:tx>
            <c:strRef>
              <c:f>ﾎﾝﾀﾞﾜﾗ!$AD$75</c:f>
              <c:strCache>
                <c:ptCount val="1"/>
                <c:pt idx="0">
                  <c:v>Sr90崩壊</c:v>
                </c:pt>
              </c:strCache>
            </c:strRef>
          </c:tx>
          <c:spPr>
            <a:ln>
              <a:solidFill>
                <a:schemeClr val="accent6">
                  <a:lumMod val="50000"/>
                </a:schemeClr>
              </a:solidFill>
              <a:prstDash val="sysDash"/>
            </a:ln>
          </c:spPr>
          <c:marker>
            <c:symbol val="none"/>
          </c:marker>
          <c:cat>
            <c:numRef>
              <c:f>ﾎﾝﾀﾞﾜﾗ!$O$76:$O$82</c:f>
              <c:numCache>
                <c:formatCode>[$-411]m\.d\.ge</c:formatCode>
                <c:ptCount val="7"/>
                <c:pt idx="0">
                  <c:v>29871</c:v>
                </c:pt>
                <c:pt idx="1">
                  <c:v>29975</c:v>
                </c:pt>
                <c:pt idx="2">
                  <c:v>30048</c:v>
                </c:pt>
                <c:pt idx="3">
                  <c:v>30141</c:v>
                </c:pt>
                <c:pt idx="4">
                  <c:v>30238</c:v>
                </c:pt>
                <c:pt idx="5">
                  <c:v>30337</c:v>
                </c:pt>
                <c:pt idx="6">
                  <c:v>30055</c:v>
                </c:pt>
              </c:numCache>
            </c:numRef>
          </c:cat>
          <c:val>
            <c:numRef>
              <c:f>ﾎﾝﾀﾞﾜﾗ!$AD$76:$AD$83</c:f>
              <c:numCache>
                <c:formatCode>0.00_);[Red]\(0.00\)</c:formatCode>
                <c:ptCount val="8"/>
                <c:pt idx="0">
                  <c:v>0.2</c:v>
                </c:pt>
                <c:pt idx="1">
                  <c:v>0.19842473153483217</c:v>
                </c:pt>
                <c:pt idx="2">
                  <c:v>0.19714747057263604</c:v>
                </c:pt>
                <c:pt idx="3">
                  <c:v>0.1963954168938615</c:v>
                </c:pt>
                <c:pt idx="4">
                  <c:v>0.19522124802161855</c:v>
                </c:pt>
                <c:pt idx="5">
                  <c:v>0.19370914629122082</c:v>
                </c:pt>
                <c:pt idx="6">
                  <c:v>0.19289392795239552</c:v>
                </c:pt>
                <c:pt idx="7">
                  <c:v>0.191690159920482</c:v>
                </c:pt>
              </c:numCache>
            </c:numRef>
          </c:val>
          <c:smooth val="0"/>
        </c:ser>
        <c:dLbls>
          <c:showLegendKey val="0"/>
          <c:showVal val="0"/>
          <c:showCatName val="0"/>
          <c:showSerName val="0"/>
          <c:showPercent val="0"/>
          <c:showBubbleSize val="0"/>
        </c:dLbls>
        <c:marker val="1"/>
        <c:smooth val="0"/>
        <c:axId val="242005888"/>
        <c:axId val="242007424"/>
      </c:lineChart>
      <c:dateAx>
        <c:axId val="242002176"/>
        <c:scaling>
          <c:orientation val="minMax"/>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42003968"/>
        <c:crossesAt val="0.01"/>
        <c:auto val="0"/>
        <c:lblOffset val="100"/>
        <c:baseTimeUnit val="months"/>
        <c:majorUnit val="6"/>
        <c:majorTimeUnit val="months"/>
        <c:minorUnit val="3"/>
        <c:minorTimeUnit val="months"/>
      </c:dateAx>
      <c:valAx>
        <c:axId val="242003968"/>
        <c:scaling>
          <c:orientation val="minMax"/>
        </c:scaling>
        <c:delete val="0"/>
        <c:axPos val="l"/>
        <c:majorGridlines>
          <c:spPr>
            <a:ln w="3175">
              <a:solidFill>
                <a:schemeClr val="bg1">
                  <a:lumMod val="85000"/>
                </a:schemeClr>
              </a:solid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Bq/kg生</a:t>
                </a:r>
              </a:p>
            </c:rich>
          </c:tx>
          <c:layout>
            <c:manualLayout>
              <c:xMode val="edge"/>
              <c:yMode val="edge"/>
              <c:x val="0.11428604757738615"/>
              <c:y val="2.4054982817869417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42002176"/>
        <c:crosses val="autoZero"/>
        <c:crossBetween val="midCat"/>
      </c:valAx>
      <c:dateAx>
        <c:axId val="242005888"/>
        <c:scaling>
          <c:orientation val="minMax"/>
        </c:scaling>
        <c:delete val="1"/>
        <c:axPos val="b"/>
        <c:numFmt formatCode="[$-411]m\.d\.ge" sourceLinked="1"/>
        <c:majorTickMark val="out"/>
        <c:minorTickMark val="none"/>
        <c:tickLblPos val="nextTo"/>
        <c:crossAx val="242007424"/>
        <c:crosses val="autoZero"/>
        <c:auto val="1"/>
        <c:lblOffset val="100"/>
        <c:baseTimeUnit val="days"/>
      </c:dateAx>
      <c:valAx>
        <c:axId val="242007424"/>
        <c:scaling>
          <c:orientation val="minMax"/>
        </c:scaling>
        <c:delete val="0"/>
        <c:axPos val="r"/>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42005888"/>
        <c:crosses val="max"/>
        <c:crossBetween val="midCat"/>
      </c:valAx>
      <c:spPr>
        <a:solidFill>
          <a:srgbClr val="FFFFFF"/>
        </a:solidFill>
        <a:ln w="12700">
          <a:solidFill>
            <a:srgbClr val="808080"/>
          </a:solidFill>
          <a:prstDash val="solid"/>
        </a:ln>
      </c:spPr>
    </c:plotArea>
    <c:legend>
      <c:legendPos val="r"/>
      <c:layout>
        <c:manualLayout>
          <c:xMode val="edge"/>
          <c:yMode val="edge"/>
          <c:x val="6.4550352258599258E-2"/>
          <c:y val="0.5899436742186368"/>
          <c:w val="0.37929008567931455"/>
          <c:h val="0.29369788899087007"/>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xdr:col>
      <xdr:colOff>50800</xdr:colOff>
      <xdr:row>6</xdr:row>
      <xdr:rowOff>12700</xdr:rowOff>
    </xdr:from>
    <xdr:to>
      <xdr:col>8</xdr:col>
      <xdr:colOff>228600</xdr:colOff>
      <xdr:row>27</xdr:row>
      <xdr:rowOff>79375</xdr:rowOff>
    </xdr:to>
    <xdr:graphicFrame macro="">
      <xdr:nvGraphicFramePr>
        <xdr:cNvPr id="104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215900</xdr:colOff>
      <xdr:row>6</xdr:row>
      <xdr:rowOff>25400</xdr:rowOff>
    </xdr:from>
    <xdr:to>
      <xdr:col>16</xdr:col>
      <xdr:colOff>203200</xdr:colOff>
      <xdr:row>27</xdr:row>
      <xdr:rowOff>101600</xdr:rowOff>
    </xdr:to>
    <xdr:graphicFrame macro="">
      <xdr:nvGraphicFramePr>
        <xdr:cNvPr id="1046"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184150</xdr:colOff>
      <xdr:row>6</xdr:row>
      <xdr:rowOff>38100</xdr:rowOff>
    </xdr:from>
    <xdr:to>
      <xdr:col>25</xdr:col>
      <xdr:colOff>114300</xdr:colOff>
      <xdr:row>27</xdr:row>
      <xdr:rowOff>104775</xdr:rowOff>
    </xdr:to>
    <xdr:graphicFrame macro="">
      <xdr:nvGraphicFramePr>
        <xdr:cNvPr id="1047"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50801</xdr:colOff>
      <xdr:row>27</xdr:row>
      <xdr:rowOff>44450</xdr:rowOff>
    </xdr:from>
    <xdr:to>
      <xdr:col>8</xdr:col>
      <xdr:colOff>215901</xdr:colOff>
      <xdr:row>48</xdr:row>
      <xdr:rowOff>34925</xdr:rowOff>
    </xdr:to>
    <xdr:graphicFrame macro="">
      <xdr:nvGraphicFramePr>
        <xdr:cNvPr id="1048" name="グラフ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209550</xdr:colOff>
      <xdr:row>27</xdr:row>
      <xdr:rowOff>53975</xdr:rowOff>
    </xdr:from>
    <xdr:to>
      <xdr:col>16</xdr:col>
      <xdr:colOff>190500</xdr:colOff>
      <xdr:row>48</xdr:row>
      <xdr:rowOff>38100</xdr:rowOff>
    </xdr:to>
    <xdr:graphicFrame macro="">
      <xdr:nvGraphicFramePr>
        <xdr:cNvPr id="1049" name="グラフ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193674</xdr:colOff>
      <xdr:row>27</xdr:row>
      <xdr:rowOff>66675</xdr:rowOff>
    </xdr:from>
    <xdr:to>
      <xdr:col>25</xdr:col>
      <xdr:colOff>114299</xdr:colOff>
      <xdr:row>48</xdr:row>
      <xdr:rowOff>38100</xdr:rowOff>
    </xdr:to>
    <xdr:graphicFrame macro="">
      <xdr:nvGraphicFramePr>
        <xdr:cNvPr id="1050" name="グラフ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63501</xdr:colOff>
      <xdr:row>48</xdr:row>
      <xdr:rowOff>41275</xdr:rowOff>
    </xdr:from>
    <xdr:to>
      <xdr:col>8</xdr:col>
      <xdr:colOff>215901</xdr:colOff>
      <xdr:row>68</xdr:row>
      <xdr:rowOff>79375</xdr:rowOff>
    </xdr:to>
    <xdr:graphicFrame macro="">
      <xdr:nvGraphicFramePr>
        <xdr:cNvPr id="1051" name="グラフ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8</xdr:col>
      <xdr:colOff>212725</xdr:colOff>
      <xdr:row>48</xdr:row>
      <xdr:rowOff>41275</xdr:rowOff>
    </xdr:from>
    <xdr:to>
      <xdr:col>16</xdr:col>
      <xdr:colOff>190500</xdr:colOff>
      <xdr:row>68</xdr:row>
      <xdr:rowOff>88900</xdr:rowOff>
    </xdr:to>
    <xdr:graphicFrame macro="">
      <xdr:nvGraphicFramePr>
        <xdr:cNvPr id="1052" name="グラフ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16</xdr:col>
      <xdr:colOff>190500</xdr:colOff>
      <xdr:row>48</xdr:row>
      <xdr:rowOff>41275</xdr:rowOff>
    </xdr:from>
    <xdr:to>
      <xdr:col>25</xdr:col>
      <xdr:colOff>114300</xdr:colOff>
      <xdr:row>68</xdr:row>
      <xdr:rowOff>88900</xdr:rowOff>
    </xdr:to>
    <xdr:graphicFrame macro="">
      <xdr:nvGraphicFramePr>
        <xdr:cNvPr id="1053" name="グラフ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r-info-miyagi.jp/r-info/" TargetMode="External"/><Relationship Id="rId7" Type="http://schemas.openxmlformats.org/officeDocument/2006/relationships/hyperlink" Target="http://www.kmdmyg.info/" TargetMode="External"/><Relationship Id="rId2" Type="http://schemas.openxmlformats.org/officeDocument/2006/relationships/hyperlink" Target="http://www.pref.miyagi.jp/soshiki/gentai/" TargetMode="External"/><Relationship Id="rId1" Type="http://schemas.openxmlformats.org/officeDocument/2006/relationships/hyperlink" Target="http://miyagi-ermc.jp/" TargetMode="External"/><Relationship Id="rId6" Type="http://schemas.openxmlformats.org/officeDocument/2006/relationships/hyperlink" Target="http://miyagi-ermc.jp/" TargetMode="External"/><Relationship Id="rId5" Type="http://schemas.openxmlformats.org/officeDocument/2006/relationships/hyperlink" Target="http://www.pref.miyagi.jp/soshiki/gentai/" TargetMode="External"/><Relationship Id="rId4" Type="http://schemas.openxmlformats.org/officeDocument/2006/relationships/hyperlink" Target="http://www.r-info-miyagi.jp/r-info/" TargetMode="External"/><Relationship Id="rId9"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codeName="Sheet1"/>
  <dimension ref="B1:AD133"/>
  <sheetViews>
    <sheetView tabSelected="1" zoomScale="75" zoomScaleNormal="75" workbookViewId="0">
      <selection activeCell="AC15" sqref="AC15"/>
    </sheetView>
  </sheetViews>
  <sheetFormatPr defaultColWidth="10.69921875" defaultRowHeight="9.9499999999999993" customHeight="1" x14ac:dyDescent="0.2"/>
  <cols>
    <col min="1" max="1" width="0.796875" style="1" customWidth="1"/>
    <col min="2" max="2" width="7.296875" style="1" customWidth="1"/>
    <col min="3" max="9" width="3.296875" style="1" customWidth="1"/>
    <col min="10" max="10" width="3.296875" style="6" customWidth="1"/>
    <col min="11" max="11" width="3.296875" style="7" customWidth="1"/>
    <col min="12" max="12" width="3.296875" style="6" customWidth="1"/>
    <col min="13" max="14" width="3.296875" style="1" customWidth="1"/>
    <col min="15" max="15" width="6" style="1" customWidth="1"/>
    <col min="16" max="16" width="3.296875" style="8" customWidth="1"/>
    <col min="17" max="17" width="3.296875" style="1" customWidth="1"/>
    <col min="18" max="19" width="3.296875" style="9" customWidth="1"/>
    <col min="20" max="20" width="3.296875" style="6" customWidth="1"/>
    <col min="21" max="21" width="3.296875" style="7" customWidth="1"/>
    <col min="22" max="22" width="3.296875" style="6" customWidth="1"/>
    <col min="23" max="23" width="3.296875" style="7" customWidth="1"/>
    <col min="24" max="25" width="3.296875" style="9" customWidth="1"/>
    <col min="26" max="28" width="3.296875" style="1" customWidth="1"/>
    <col min="29" max="29" width="3.296875" style="10" customWidth="1"/>
    <col min="30" max="56" width="3.296875" style="1" customWidth="1"/>
    <col min="57" max="16384" width="10.69921875" style="1"/>
  </cols>
  <sheetData>
    <row r="1" spans="2:30" ht="7.5" customHeight="1" x14ac:dyDescent="0.2"/>
    <row r="2" spans="2:30" ht="15.75" customHeight="1" x14ac:dyDescent="0.2">
      <c r="B2" s="3" t="s">
        <v>0</v>
      </c>
      <c r="C2" s="4"/>
      <c r="D2" s="248" t="s">
        <v>34</v>
      </c>
      <c r="L2" s="1"/>
    </row>
    <row r="3" spans="2:30" ht="9.9499999999999993" customHeight="1" x14ac:dyDescent="0.2">
      <c r="B3" s="247"/>
      <c r="C3" s="109" t="s">
        <v>37</v>
      </c>
      <c r="D3" s="110"/>
      <c r="E3" s="110"/>
      <c r="F3" s="110"/>
      <c r="G3" s="109" t="s">
        <v>38</v>
      </c>
      <c r="H3" s="110"/>
      <c r="I3" s="110"/>
      <c r="J3" s="109" t="s">
        <v>39</v>
      </c>
      <c r="K3" s="110"/>
      <c r="L3" s="111"/>
      <c r="M3" s="246"/>
      <c r="N3" s="112" t="s">
        <v>40</v>
      </c>
      <c r="O3" s="113"/>
      <c r="P3" s="246"/>
      <c r="R3" s="1"/>
      <c r="S3" s="1"/>
      <c r="T3" s="1"/>
      <c r="U3" s="1"/>
      <c r="V3" s="1"/>
      <c r="W3" s="1"/>
      <c r="X3" s="1"/>
      <c r="Y3" s="1"/>
      <c r="AC3" s="1"/>
    </row>
    <row r="4" spans="2:30" ht="12.75" customHeight="1" x14ac:dyDescent="0.2">
      <c r="B4" s="245" t="s">
        <v>130</v>
      </c>
      <c r="G4" s="242"/>
      <c r="I4" s="242"/>
      <c r="J4" s="9"/>
      <c r="K4" s="6"/>
      <c r="L4" s="7"/>
      <c r="M4" s="9"/>
      <c r="N4" s="6"/>
      <c r="O4" s="6"/>
      <c r="P4" s="7"/>
      <c r="Q4" s="9"/>
      <c r="R4" s="1"/>
      <c r="S4" s="1"/>
      <c r="T4" s="1"/>
      <c r="U4" s="1"/>
      <c r="V4" s="1"/>
      <c r="W4" s="1"/>
      <c r="X4" s="1"/>
      <c r="Y4" s="1"/>
      <c r="AC4" s="1"/>
    </row>
    <row r="5" spans="2:30" ht="9.9499999999999993" customHeight="1" x14ac:dyDescent="0.2">
      <c r="B5" s="245" t="s">
        <v>131</v>
      </c>
      <c r="C5" s="244"/>
      <c r="D5" s="244"/>
      <c r="F5" s="244"/>
      <c r="G5" s="244"/>
      <c r="H5" s="244"/>
      <c r="I5" s="244"/>
      <c r="J5" s="244"/>
      <c r="K5" s="244"/>
      <c r="L5" s="244"/>
      <c r="M5" s="244"/>
      <c r="N5" s="244"/>
      <c r="O5" s="244"/>
      <c r="P5" s="244"/>
      <c r="Q5" s="244"/>
      <c r="R5" s="1"/>
      <c r="S5" s="1"/>
      <c r="T5" s="1"/>
      <c r="U5" s="1"/>
      <c r="V5" s="1"/>
      <c r="W5" s="1"/>
      <c r="X5" s="1"/>
      <c r="Y5" s="1"/>
      <c r="AC5" s="1"/>
    </row>
    <row r="6" spans="2:30" ht="9.9499999999999993" customHeight="1" x14ac:dyDescent="0.2">
      <c r="B6" s="246" t="s">
        <v>132</v>
      </c>
      <c r="C6" s="243"/>
      <c r="D6" s="243"/>
      <c r="F6" s="243"/>
      <c r="G6" s="243"/>
      <c r="H6" s="243"/>
      <c r="I6" s="243"/>
      <c r="J6" s="243"/>
      <c r="K6" s="243"/>
      <c r="L6" s="243"/>
      <c r="M6" s="243"/>
      <c r="N6" s="243"/>
      <c r="O6" s="243"/>
      <c r="P6" s="243"/>
      <c r="Q6" s="243"/>
      <c r="R6" s="11"/>
      <c r="S6" s="1"/>
      <c r="T6" s="1"/>
      <c r="U6" s="1"/>
      <c r="V6" s="242"/>
      <c r="W6" s="1"/>
      <c r="Z6" s="9"/>
      <c r="AA6" s="9"/>
      <c r="AB6" s="6"/>
      <c r="AC6" s="7"/>
      <c r="AD6" s="6"/>
    </row>
    <row r="7" spans="2:30" ht="9.9499999999999993" customHeight="1" x14ac:dyDescent="0.2">
      <c r="H7" s="5"/>
    </row>
    <row r="8" spans="2:30" ht="9.9499999999999993" customHeight="1" x14ac:dyDescent="0.2">
      <c r="H8" s="5"/>
    </row>
    <row r="9" spans="2:30" ht="9.9499999999999993" customHeight="1" x14ac:dyDescent="0.2">
      <c r="H9" s="5"/>
    </row>
    <row r="10" spans="2:30" ht="9.9499999999999993" customHeight="1" x14ac:dyDescent="0.2">
      <c r="H10" s="5"/>
    </row>
    <row r="11" spans="2:30" ht="9.9499999999999993" customHeight="1" x14ac:dyDescent="0.2">
      <c r="H11" s="5"/>
      <c r="AC11" s="1"/>
    </row>
    <row r="12" spans="2:30" ht="9.9499999999999993" customHeight="1" x14ac:dyDescent="0.2">
      <c r="H12" s="5"/>
      <c r="AC12" s="1"/>
    </row>
    <row r="13" spans="2:30" ht="9.9499999999999993" customHeight="1" x14ac:dyDescent="0.2">
      <c r="H13" s="5"/>
      <c r="AC13" s="1"/>
    </row>
    <row r="14" spans="2:30" ht="9.9499999999999993" customHeight="1" x14ac:dyDescent="0.2">
      <c r="H14" s="5"/>
      <c r="AC14" s="1"/>
    </row>
    <row r="15" spans="2:30" ht="9.9499999999999993" customHeight="1" x14ac:dyDescent="0.2">
      <c r="H15" s="5"/>
    </row>
    <row r="16" spans="2:30" ht="9.9499999999999993" customHeight="1" x14ac:dyDescent="0.2">
      <c r="H16" s="5"/>
    </row>
    <row r="17" spans="8:25" ht="9.9499999999999993" customHeight="1" x14ac:dyDescent="0.2">
      <c r="H17" s="5"/>
    </row>
    <row r="18" spans="8:25" ht="9.9499999999999993" customHeight="1" x14ac:dyDescent="0.2">
      <c r="H18" s="5"/>
    </row>
    <row r="19" spans="8:25" ht="9.9499999999999993" customHeight="1" x14ac:dyDescent="0.2">
      <c r="H19" s="5"/>
    </row>
    <row r="20" spans="8:25" ht="9.9499999999999993" customHeight="1" x14ac:dyDescent="0.2">
      <c r="H20" s="5"/>
    </row>
    <row r="21" spans="8:25" ht="9.9499999999999993" customHeight="1" x14ac:dyDescent="0.2">
      <c r="H21" s="5"/>
    </row>
    <row r="22" spans="8:25" ht="9.9499999999999993" customHeight="1" x14ac:dyDescent="0.2">
      <c r="H22" s="5"/>
    </row>
    <row r="23" spans="8:25" ht="9.9499999999999993" customHeight="1" x14ac:dyDescent="0.2">
      <c r="H23" s="5"/>
    </row>
    <row r="24" spans="8:25" ht="9.9499999999999993" customHeight="1" x14ac:dyDescent="0.2">
      <c r="H24" s="5"/>
    </row>
    <row r="25" spans="8:25" ht="9.9499999999999993" customHeight="1" x14ac:dyDescent="0.2">
      <c r="H25" s="5"/>
    </row>
    <row r="26" spans="8:25" ht="9.9499999999999993" customHeight="1" x14ac:dyDescent="0.2">
      <c r="H26" s="5"/>
    </row>
    <row r="27" spans="8:25" ht="9.9499999999999993" customHeight="1" x14ac:dyDescent="0.2">
      <c r="H27" s="5"/>
    </row>
    <row r="28" spans="8:25" ht="9.9499999999999993" customHeight="1" x14ac:dyDescent="0.2">
      <c r="H28" s="5"/>
    </row>
    <row r="29" spans="8:25" ht="9.9499999999999993" customHeight="1" x14ac:dyDescent="0.2">
      <c r="H29" s="5"/>
    </row>
    <row r="30" spans="8:25" ht="9.9499999999999993" customHeight="1" x14ac:dyDescent="0.2">
      <c r="H30" s="5"/>
      <c r="R30" s="1"/>
      <c r="S30" s="1"/>
      <c r="T30" s="1"/>
      <c r="U30" s="1"/>
      <c r="V30" s="1"/>
      <c r="W30" s="1"/>
      <c r="X30" s="1"/>
      <c r="Y30" s="1"/>
    </row>
    <row r="31" spans="8:25" ht="9.9499999999999993" customHeight="1" x14ac:dyDescent="0.2">
      <c r="H31" s="5"/>
      <c r="R31" s="1"/>
      <c r="S31" s="1"/>
      <c r="T31" s="1"/>
      <c r="U31" s="1"/>
      <c r="V31" s="1"/>
      <c r="W31" s="1"/>
      <c r="X31" s="1"/>
      <c r="Y31" s="1"/>
    </row>
    <row r="32" spans="8:25" ht="9.9499999999999993" customHeight="1" x14ac:dyDescent="0.2">
      <c r="H32" s="5"/>
      <c r="R32" s="1"/>
      <c r="S32" s="1"/>
      <c r="T32" s="1"/>
      <c r="U32" s="1"/>
      <c r="V32" s="1"/>
      <c r="W32" s="1"/>
      <c r="X32" s="1"/>
      <c r="Y32" s="1"/>
    </row>
    <row r="33" spans="8:25" ht="9.9499999999999993" customHeight="1" x14ac:dyDescent="0.2">
      <c r="H33" s="5"/>
      <c r="R33" s="1"/>
      <c r="S33" s="1"/>
      <c r="T33" s="1"/>
      <c r="U33" s="1"/>
      <c r="V33" s="1"/>
      <c r="W33" s="1"/>
      <c r="X33" s="1"/>
      <c r="Y33" s="1"/>
    </row>
    <row r="34" spans="8:25" ht="9.9499999999999993" customHeight="1" x14ac:dyDescent="0.2">
      <c r="H34" s="5"/>
      <c r="R34" s="1"/>
      <c r="S34" s="1"/>
      <c r="T34" s="1"/>
      <c r="U34" s="1"/>
      <c r="V34" s="1"/>
      <c r="W34" s="1"/>
      <c r="X34" s="1"/>
      <c r="Y34" s="1"/>
    </row>
    <row r="35" spans="8:25" ht="9.9499999999999993" customHeight="1" x14ac:dyDescent="0.2">
      <c r="H35" s="5"/>
      <c r="R35" s="1"/>
      <c r="S35" s="1"/>
      <c r="T35" s="1"/>
      <c r="U35" s="1"/>
      <c r="V35" s="1"/>
      <c r="W35" s="1"/>
      <c r="X35" s="1"/>
      <c r="Y35" s="1"/>
    </row>
    <row r="36" spans="8:25" ht="9.9499999999999993" customHeight="1" x14ac:dyDescent="0.2">
      <c r="H36" s="5"/>
      <c r="R36" s="1"/>
      <c r="S36" s="1"/>
      <c r="T36" s="1"/>
      <c r="U36" s="1"/>
      <c r="V36" s="1"/>
      <c r="W36" s="1"/>
      <c r="X36" s="1"/>
      <c r="Y36" s="1"/>
    </row>
    <row r="37" spans="8:25" ht="9.9499999999999993" customHeight="1" x14ac:dyDescent="0.2">
      <c r="H37" s="5"/>
    </row>
    <row r="38" spans="8:25" ht="9.9499999999999993" customHeight="1" x14ac:dyDescent="0.2">
      <c r="H38" s="5"/>
    </row>
    <row r="39" spans="8:25" ht="9.9499999999999993" customHeight="1" x14ac:dyDescent="0.2">
      <c r="H39" s="5"/>
    </row>
    <row r="40" spans="8:25" ht="9.9499999999999993" customHeight="1" x14ac:dyDescent="0.2">
      <c r="H40" s="5"/>
    </row>
    <row r="41" spans="8:25" ht="9.9499999999999993" customHeight="1" x14ac:dyDescent="0.2">
      <c r="H41" s="5"/>
    </row>
    <row r="42" spans="8:25" ht="9.9499999999999993" customHeight="1" x14ac:dyDescent="0.2">
      <c r="H42" s="5"/>
    </row>
    <row r="43" spans="8:25" ht="9.9499999999999993" customHeight="1" x14ac:dyDescent="0.2">
      <c r="H43" s="5"/>
    </row>
    <row r="44" spans="8:25" ht="9.9499999999999993" customHeight="1" x14ac:dyDescent="0.2">
      <c r="H44" s="5"/>
    </row>
    <row r="45" spans="8:25" ht="9.9499999999999993" customHeight="1" x14ac:dyDescent="0.2">
      <c r="H45" s="5"/>
    </row>
    <row r="46" spans="8:25" ht="9.9499999999999993" customHeight="1" x14ac:dyDescent="0.2">
      <c r="H46" s="5"/>
    </row>
    <row r="47" spans="8:25" ht="9.9499999999999993" customHeight="1" x14ac:dyDescent="0.2">
      <c r="H47" s="5"/>
    </row>
    <row r="48" spans="8:25" ht="9.9499999999999993" customHeight="1" x14ac:dyDescent="0.2">
      <c r="H48" s="5"/>
    </row>
    <row r="49" spans="8:8" ht="9.9499999999999993" customHeight="1" x14ac:dyDescent="0.2">
      <c r="H49" s="5"/>
    </row>
    <row r="50" spans="8:8" ht="9.9499999999999993" customHeight="1" x14ac:dyDescent="0.2">
      <c r="H50" s="5"/>
    </row>
    <row r="51" spans="8:8" ht="9.9499999999999993" customHeight="1" x14ac:dyDescent="0.2">
      <c r="H51" s="5"/>
    </row>
    <row r="52" spans="8:8" ht="9.9499999999999993" customHeight="1" x14ac:dyDescent="0.2">
      <c r="H52" s="5"/>
    </row>
    <row r="53" spans="8:8" ht="9.9499999999999993" customHeight="1" x14ac:dyDescent="0.2">
      <c r="H53" s="5"/>
    </row>
    <row r="54" spans="8:8" ht="9.9499999999999993" customHeight="1" x14ac:dyDescent="0.2">
      <c r="H54" s="5"/>
    </row>
    <row r="71" spans="2:30" ht="15.75" customHeight="1" x14ac:dyDescent="0.2">
      <c r="B71" s="3" t="s">
        <v>0</v>
      </c>
      <c r="O71" s="241" t="s">
        <v>127</v>
      </c>
      <c r="AA71" s="249">
        <v>29871</v>
      </c>
      <c r="AB71" s="250"/>
      <c r="AC71" s="251" t="s">
        <v>135</v>
      </c>
    </row>
    <row r="72" spans="2:30" ht="9.9499999999999993" customHeight="1" x14ac:dyDescent="0.2">
      <c r="B72" s="73">
        <f>B76</f>
        <v>29871</v>
      </c>
      <c r="C72" s="11" t="s">
        <v>1</v>
      </c>
      <c r="F72" s="11" t="s">
        <v>1</v>
      </c>
      <c r="I72" s="6"/>
      <c r="J72" s="7"/>
      <c r="K72" s="6"/>
      <c r="L72" s="11" t="s">
        <v>1</v>
      </c>
      <c r="O72" s="12"/>
      <c r="P72" s="11" t="s">
        <v>2</v>
      </c>
      <c r="Q72" s="9"/>
      <c r="S72" s="6"/>
      <c r="T72" s="7"/>
      <c r="U72" s="6"/>
      <c r="V72" s="13" t="s">
        <v>2</v>
      </c>
      <c r="W72" s="9"/>
      <c r="Y72" s="1"/>
      <c r="AA72" s="249">
        <v>31528</v>
      </c>
      <c r="AB72" s="250"/>
      <c r="AC72" s="251" t="s">
        <v>133</v>
      </c>
    </row>
    <row r="73" spans="2:30" ht="9.9499999999999993" customHeight="1" x14ac:dyDescent="0.2">
      <c r="B73" s="15" t="s">
        <v>4</v>
      </c>
      <c r="C73" s="16" t="s">
        <v>5</v>
      </c>
      <c r="D73" s="17"/>
      <c r="E73" s="18"/>
      <c r="F73" s="16" t="s">
        <v>6</v>
      </c>
      <c r="G73" s="19"/>
      <c r="H73" s="19"/>
      <c r="I73" s="20"/>
      <c r="J73" s="21"/>
      <c r="K73" s="22"/>
      <c r="L73" s="16" t="s">
        <v>7</v>
      </c>
      <c r="M73" s="17"/>
      <c r="N73" s="18"/>
      <c r="O73" s="15" t="s">
        <v>4</v>
      </c>
      <c r="P73" s="23" t="s">
        <v>6</v>
      </c>
      <c r="Q73" s="24"/>
      <c r="R73" s="24"/>
      <c r="S73" s="20"/>
      <c r="T73" s="21"/>
      <c r="U73" s="22"/>
      <c r="V73" s="25" t="s">
        <v>8</v>
      </c>
      <c r="W73" s="26"/>
      <c r="X73" s="27"/>
      <c r="Y73" s="10"/>
      <c r="Z73" s="1" t="s">
        <v>87</v>
      </c>
      <c r="AA73" s="249">
        <v>40613</v>
      </c>
      <c r="AB73" s="250"/>
      <c r="AC73" s="1" t="s">
        <v>134</v>
      </c>
    </row>
    <row r="74" spans="2:30" s="39" customFormat="1" ht="9.9499999999999993" customHeight="1" x14ac:dyDescent="0.2">
      <c r="B74" s="15" t="s">
        <v>10</v>
      </c>
      <c r="C74" s="191" t="s">
        <v>11</v>
      </c>
      <c r="D74" s="192" t="s">
        <v>12</v>
      </c>
      <c r="E74" s="193" t="s">
        <v>13</v>
      </c>
      <c r="F74" s="191" t="s">
        <v>11</v>
      </c>
      <c r="G74" s="192" t="s">
        <v>12</v>
      </c>
      <c r="H74" s="192" t="s">
        <v>13</v>
      </c>
      <c r="I74" s="194" t="s">
        <v>14</v>
      </c>
      <c r="J74" s="195" t="s">
        <v>15</v>
      </c>
      <c r="K74" s="196" t="s">
        <v>16</v>
      </c>
      <c r="L74" s="191" t="s">
        <v>11</v>
      </c>
      <c r="M74" s="192" t="s">
        <v>12</v>
      </c>
      <c r="N74" s="193" t="s">
        <v>13</v>
      </c>
      <c r="O74" s="15" t="s">
        <v>10</v>
      </c>
      <c r="P74" s="191" t="s">
        <v>11</v>
      </c>
      <c r="Q74" s="197" t="s">
        <v>12</v>
      </c>
      <c r="R74" s="197" t="s">
        <v>13</v>
      </c>
      <c r="S74" s="194" t="s">
        <v>14</v>
      </c>
      <c r="T74" s="195" t="s">
        <v>15</v>
      </c>
      <c r="U74" s="196" t="s">
        <v>16</v>
      </c>
      <c r="V74" s="198" t="s">
        <v>11</v>
      </c>
      <c r="W74" s="197" t="s">
        <v>12</v>
      </c>
      <c r="X74" s="199" t="s">
        <v>13</v>
      </c>
      <c r="Y74" s="35"/>
      <c r="Z74" s="202" t="s">
        <v>88</v>
      </c>
      <c r="AA74" s="202" t="s">
        <v>89</v>
      </c>
      <c r="AB74" s="202" t="s">
        <v>90</v>
      </c>
      <c r="AC74" s="202" t="s">
        <v>91</v>
      </c>
      <c r="AD74" s="203" t="s">
        <v>97</v>
      </c>
    </row>
    <row r="75" spans="2:30" s="39" customFormat="1" ht="9.9499999999999993" customHeight="1" x14ac:dyDescent="0.2">
      <c r="B75" s="40" t="s">
        <v>17</v>
      </c>
      <c r="C75" s="56" t="s">
        <v>18</v>
      </c>
      <c r="D75" s="57" t="s">
        <v>18</v>
      </c>
      <c r="E75" s="41" t="s">
        <v>18</v>
      </c>
      <c r="F75" s="56" t="s">
        <v>18</v>
      </c>
      <c r="G75" s="57" t="s">
        <v>18</v>
      </c>
      <c r="H75" s="57" t="s">
        <v>19</v>
      </c>
      <c r="I75" s="61" t="s">
        <v>18</v>
      </c>
      <c r="J75" s="62" t="s">
        <v>20</v>
      </c>
      <c r="K75" s="42" t="s">
        <v>36</v>
      </c>
      <c r="L75" s="56" t="s">
        <v>18</v>
      </c>
      <c r="M75" s="57" t="s">
        <v>18</v>
      </c>
      <c r="N75" s="41" t="s">
        <v>18</v>
      </c>
      <c r="O75" s="40" t="s">
        <v>17</v>
      </c>
      <c r="P75" s="56" t="s">
        <v>18</v>
      </c>
      <c r="Q75" s="64" t="s">
        <v>18</v>
      </c>
      <c r="R75" s="64" t="s">
        <v>18</v>
      </c>
      <c r="S75" s="61" t="s">
        <v>18</v>
      </c>
      <c r="T75" s="62" t="s">
        <v>20</v>
      </c>
      <c r="U75" s="42" t="s">
        <v>36</v>
      </c>
      <c r="V75" s="66" t="s">
        <v>18</v>
      </c>
      <c r="W75" s="64" t="s">
        <v>18</v>
      </c>
      <c r="X75" s="43" t="s">
        <v>18</v>
      </c>
      <c r="Y75" s="35"/>
      <c r="Z75" s="200" t="s">
        <v>95</v>
      </c>
      <c r="AA75" s="200" t="s">
        <v>96</v>
      </c>
      <c r="AB75" s="200" t="s">
        <v>92</v>
      </c>
      <c r="AC75" s="200" t="s">
        <v>93</v>
      </c>
      <c r="AD75" s="201" t="s">
        <v>94</v>
      </c>
    </row>
    <row r="76" spans="2:30" ht="9.9499999999999993" customHeight="1" x14ac:dyDescent="0.2">
      <c r="B76" s="74">
        <v>29871</v>
      </c>
      <c r="C76" s="75"/>
      <c r="D76" s="76"/>
      <c r="E76" s="77"/>
      <c r="F76" s="75"/>
      <c r="G76" s="76"/>
      <c r="H76" s="78"/>
      <c r="I76" s="79"/>
      <c r="J76" s="80"/>
      <c r="K76" s="81"/>
      <c r="L76" s="75"/>
      <c r="M76" s="76"/>
      <c r="N76" s="77"/>
      <c r="O76" s="74">
        <v>29871</v>
      </c>
      <c r="P76" s="75">
        <f t="shared" ref="P76:Q83" si="0">N96/27</f>
        <v>2.7777777777777777</v>
      </c>
      <c r="Q76" s="76">
        <f t="shared" si="0"/>
        <v>274.07407407407408</v>
      </c>
      <c r="R76" s="211">
        <f t="shared" ref="R76:R81" si="1">ND代替値*2.71828^(-(0.69315/30.02)*(O76-調査開始日)/365.25)</f>
        <v>8.5185185185185169E-2</v>
      </c>
      <c r="S76" s="82">
        <f>Q96/27</f>
        <v>0.11851851851851852</v>
      </c>
      <c r="T76" s="83">
        <v>3.5</v>
      </c>
      <c r="U76" s="84">
        <f>R96/27</f>
        <v>3.3333333333333333E-2</v>
      </c>
      <c r="V76" s="85">
        <f>S96/27</f>
        <v>2.4074074074074074</v>
      </c>
      <c r="W76" s="76">
        <f>T96/27</f>
        <v>275.55555555555554</v>
      </c>
      <c r="X76" s="211">
        <f>ND代替値*2.71828^(-(0.69315/30.02)*(O76-調査開始日)/365.25)</f>
        <v>8.5185185185185169E-2</v>
      </c>
      <c r="Y76" s="10"/>
      <c r="Z76" s="216">
        <f t="shared" ref="Z76:Z83" si="2">0.1*2.71828^(-(0.69315/30.02)*(O76-調査開始日)/365.25)</f>
        <v>0.1</v>
      </c>
      <c r="AA76" s="216">
        <f t="shared" ref="AA76:AA83" si="3">0.1*2.71828^(-(0.69315/2.062)*(O76-調査開始日)/365.25)</f>
        <v>0.1</v>
      </c>
      <c r="AB76" s="108">
        <f t="shared" ref="AB76:AB83" si="4">10*2.71828^(-(0.69315/0.1459)*(O76-調査開始日)/365.25)</f>
        <v>10</v>
      </c>
      <c r="AC76" s="107">
        <f t="shared" ref="AC76:AC83" si="5">100*2.71828^(-(0.69315/(1.277*10^9))*(O76-調査開始日)/365.25)</f>
        <v>100</v>
      </c>
      <c r="AD76" s="190">
        <f t="shared" ref="AD76:AD83" si="6">0.2*2.71828^(-(0.69315/28.799)*(B76-調査開始日)/365.25)</f>
        <v>0.2</v>
      </c>
    </row>
    <row r="77" spans="2:30" ht="9.9499999999999993" customHeight="1" x14ac:dyDescent="0.2">
      <c r="B77" s="87">
        <v>29991</v>
      </c>
      <c r="C77" s="88">
        <f t="shared" ref="C77:D79" si="7">C97/27</f>
        <v>0.96296296296296291</v>
      </c>
      <c r="D77" s="89">
        <f t="shared" si="7"/>
        <v>262.22222222222223</v>
      </c>
      <c r="E77" s="210">
        <f>(E97/27*1000)/1000</f>
        <v>6.6666666666666666E-2</v>
      </c>
      <c r="F77" s="88">
        <f t="shared" ref="F77:G79" si="8">F97/27</f>
        <v>1.2962962962962963</v>
      </c>
      <c r="G77" s="89">
        <f t="shared" si="8"/>
        <v>243.33333333333334</v>
      </c>
      <c r="H77" s="214">
        <f>(H97/27*1000)/1000</f>
        <v>5.185185185185185E-2</v>
      </c>
      <c r="I77" s="91"/>
      <c r="J77" s="91"/>
      <c r="K77" s="92"/>
      <c r="L77" s="88">
        <f t="shared" ref="L77:M79" si="9">K97/27</f>
        <v>1.7777777777777777</v>
      </c>
      <c r="M77" s="89">
        <f t="shared" si="9"/>
        <v>221.85185185185185</v>
      </c>
      <c r="N77" s="215">
        <f>ND代替値*2.71828^(-(0.69315/30.02)*(B77-調査開始日)/365.25)</f>
        <v>8.4541423501274846E-2</v>
      </c>
      <c r="O77" s="87">
        <v>29975</v>
      </c>
      <c r="P77" s="88">
        <f t="shared" si="0"/>
        <v>3.1851851851851851</v>
      </c>
      <c r="Q77" s="89">
        <f t="shared" si="0"/>
        <v>293.7037037037037</v>
      </c>
      <c r="R77" s="211">
        <f t="shared" si="1"/>
        <v>8.4626976495668471E-2</v>
      </c>
      <c r="S77" s="93"/>
      <c r="T77" s="94"/>
      <c r="U77" s="95"/>
      <c r="V77" s="96">
        <f t="shared" ref="V77:W79" si="10">S97/27</f>
        <v>1.8888888888888888</v>
      </c>
      <c r="W77" s="89">
        <f t="shared" si="10"/>
        <v>340.74074074074076</v>
      </c>
      <c r="X77" s="211">
        <f>ND代替値*2.71828^(-(0.69315/30.02)*(O77-調査開始日)/365.25)</f>
        <v>8.4626976495668471E-2</v>
      </c>
      <c r="Y77" s="10"/>
      <c r="Z77" s="216">
        <f t="shared" si="2"/>
        <v>9.9344711538393443E-2</v>
      </c>
      <c r="AA77" s="216">
        <f t="shared" si="3"/>
        <v>9.087226877277188E-2</v>
      </c>
      <c r="AB77" s="216">
        <f t="shared" si="4"/>
        <v>2.5853057144731117</v>
      </c>
      <c r="AC77" s="107">
        <f t="shared" si="5"/>
        <v>99.99999998454463</v>
      </c>
      <c r="AD77" s="190">
        <f t="shared" si="6"/>
        <v>0.19842473153483217</v>
      </c>
    </row>
    <row r="78" spans="2:30" ht="9.9499999999999993" customHeight="1" x14ac:dyDescent="0.2">
      <c r="B78" s="97">
        <v>30089</v>
      </c>
      <c r="C78" s="88">
        <f t="shared" si="7"/>
        <v>1.1111111111111112</v>
      </c>
      <c r="D78" s="207">
        <f t="shared" si="7"/>
        <v>218.14814814814815</v>
      </c>
      <c r="E78" s="211">
        <f>ND代替値*2.71828^(-(0.69315/30.02)*(B78-調査開始日)/365.25)</f>
        <v>8.4019295374904296E-2</v>
      </c>
      <c r="F78" s="88">
        <f t="shared" si="8"/>
        <v>2.7777777777777777</v>
      </c>
      <c r="G78" s="89">
        <f t="shared" si="8"/>
        <v>258.51851851851853</v>
      </c>
      <c r="H78" s="214">
        <f>(H98/27*1000)/1000</f>
        <v>6.6666666666666666E-2</v>
      </c>
      <c r="I78" s="91"/>
      <c r="J78" s="91"/>
      <c r="K78" s="92"/>
      <c r="L78" s="88">
        <f t="shared" si="9"/>
        <v>3.2222222222222223</v>
      </c>
      <c r="M78" s="89">
        <f t="shared" si="9"/>
        <v>282.96296296296299</v>
      </c>
      <c r="N78" s="210">
        <f>(M98/27*1000)/1000</f>
        <v>4.4444444444444446E-2</v>
      </c>
      <c r="O78" s="87">
        <v>30048</v>
      </c>
      <c r="P78" s="88">
        <f t="shared" si="0"/>
        <v>3.6666666666666665</v>
      </c>
      <c r="Q78" s="89">
        <f t="shared" si="0"/>
        <v>245.92592592592592</v>
      </c>
      <c r="R78" s="211">
        <f t="shared" si="1"/>
        <v>8.4237343245257612E-2</v>
      </c>
      <c r="S78" s="93"/>
      <c r="T78" s="94"/>
      <c r="U78" s="95"/>
      <c r="V78" s="96">
        <f t="shared" si="10"/>
        <v>10</v>
      </c>
      <c r="W78" s="89">
        <f t="shared" si="10"/>
        <v>216.66666666666666</v>
      </c>
      <c r="X78" s="211">
        <f>ND代替値*2.71828^(-(0.69315/30.02)*(O78-調査開始日)/365.25)</f>
        <v>8.4237343245257612E-2</v>
      </c>
      <c r="Y78" s="10"/>
      <c r="Z78" s="216">
        <f t="shared" si="2"/>
        <v>9.8887315983563304E-2</v>
      </c>
      <c r="AA78" s="216">
        <f t="shared" si="3"/>
        <v>8.496760778594506E-2</v>
      </c>
      <c r="AB78" s="216">
        <f t="shared" si="4"/>
        <v>1.0003234633599396</v>
      </c>
      <c r="AC78" s="107">
        <f t="shared" si="5"/>
        <v>99.999999973696177</v>
      </c>
      <c r="AD78" s="190">
        <f t="shared" si="6"/>
        <v>0.19714747057263604</v>
      </c>
    </row>
    <row r="79" spans="2:30" ht="9.9499999999999993" customHeight="1" x14ac:dyDescent="0.2">
      <c r="B79" s="97">
        <v>30147</v>
      </c>
      <c r="C79" s="88">
        <f t="shared" si="7"/>
        <v>3.5555555555555554</v>
      </c>
      <c r="D79" s="89">
        <f t="shared" si="7"/>
        <v>273.33333333333331</v>
      </c>
      <c r="E79" s="209">
        <f>ND代替値*2.71828^(-(0.69315/30.02)*(B79-調査開始日)/365.25)</f>
        <v>8.3711801039180245E-2</v>
      </c>
      <c r="F79" s="88">
        <f t="shared" si="8"/>
        <v>4.5925925925925926</v>
      </c>
      <c r="G79" s="89">
        <f t="shared" si="8"/>
        <v>258.14814814814815</v>
      </c>
      <c r="H79" s="215">
        <f>ND代替値*2.71828^(-(0.69315/30.02)*(B79-調査開始日)/365.25)</f>
        <v>8.3711801039180245E-2</v>
      </c>
      <c r="I79" s="93">
        <f>I99/27</f>
        <v>0.1111111111111111</v>
      </c>
      <c r="J79" s="93">
        <v>0.9</v>
      </c>
      <c r="K79" s="98">
        <f>J99/27</f>
        <v>0.12222222222222222</v>
      </c>
      <c r="L79" s="88">
        <f t="shared" si="9"/>
        <v>4.7037037037037033</v>
      </c>
      <c r="M79" s="89">
        <f t="shared" si="9"/>
        <v>258.51851851851853</v>
      </c>
      <c r="N79" s="210">
        <f>(M99/27*1000)/1000</f>
        <v>4.4444444444444446E-2</v>
      </c>
      <c r="O79" s="87">
        <v>30141</v>
      </c>
      <c r="P79" s="88">
        <f t="shared" si="0"/>
        <v>8.518518518518519</v>
      </c>
      <c r="Q79" s="89">
        <f t="shared" si="0"/>
        <v>310.74074074074076</v>
      </c>
      <c r="R79" s="211">
        <f t="shared" si="1"/>
        <v>8.374355854048332E-2</v>
      </c>
      <c r="S79" s="93">
        <f>Q99/27</f>
        <v>0.1037037037037037</v>
      </c>
      <c r="T79" s="99">
        <v>4</v>
      </c>
      <c r="U79" s="100">
        <f>R99/27</f>
        <v>2.5925925925925925E-2</v>
      </c>
      <c r="V79" s="96">
        <f t="shared" si="10"/>
        <v>9.6296296296296298</v>
      </c>
      <c r="W79" s="89">
        <f t="shared" si="10"/>
        <v>323.33333333333331</v>
      </c>
      <c r="X79" s="211">
        <f>ND代替値*2.71828^(-(0.69315/30.02)*(O79-調査開始日)/365.25)</f>
        <v>8.374355854048332E-2</v>
      </c>
      <c r="Y79" s="10"/>
      <c r="Z79" s="216">
        <f t="shared" si="2"/>
        <v>9.8307655677958697E-2</v>
      </c>
      <c r="AA79" s="216">
        <f t="shared" si="3"/>
        <v>7.7997636726473155E-2</v>
      </c>
      <c r="AB79" s="216">
        <f t="shared" si="4"/>
        <v>0.29839430183232812</v>
      </c>
      <c r="AC79" s="107">
        <f t="shared" si="5"/>
        <v>99.999999959875495</v>
      </c>
      <c r="AD79" s="190">
        <f t="shared" si="6"/>
        <v>0.1963954168938615</v>
      </c>
    </row>
    <row r="80" spans="2:30" ht="9.9499999999999993" customHeight="1" x14ac:dyDescent="0.2">
      <c r="B80" s="97">
        <v>30238</v>
      </c>
      <c r="C80" s="88"/>
      <c r="D80" s="89"/>
      <c r="E80" s="90"/>
      <c r="F80" s="88"/>
      <c r="G80" s="89"/>
      <c r="H80" s="93"/>
      <c r="I80" s="93"/>
      <c r="J80" s="93"/>
      <c r="K80" s="98"/>
      <c r="L80" s="88"/>
      <c r="M80" s="89"/>
      <c r="N80" s="101"/>
      <c r="O80" s="87">
        <v>30238</v>
      </c>
      <c r="P80" s="88">
        <f t="shared" si="0"/>
        <v>1.6666666666666667</v>
      </c>
      <c r="Q80" s="89">
        <f t="shared" si="0"/>
        <v>253.7037037037037</v>
      </c>
      <c r="R80" s="211">
        <f t="shared" si="1"/>
        <v>8.3231619422656208E-2</v>
      </c>
      <c r="S80" s="93"/>
      <c r="T80" s="99"/>
      <c r="U80" s="102"/>
      <c r="V80" s="103"/>
      <c r="W80" s="104"/>
      <c r="X80" s="105"/>
      <c r="Y80" s="10"/>
      <c r="Z80" s="216">
        <f t="shared" si="2"/>
        <v>9.7706683670074707E-2</v>
      </c>
      <c r="AA80" s="216">
        <f t="shared" si="3"/>
        <v>7.1336320298317213E-2</v>
      </c>
      <c r="AB80" s="216">
        <f t="shared" si="4"/>
        <v>8.449770229320186E-2</v>
      </c>
      <c r="AC80" s="107">
        <f t="shared" si="5"/>
        <v>99.999999945460402</v>
      </c>
      <c r="AD80" s="190">
        <f t="shared" si="6"/>
        <v>0.19522124802161855</v>
      </c>
    </row>
    <row r="81" spans="2:30" ht="9.9499999999999993" customHeight="1" x14ac:dyDescent="0.2">
      <c r="B81" s="97">
        <v>30356</v>
      </c>
      <c r="C81" s="88">
        <f>C101/27</f>
        <v>0.51851851851851849</v>
      </c>
      <c r="D81" s="89">
        <f>D101/27</f>
        <v>270.37037037037038</v>
      </c>
      <c r="E81" s="209">
        <f>ND代替値*2.71828^(-(0.69315/30.02)*(B81-調査開始日)/365.25)</f>
        <v>8.2613065481612041E-2</v>
      </c>
      <c r="F81" s="208">
        <f>ND代替値</f>
        <v>0.25925925925925924</v>
      </c>
      <c r="G81" s="89">
        <f>G101/27</f>
        <v>302.59259259259261</v>
      </c>
      <c r="H81" s="214">
        <f>(H101/27*1000)/1000</f>
        <v>3.3333333333333333E-2</v>
      </c>
      <c r="I81" s="215">
        <f>ND代替値*2.71828^(-(0.69315/28.799)*(B81-調査開始日)/365.25)</f>
        <v>5.0220889779205399E-2</v>
      </c>
      <c r="J81" s="91">
        <v>1.2</v>
      </c>
      <c r="K81" s="98">
        <f>I81/J81</f>
        <v>4.1850741482671171E-2</v>
      </c>
      <c r="L81" s="208">
        <f>ND代替値</f>
        <v>0.25925925925925924</v>
      </c>
      <c r="M81" s="89">
        <f>L101/27</f>
        <v>315.55555555555554</v>
      </c>
      <c r="N81" s="215">
        <f>ND代替値*2.71828^(-(0.69315/30.02)*(B81-調査開始日)/365.25)</f>
        <v>8.2613065481612041E-2</v>
      </c>
      <c r="O81" s="87">
        <v>30337</v>
      </c>
      <c r="P81" s="88">
        <f t="shared" si="0"/>
        <v>1.5185185185185186</v>
      </c>
      <c r="Q81" s="89">
        <f t="shared" si="0"/>
        <v>258.51851851851853</v>
      </c>
      <c r="R81" s="211">
        <f t="shared" si="1"/>
        <v>8.2712351753453719E-2</v>
      </c>
      <c r="S81" s="93"/>
      <c r="T81" s="99"/>
      <c r="U81" s="102"/>
      <c r="V81" s="106"/>
      <c r="W81" s="104"/>
      <c r="X81" s="105"/>
      <c r="Y81" s="10"/>
      <c r="Z81" s="216">
        <f t="shared" si="2"/>
        <v>9.7097108580141353E-2</v>
      </c>
      <c r="AA81" s="216">
        <f t="shared" si="3"/>
        <v>6.5123924844699643E-2</v>
      </c>
      <c r="AB81" s="216">
        <f t="shared" si="4"/>
        <v>2.3313175099811879E-2</v>
      </c>
      <c r="AC81" s="107">
        <f t="shared" si="5"/>
        <v>99.999999930748089</v>
      </c>
      <c r="AD81" s="190">
        <f t="shared" si="6"/>
        <v>0.19370914629122082</v>
      </c>
    </row>
    <row r="82" spans="2:30" ht="9.9499999999999993" customHeight="1" x14ac:dyDescent="0.2">
      <c r="B82" s="87">
        <v>30420</v>
      </c>
      <c r="C82" s="208">
        <f>ND代替値</f>
        <v>0.25925925925925924</v>
      </c>
      <c r="D82" s="89">
        <f>D102/27</f>
        <v>317.40740740740739</v>
      </c>
      <c r="E82" s="209">
        <f>ND代替値*2.71828^(-(0.69315/30.02)*(B82-調査開始日)/365.25)</f>
        <v>8.2279503539942941E-2</v>
      </c>
      <c r="F82" s="88">
        <f>F102/27</f>
        <v>1.4814814814814814</v>
      </c>
      <c r="G82" s="89">
        <f>G102/27</f>
        <v>306.66666666666669</v>
      </c>
      <c r="H82" s="215">
        <f>ND代替値*2.71828^(-(0.69315/30.02)*(B82-調査開始日)/365.25)</f>
        <v>8.2279503539942941E-2</v>
      </c>
      <c r="I82" s="91"/>
      <c r="J82" s="91"/>
      <c r="K82" s="92"/>
      <c r="L82" s="208">
        <f>ND代替値</f>
        <v>0.25925925925925924</v>
      </c>
      <c r="M82" s="89">
        <f>L102/27</f>
        <v>288.14814814814815</v>
      </c>
      <c r="N82" s="215">
        <f>ND代替値*2.71828^(-(0.69315/30.02)*(B82-調査開始日)/365.25)</f>
        <v>8.2279503539942941E-2</v>
      </c>
      <c r="O82" s="87">
        <v>30055</v>
      </c>
      <c r="P82" s="88">
        <f t="shared" si="0"/>
        <v>1.1851851851851851</v>
      </c>
      <c r="Q82" s="89">
        <f t="shared" si="0"/>
        <v>147.40740740740742</v>
      </c>
      <c r="R82" s="214">
        <f>(P102/27*1000)/1000</f>
        <v>0.11851851851851852</v>
      </c>
      <c r="S82" s="93"/>
      <c r="T82" s="99"/>
      <c r="U82" s="102"/>
      <c r="V82" s="96">
        <f>S102/27</f>
        <v>3.4814814814814814</v>
      </c>
      <c r="W82" s="89">
        <f>T102/27</f>
        <v>239.25925925925927</v>
      </c>
      <c r="X82" s="211">
        <f>ND代替値*2.71828^(-(0.69315/30.02)*(O82-調査開始日)/365.25)</f>
        <v>8.420007554123779E-2</v>
      </c>
      <c r="Y82" s="10"/>
      <c r="Z82" s="216">
        <f t="shared" si="2"/>
        <v>9.8843566939713953E-2</v>
      </c>
      <c r="AA82" s="216">
        <f t="shared" si="3"/>
        <v>8.4421973957805374E-2</v>
      </c>
      <c r="AB82" s="216">
        <f t="shared" si="4"/>
        <v>0.91326746820842364</v>
      </c>
      <c r="AC82" s="107">
        <f t="shared" si="5"/>
        <v>99.9999999726559</v>
      </c>
      <c r="AD82" s="190">
        <f t="shared" si="6"/>
        <v>0.19289392795239552</v>
      </c>
    </row>
    <row r="83" spans="2:30" ht="9.9499999999999993" customHeight="1" thickBot="1" x14ac:dyDescent="0.25">
      <c r="B83" s="45">
        <v>30515</v>
      </c>
      <c r="C83" s="58">
        <f>C103/27</f>
        <v>3.074074074074074</v>
      </c>
      <c r="D83" s="59">
        <f>D103/27</f>
        <v>297.03703703703701</v>
      </c>
      <c r="E83" s="213">
        <f>(E103/27*1000)/1000</f>
        <v>4.8148148148148148E-2</v>
      </c>
      <c r="F83" s="58">
        <f>F103/27</f>
        <v>4.1851851851851851</v>
      </c>
      <c r="G83" s="59">
        <f>G103/27</f>
        <v>281.48148148148147</v>
      </c>
      <c r="H83" s="212">
        <f>(H103/27*1000)/1000</f>
        <v>6.6666666666666666E-2</v>
      </c>
      <c r="I83" s="63">
        <f>I103/27</f>
        <v>0.14814814814814814</v>
      </c>
      <c r="J83" s="63">
        <v>2.9</v>
      </c>
      <c r="K83" s="46">
        <f>J103/27</f>
        <v>5.185185185185185E-2</v>
      </c>
      <c r="L83" s="58">
        <f>K103/27</f>
        <v>13.703703703703704</v>
      </c>
      <c r="M83" s="59">
        <f>L103/27</f>
        <v>302.96296296296299</v>
      </c>
      <c r="N83" s="213">
        <f>(M103/27*1000)/1000</f>
        <v>9.6296296296296297E-2</v>
      </c>
      <c r="O83" s="44">
        <v>30515</v>
      </c>
      <c r="P83" s="58">
        <f t="shared" si="0"/>
        <v>6.3703703703703702</v>
      </c>
      <c r="Q83" s="59">
        <f t="shared" si="0"/>
        <v>268.14814814814815</v>
      </c>
      <c r="R83" s="226">
        <f>ND代替値*2.71828^(-(0.69315/30.02)*(O83-調査開始日)/365.25)</f>
        <v>8.178685424645131E-2</v>
      </c>
      <c r="S83" s="63"/>
      <c r="T83" s="65"/>
      <c r="U83" s="47"/>
      <c r="V83" s="67">
        <f>S103/27</f>
        <v>17.037037037037038</v>
      </c>
      <c r="W83" s="59">
        <f>T103/27</f>
        <v>283.33333333333331</v>
      </c>
      <c r="X83" s="53">
        <f>(U103/27*1000)/1000</f>
        <v>0.17037037037037034</v>
      </c>
      <c r="Y83" s="10"/>
      <c r="Z83" s="216">
        <f t="shared" si="2"/>
        <v>9.6010654984964611E-2</v>
      </c>
      <c r="AA83" s="216">
        <f t="shared" si="3"/>
        <v>5.5283338178084146E-2</v>
      </c>
      <c r="AB83" s="216">
        <f t="shared" si="4"/>
        <v>2.3019344752080828E-3</v>
      </c>
      <c r="AC83" s="107">
        <f t="shared" si="5"/>
        <v>99.999999904295649</v>
      </c>
      <c r="AD83" s="190">
        <f t="shared" si="6"/>
        <v>0.191690159920482</v>
      </c>
    </row>
    <row r="84" spans="2:30" s="7" customFormat="1" ht="9.9499999999999993" customHeight="1" thickTop="1" x14ac:dyDescent="0.2">
      <c r="B84" s="204" t="s">
        <v>22</v>
      </c>
      <c r="C84" s="123">
        <f>IF(COUNTIF(C76:C83,"-")=COUNTA(C76:C83),"-",MAX(C76:C83))</f>
        <v>3.5555555555555554</v>
      </c>
      <c r="D84" s="124">
        <f t="shared" ref="D84:S84" si="11">IF(COUNTIF(D76:D83,"-")=COUNTA(D76:D83),"-",MAX(D76:D83))</f>
        <v>317.40740740740739</v>
      </c>
      <c r="E84" s="125">
        <f t="shared" si="11"/>
        <v>8.4019295374904296E-2</v>
      </c>
      <c r="F84" s="126">
        <f t="shared" si="11"/>
        <v>4.5925925925925926</v>
      </c>
      <c r="G84" s="124">
        <f t="shared" si="11"/>
        <v>306.66666666666669</v>
      </c>
      <c r="H84" s="124">
        <f t="shared" si="11"/>
        <v>8.3711801039180245E-2</v>
      </c>
      <c r="I84" s="127">
        <f t="shared" si="11"/>
        <v>0.14814814814814814</v>
      </c>
      <c r="J84" s="127">
        <f t="shared" si="11"/>
        <v>2.9</v>
      </c>
      <c r="K84" s="128">
        <f t="shared" si="11"/>
        <v>0.12222222222222222</v>
      </c>
      <c r="L84" s="126">
        <f t="shared" si="11"/>
        <v>13.703703703703704</v>
      </c>
      <c r="M84" s="124">
        <f t="shared" si="11"/>
        <v>315.55555555555554</v>
      </c>
      <c r="N84" s="129">
        <f t="shared" si="11"/>
        <v>9.6296296296296297E-2</v>
      </c>
      <c r="O84" s="130"/>
      <c r="P84" s="126">
        <f t="shared" si="11"/>
        <v>8.518518518518519</v>
      </c>
      <c r="Q84" s="124">
        <f t="shared" si="11"/>
        <v>310.74074074074076</v>
      </c>
      <c r="R84" s="131">
        <f t="shared" si="11"/>
        <v>0.11851851851851852</v>
      </c>
      <c r="S84" s="127">
        <f t="shared" si="11"/>
        <v>0.11851851851851852</v>
      </c>
      <c r="T84" s="131">
        <f>IF(COUNTIF(T76:T83,"-")=COUNTA(T76:T83),"-",MAX(T76:T83))</f>
        <v>4</v>
      </c>
      <c r="U84" s="128">
        <f>IF(COUNTIF(U76:U83,"-")=COUNTA(U76:U83),"-",MAX(U76:U83))</f>
        <v>3.3333333333333333E-2</v>
      </c>
      <c r="V84" s="126">
        <f>IF(COUNTIF(V76:V83,"-")=COUNTA(V76:V83),"-",MAX(V76:V83))</f>
        <v>17.037037037037038</v>
      </c>
      <c r="W84" s="124">
        <f>IF(COUNTIF(W76:W83,"-")=COUNTA(W76:W83),"-",MAX(W76:W83))</f>
        <v>340.74074074074076</v>
      </c>
      <c r="X84" s="129">
        <f>IF(COUNTIF(X76:X83,"-")=COUNTA(X76:X83),"-",MAX(X76:X83))</f>
        <v>0.17037037037037034</v>
      </c>
    </row>
    <row r="85" spans="2:30" s="7" customFormat="1" ht="9.9499999999999993" customHeight="1" x14ac:dyDescent="0.2">
      <c r="B85" s="217" t="s">
        <v>126</v>
      </c>
      <c r="C85" s="218">
        <f>C81/2</f>
        <v>0.25925925925925924</v>
      </c>
      <c r="D85" s="219">
        <f>Q82/2</f>
        <v>73.703703703703709</v>
      </c>
      <c r="E85" s="220">
        <f>X83/2</f>
        <v>8.5185185185185169E-2</v>
      </c>
      <c r="F85" s="218">
        <f>C85</f>
        <v>0.25925925925925924</v>
      </c>
      <c r="G85" s="219">
        <f>D85</f>
        <v>73.703703703703709</v>
      </c>
      <c r="H85" s="221">
        <f>E85</f>
        <v>8.5185185185185169E-2</v>
      </c>
      <c r="I85" s="221">
        <f>S79/2</f>
        <v>5.185185185185185E-2</v>
      </c>
      <c r="J85" s="222"/>
      <c r="K85" s="223"/>
      <c r="L85" s="218">
        <f>C85</f>
        <v>0.25925925925925924</v>
      </c>
      <c r="M85" s="219">
        <f>D85</f>
        <v>73.703703703703709</v>
      </c>
      <c r="N85" s="220">
        <f>E85</f>
        <v>8.5185185185185169E-2</v>
      </c>
      <c r="O85" s="224"/>
      <c r="P85" s="218">
        <f>C85</f>
        <v>0.25925925925925924</v>
      </c>
      <c r="Q85" s="219">
        <f>D85</f>
        <v>73.703703703703709</v>
      </c>
      <c r="R85" s="221">
        <f>E85</f>
        <v>8.5185185185185169E-2</v>
      </c>
      <c r="S85" s="221">
        <f>S79/2</f>
        <v>5.185185185185185E-2</v>
      </c>
      <c r="T85" s="225"/>
      <c r="U85" s="223"/>
      <c r="V85" s="218">
        <f>C85</f>
        <v>0.25925925925925924</v>
      </c>
      <c r="W85" s="219">
        <f>D85</f>
        <v>73.703703703703709</v>
      </c>
      <c r="X85" s="220">
        <f>E85</f>
        <v>8.5185185185185169E-2</v>
      </c>
    </row>
    <row r="86" spans="2:30" s="7" customFormat="1" ht="9.9499999999999993" customHeight="1" x14ac:dyDescent="0.2">
      <c r="B86" s="205" t="s">
        <v>23</v>
      </c>
      <c r="C86" s="132">
        <f>IF(COUNTIF(C76:C83,"-")&gt;0,"-",MIN(C76:C83))</f>
        <v>0.25925925925925924</v>
      </c>
      <c r="D86" s="133">
        <f t="shared" ref="D86:S86" si="12">IF(COUNTIF(D76:D83,"-")&gt;0,"-",MIN(D76:D83))</f>
        <v>218.14814814814815</v>
      </c>
      <c r="E86" s="134">
        <f t="shared" si="12"/>
        <v>4.8148148148148148E-2</v>
      </c>
      <c r="F86" s="135">
        <f t="shared" si="12"/>
        <v>0.25925925925925924</v>
      </c>
      <c r="G86" s="133">
        <f t="shared" si="12"/>
        <v>243.33333333333334</v>
      </c>
      <c r="H86" s="136">
        <f t="shared" si="12"/>
        <v>3.3333333333333333E-2</v>
      </c>
      <c r="I86" s="137">
        <f t="shared" si="12"/>
        <v>5.0220889779205399E-2</v>
      </c>
      <c r="J86" s="138">
        <f t="shared" si="12"/>
        <v>0.9</v>
      </c>
      <c r="K86" s="139">
        <f t="shared" si="12"/>
        <v>4.1850741482671171E-2</v>
      </c>
      <c r="L86" s="135">
        <f t="shared" si="12"/>
        <v>0.25925925925925924</v>
      </c>
      <c r="M86" s="133">
        <f t="shared" si="12"/>
        <v>221.85185185185185</v>
      </c>
      <c r="N86" s="140">
        <f t="shared" si="12"/>
        <v>4.4444444444444446E-2</v>
      </c>
      <c r="O86" s="141"/>
      <c r="P86" s="142">
        <f t="shared" si="12"/>
        <v>1.1851851851851851</v>
      </c>
      <c r="Q86" s="133">
        <f t="shared" si="12"/>
        <v>147.40740740740742</v>
      </c>
      <c r="R86" s="143">
        <f t="shared" si="12"/>
        <v>8.178685424645131E-2</v>
      </c>
      <c r="S86" s="138">
        <f t="shared" si="12"/>
        <v>0.1037037037037037</v>
      </c>
      <c r="T86" s="143">
        <f>IF(COUNTIF(T76:T83,"-")&gt;0,"-",MIN(T76:T83))</f>
        <v>3.5</v>
      </c>
      <c r="U86" s="144">
        <f>IF(COUNTIF(U76:U83,"-")&gt;0,"-",MIN(U76:U83))</f>
        <v>2.5925925925925925E-2</v>
      </c>
      <c r="V86" s="142">
        <f>IF(COUNTIF(V76:V83,"-")&gt;0,"-",MIN(V76:V83))</f>
        <v>1.8888888888888888</v>
      </c>
      <c r="W86" s="133">
        <f>IF(COUNTIF(W76:W83,"-")&gt;0,"-",MIN(W76:W83))</f>
        <v>216.66666666666666</v>
      </c>
      <c r="X86" s="140">
        <f>IF(COUNTIF(X76:X83,"-")&gt;0,"-",MIN(X76:X83))</f>
        <v>8.374355854048332E-2</v>
      </c>
    </row>
    <row r="87" spans="2:30" s="7" customFormat="1" ht="9.9499999999999993" customHeight="1" x14ac:dyDescent="0.2">
      <c r="B87" s="205" t="s">
        <v>24</v>
      </c>
      <c r="C87" s="145">
        <f>IF(COUNTIF(C76:C83,"-")=COUNTA(C76:C83)," ",MIN(C76:C83))</f>
        <v>0.25925925925925924</v>
      </c>
      <c r="D87" s="133">
        <f t="shared" ref="D87:S87" si="13">IF(COUNTIF(D76:D83,"-")=COUNTA(D76:D83)," ",MIN(D76:D83))</f>
        <v>218.14814814814815</v>
      </c>
      <c r="E87" s="146">
        <f t="shared" si="13"/>
        <v>4.8148148148148148E-2</v>
      </c>
      <c r="F87" s="142">
        <f t="shared" si="13"/>
        <v>0.25925925925925924</v>
      </c>
      <c r="G87" s="133">
        <f t="shared" si="13"/>
        <v>243.33333333333334</v>
      </c>
      <c r="H87" s="133">
        <f t="shared" si="13"/>
        <v>3.3333333333333333E-2</v>
      </c>
      <c r="I87" s="138">
        <f t="shared" si="13"/>
        <v>5.0220889779205399E-2</v>
      </c>
      <c r="J87" s="138">
        <f t="shared" si="13"/>
        <v>0.9</v>
      </c>
      <c r="K87" s="144">
        <f t="shared" si="13"/>
        <v>4.1850741482671171E-2</v>
      </c>
      <c r="L87" s="142">
        <f t="shared" si="13"/>
        <v>0.25925925925925924</v>
      </c>
      <c r="M87" s="133">
        <f t="shared" si="13"/>
        <v>221.85185185185185</v>
      </c>
      <c r="N87" s="147">
        <f t="shared" si="13"/>
        <v>4.4444444444444446E-2</v>
      </c>
      <c r="O87" s="148"/>
      <c r="P87" s="142">
        <f t="shared" si="13"/>
        <v>1.1851851851851851</v>
      </c>
      <c r="Q87" s="133">
        <f t="shared" si="13"/>
        <v>147.40740740740742</v>
      </c>
      <c r="R87" s="149">
        <f t="shared" si="13"/>
        <v>8.178685424645131E-2</v>
      </c>
      <c r="S87" s="138">
        <f t="shared" si="13"/>
        <v>0.1037037037037037</v>
      </c>
      <c r="T87" s="149">
        <f>IF(COUNTIF(T76:T83,"-")=COUNTA(T76:T83)," ",MIN(T76:T83))</f>
        <v>3.5</v>
      </c>
      <c r="U87" s="144">
        <f>IF(COUNTIF(U76:U83,"-")=COUNTA(U76:U83)," ",MIN(U76:U83))</f>
        <v>2.5925925925925925E-2</v>
      </c>
      <c r="V87" s="142">
        <f>IF(COUNTIF(V76:V83,"-")=COUNTA(V76:V83)," ",MIN(V76:V83))</f>
        <v>1.8888888888888888</v>
      </c>
      <c r="W87" s="133">
        <f>IF(COUNTIF(W76:W83,"-")=COUNTA(W76:W83)," ",MIN(W76:W83))</f>
        <v>216.66666666666666</v>
      </c>
      <c r="X87" s="147">
        <f>IF(COUNTIF(X76:X83,"-")=COUNTA(X76:X83)," ",MIN(X76:X83))</f>
        <v>8.374355854048332E-2</v>
      </c>
    </row>
    <row r="88" spans="2:30" s="7" customFormat="1" ht="9.9499999999999993" customHeight="1" x14ac:dyDescent="0.2">
      <c r="B88" s="205" t="s">
        <v>25</v>
      </c>
      <c r="C88" s="150">
        <f>IF(COUNTIF(C76:C83,"-")=COUNTA(C76:C83),"-",(SUM(C76:C83)+MIN(C76:C83)/2*COUNTIF(C76:C83,"-"))/COUNTA(C76:C83))</f>
        <v>1.5802469135802468</v>
      </c>
      <c r="D88" s="151">
        <f t="shared" ref="D88:S88" si="14">IF(COUNTIF(D76:D83,"-")=COUNTA(D76:D83),"-",(SUM(D76:D83)+MIN(D76:D83)/2*COUNTIF(D76:D83,"-"))/COUNTA(D76:D83))</f>
        <v>273.08641975308643</v>
      </c>
      <c r="E88" s="152">
        <f t="shared" si="14"/>
        <v>7.4573080041742401E-2</v>
      </c>
      <c r="F88" s="153">
        <f t="shared" si="14"/>
        <v>2.4320987654320989</v>
      </c>
      <c r="G88" s="151">
        <f t="shared" si="14"/>
        <v>275.1234567901235</v>
      </c>
      <c r="H88" s="151">
        <f t="shared" si="14"/>
        <v>6.4084970516273612E-2</v>
      </c>
      <c r="I88" s="154">
        <f t="shared" si="14"/>
        <v>0.10316004967948822</v>
      </c>
      <c r="J88" s="154">
        <f t="shared" si="14"/>
        <v>1.6666666666666667</v>
      </c>
      <c r="K88" s="155">
        <f t="shared" si="14"/>
        <v>7.197493851891508E-2</v>
      </c>
      <c r="L88" s="153">
        <f t="shared" si="14"/>
        <v>3.9876543209876538</v>
      </c>
      <c r="M88" s="151">
        <f t="shared" si="14"/>
        <v>278.33333333333331</v>
      </c>
      <c r="N88" s="156">
        <f t="shared" si="14"/>
        <v>7.243652961800251E-2</v>
      </c>
      <c r="O88" s="157"/>
      <c r="P88" s="153">
        <f t="shared" si="14"/>
        <v>3.6111111111111112</v>
      </c>
      <c r="Q88" s="151">
        <f t="shared" si="14"/>
        <v>256.52777777777777</v>
      </c>
      <c r="R88" s="158">
        <f t="shared" si="14"/>
        <v>8.800530092595929E-2</v>
      </c>
      <c r="S88" s="154">
        <f t="shared" si="14"/>
        <v>0.1111111111111111</v>
      </c>
      <c r="T88" s="158">
        <f>IF(COUNTIF(T76:T83,"-")=COUNTA(T76:T83),"-",(SUM(T76:T83)+MIN(T76:T83)/2*COUNTIF(T76:T83,"-"))/COUNTA(T76:T83))</f>
        <v>3.75</v>
      </c>
      <c r="U88" s="155">
        <f>IF(COUNTIF(U76:U83,"-")=COUNTA(U76:U83),"-",(SUM(U76:U83)+MIN(U76:U83)/2*COUNTIF(U76:U83,"-"))/COUNTA(U76:U83))</f>
        <v>2.9629629629629631E-2</v>
      </c>
      <c r="V88" s="153">
        <f>IF(COUNTIF(V76:V83,"-")=COUNTA(V76:V83),"-",(SUM(V76:V83)+MIN(V76:V83)/2*COUNTIF(V76:V83,"-"))/COUNTA(V76:V83))</f>
        <v>7.4074074074074074</v>
      </c>
      <c r="W88" s="151">
        <f>IF(COUNTIF(W76:W83,"-")=COUNTA(W76:W83),"-",(SUM(W76:W83)+MIN(W76:W83)/2*COUNTIF(W76:W83,"-"))/COUNTA(W76:W83))</f>
        <v>279.81481481481484</v>
      </c>
      <c r="X88" s="156">
        <f>IF(COUNTIF(X76:X83,"-")=COUNTA(X76:X83),"-",(SUM(X76:X83)+MIN(X76:X83)/2*COUNTIF(X76:X83,"-"))/COUNTA(X76:X83))</f>
        <v>9.8727251563033788E-2</v>
      </c>
    </row>
    <row r="89" spans="2:30" s="7" customFormat="1" ht="9.9499999999999993" customHeight="1" x14ac:dyDescent="0.2">
      <c r="B89" s="206" t="s">
        <v>26</v>
      </c>
      <c r="C89" s="68">
        <f>COUNTA(C76:C83)</f>
        <v>6</v>
      </c>
      <c r="D89" s="69">
        <f t="shared" ref="D89:S89" si="15">COUNTA(D76:D83)</f>
        <v>6</v>
      </c>
      <c r="E89" s="70">
        <f t="shared" si="15"/>
        <v>6</v>
      </c>
      <c r="F89" s="68">
        <f t="shared" si="15"/>
        <v>6</v>
      </c>
      <c r="G89" s="69">
        <f t="shared" si="15"/>
        <v>6</v>
      </c>
      <c r="H89" s="69">
        <f t="shared" si="15"/>
        <v>6</v>
      </c>
      <c r="I89" s="71">
        <f t="shared" si="15"/>
        <v>3</v>
      </c>
      <c r="J89" s="71">
        <f t="shared" si="15"/>
        <v>3</v>
      </c>
      <c r="K89" s="70">
        <f t="shared" si="15"/>
        <v>3</v>
      </c>
      <c r="L89" s="68">
        <f t="shared" si="15"/>
        <v>6</v>
      </c>
      <c r="M89" s="69">
        <f t="shared" si="15"/>
        <v>6</v>
      </c>
      <c r="N89" s="72">
        <f t="shared" si="15"/>
        <v>6</v>
      </c>
      <c r="O89" s="70"/>
      <c r="P89" s="68">
        <f t="shared" si="15"/>
        <v>8</v>
      </c>
      <c r="Q89" s="69">
        <f t="shared" si="15"/>
        <v>8</v>
      </c>
      <c r="R89" s="71">
        <f t="shared" si="15"/>
        <v>8</v>
      </c>
      <c r="S89" s="71">
        <f t="shared" si="15"/>
        <v>2</v>
      </c>
      <c r="T89" s="71">
        <f>COUNTA(T76:T83)</f>
        <v>2</v>
      </c>
      <c r="U89" s="70">
        <f>COUNTA(U76:U83)</f>
        <v>2</v>
      </c>
      <c r="V89" s="68">
        <f>COUNTA(V76:V83)</f>
        <v>6</v>
      </c>
      <c r="W89" s="69">
        <f>COUNTA(W76:W83)</f>
        <v>6</v>
      </c>
      <c r="X89" s="72">
        <f>COUNTA(X76:X83)</f>
        <v>6</v>
      </c>
    </row>
    <row r="90" spans="2:30" ht="9.9499999999999993" customHeight="1" x14ac:dyDescent="0.2">
      <c r="Q90" s="8"/>
      <c r="AC90" s="1"/>
    </row>
    <row r="91" spans="2:30" ht="9.9499999999999993" customHeight="1" x14ac:dyDescent="0.2">
      <c r="C91" s="2" t="s">
        <v>35</v>
      </c>
      <c r="J91" s="1"/>
      <c r="K91" s="1"/>
      <c r="L91" s="1"/>
      <c r="P91" s="1"/>
      <c r="R91" s="1"/>
      <c r="S91" s="1"/>
      <c r="T91" s="1"/>
      <c r="U91" s="1"/>
      <c r="AC91" s="1"/>
    </row>
    <row r="92" spans="2:30" ht="9.9499999999999993" customHeight="1" x14ac:dyDescent="0.2">
      <c r="C92" s="14" t="s">
        <v>1</v>
      </c>
      <c r="F92" s="14" t="s">
        <v>1</v>
      </c>
      <c r="J92" s="1"/>
      <c r="K92" s="14" t="s">
        <v>1</v>
      </c>
      <c r="L92" s="14"/>
      <c r="N92" s="1" t="s">
        <v>3</v>
      </c>
      <c r="P92" s="1"/>
      <c r="R92" s="1"/>
      <c r="S92" s="1" t="s">
        <v>3</v>
      </c>
      <c r="T92" s="1"/>
      <c r="U92" s="1"/>
      <c r="AC92" s="1"/>
    </row>
    <row r="93" spans="2:30" ht="9.9499999999999993" customHeight="1" x14ac:dyDescent="0.2">
      <c r="C93" s="28" t="s">
        <v>9</v>
      </c>
      <c r="D93" s="29"/>
      <c r="E93" s="30"/>
      <c r="F93" s="31" t="s">
        <v>6</v>
      </c>
      <c r="G93" s="32"/>
      <c r="H93" s="32"/>
      <c r="I93" s="32"/>
      <c r="J93" s="33"/>
      <c r="K93" s="31" t="s">
        <v>7</v>
      </c>
      <c r="L93" s="29"/>
      <c r="M93" s="30"/>
      <c r="N93" s="31" t="s">
        <v>6</v>
      </c>
      <c r="O93" s="32"/>
      <c r="P93" s="32"/>
      <c r="Q93" s="32"/>
      <c r="R93" s="33"/>
      <c r="S93" s="34" t="s">
        <v>8</v>
      </c>
      <c r="T93" s="32"/>
      <c r="U93" s="33"/>
      <c r="AC93" s="1"/>
    </row>
    <row r="94" spans="2:30" ht="9.9499999999999993" customHeight="1" x14ac:dyDescent="0.2">
      <c r="C94" s="160" t="s">
        <v>11</v>
      </c>
      <c r="D94" s="161" t="s">
        <v>12</v>
      </c>
      <c r="E94" s="36" t="s">
        <v>13</v>
      </c>
      <c r="F94" s="172" t="s">
        <v>11</v>
      </c>
      <c r="G94" s="173" t="s">
        <v>12</v>
      </c>
      <c r="H94" s="173" t="s">
        <v>13</v>
      </c>
      <c r="I94" s="173" t="s">
        <v>14</v>
      </c>
      <c r="J94" s="38" t="s">
        <v>16</v>
      </c>
      <c r="K94" s="160" t="s">
        <v>11</v>
      </c>
      <c r="L94" s="161" t="s">
        <v>12</v>
      </c>
      <c r="M94" s="36" t="s">
        <v>13</v>
      </c>
      <c r="N94" s="172" t="s">
        <v>11</v>
      </c>
      <c r="O94" s="173" t="s">
        <v>12</v>
      </c>
      <c r="P94" s="173" t="s">
        <v>13</v>
      </c>
      <c r="Q94" s="173" t="s">
        <v>14</v>
      </c>
      <c r="R94" s="38" t="s">
        <v>16</v>
      </c>
      <c r="S94" s="172" t="s">
        <v>11</v>
      </c>
      <c r="T94" s="173" t="s">
        <v>12</v>
      </c>
      <c r="U94" s="37" t="s">
        <v>13</v>
      </c>
      <c r="AC94" s="1"/>
    </row>
    <row r="95" spans="2:30" ht="9.9499999999999993" customHeight="1" x14ac:dyDescent="0.2">
      <c r="C95" s="162" t="s">
        <v>21</v>
      </c>
      <c r="D95" s="163" t="s">
        <v>21</v>
      </c>
      <c r="E95" s="36" t="s">
        <v>21</v>
      </c>
      <c r="F95" s="162" t="s">
        <v>21</v>
      </c>
      <c r="G95" s="163" t="s">
        <v>21</v>
      </c>
      <c r="H95" s="163" t="s">
        <v>21</v>
      </c>
      <c r="I95" s="174" t="s">
        <v>18</v>
      </c>
      <c r="J95" s="37"/>
      <c r="K95" s="162" t="s">
        <v>21</v>
      </c>
      <c r="L95" s="163" t="s">
        <v>21</v>
      </c>
      <c r="M95" s="36" t="s">
        <v>21</v>
      </c>
      <c r="N95" s="162" t="s">
        <v>21</v>
      </c>
      <c r="O95" s="163" t="s">
        <v>21</v>
      </c>
      <c r="P95" s="163" t="s">
        <v>21</v>
      </c>
      <c r="Q95" s="174" t="s">
        <v>18</v>
      </c>
      <c r="R95" s="37"/>
      <c r="S95" s="162" t="s">
        <v>21</v>
      </c>
      <c r="T95" s="163" t="s">
        <v>21</v>
      </c>
      <c r="U95" s="36" t="s">
        <v>21</v>
      </c>
      <c r="AC95" s="1"/>
    </row>
    <row r="96" spans="2:30" ht="9.9499999999999993" customHeight="1" x14ac:dyDescent="0.2">
      <c r="C96" s="164"/>
      <c r="D96" s="165"/>
      <c r="E96" s="117"/>
      <c r="F96" s="164"/>
      <c r="G96" s="165"/>
      <c r="H96" s="165"/>
      <c r="I96" s="165"/>
      <c r="J96" s="117"/>
      <c r="K96" s="164"/>
      <c r="L96" s="165"/>
      <c r="M96" s="86"/>
      <c r="N96" s="164">
        <v>75</v>
      </c>
      <c r="O96" s="165">
        <v>7400</v>
      </c>
      <c r="P96" s="238"/>
      <c r="Q96" s="165">
        <v>3.2</v>
      </c>
      <c r="R96" s="117">
        <v>0.9</v>
      </c>
      <c r="S96" s="164">
        <v>65</v>
      </c>
      <c r="T96" s="165">
        <v>7440</v>
      </c>
      <c r="U96" s="240"/>
      <c r="AC96" s="1"/>
    </row>
    <row r="97" spans="3:29" ht="9.9499999999999993" customHeight="1" x14ac:dyDescent="0.2">
      <c r="C97" s="166">
        <v>26</v>
      </c>
      <c r="D97" s="167">
        <v>7080</v>
      </c>
      <c r="E97" s="118">
        <v>1.8</v>
      </c>
      <c r="F97" s="166">
        <v>35</v>
      </c>
      <c r="G97" s="167">
        <v>6570</v>
      </c>
      <c r="H97" s="167">
        <v>1.4</v>
      </c>
      <c r="I97" s="167"/>
      <c r="J97" s="118"/>
      <c r="K97" s="166">
        <v>48</v>
      </c>
      <c r="L97" s="167">
        <v>5990</v>
      </c>
      <c r="M97" s="235"/>
      <c r="N97" s="166">
        <v>86</v>
      </c>
      <c r="O97" s="167">
        <v>7930</v>
      </c>
      <c r="P97" s="237"/>
      <c r="Q97" s="167"/>
      <c r="R97" s="118"/>
      <c r="S97" s="166">
        <v>51</v>
      </c>
      <c r="T97" s="167">
        <v>9200</v>
      </c>
      <c r="U97" s="235"/>
      <c r="AC97" s="1"/>
    </row>
    <row r="98" spans="3:29" ht="9.9499999999999993" customHeight="1" x14ac:dyDescent="0.2">
      <c r="C98" s="166">
        <v>30</v>
      </c>
      <c r="D98" s="167">
        <v>5890</v>
      </c>
      <c r="E98" s="235"/>
      <c r="F98" s="166">
        <v>75</v>
      </c>
      <c r="G98" s="167">
        <v>6980</v>
      </c>
      <c r="H98" s="167">
        <v>1.8</v>
      </c>
      <c r="I98" s="167"/>
      <c r="J98" s="118"/>
      <c r="K98" s="166">
        <v>87</v>
      </c>
      <c r="L98" s="167">
        <v>7640</v>
      </c>
      <c r="M98" s="118">
        <v>1.2</v>
      </c>
      <c r="N98" s="166">
        <v>99</v>
      </c>
      <c r="O98" s="167">
        <v>6640</v>
      </c>
      <c r="P98" s="237"/>
      <c r="Q98" s="167"/>
      <c r="R98" s="118"/>
      <c r="S98" s="166">
        <v>270</v>
      </c>
      <c r="T98" s="167">
        <v>5850</v>
      </c>
      <c r="U98" s="235"/>
      <c r="AC98" s="1"/>
    </row>
    <row r="99" spans="3:29" ht="9.9499999999999993" customHeight="1" x14ac:dyDescent="0.2">
      <c r="C99" s="168">
        <v>96</v>
      </c>
      <c r="D99" s="169">
        <v>7380</v>
      </c>
      <c r="E99" s="235"/>
      <c r="F99" s="166">
        <v>124</v>
      </c>
      <c r="G99" s="167">
        <v>6970</v>
      </c>
      <c r="H99" s="237"/>
      <c r="I99" s="167">
        <v>3</v>
      </c>
      <c r="J99" s="118">
        <v>3.3</v>
      </c>
      <c r="K99" s="166">
        <v>127</v>
      </c>
      <c r="L99" s="167">
        <v>6980</v>
      </c>
      <c r="M99" s="118">
        <v>1.2</v>
      </c>
      <c r="N99" s="166">
        <v>230</v>
      </c>
      <c r="O99" s="167">
        <v>8390</v>
      </c>
      <c r="P99" s="237"/>
      <c r="Q99" s="167">
        <v>2.8</v>
      </c>
      <c r="R99" s="118">
        <v>0.7</v>
      </c>
      <c r="S99" s="166">
        <v>260</v>
      </c>
      <c r="T99" s="167">
        <v>8730</v>
      </c>
      <c r="U99" s="235"/>
      <c r="AC99" s="1"/>
    </row>
    <row r="100" spans="3:29" ht="9.9499999999999993" customHeight="1" x14ac:dyDescent="0.2">
      <c r="C100" s="168"/>
      <c r="D100" s="169"/>
      <c r="E100" s="92"/>
      <c r="F100" s="166"/>
      <c r="G100" s="167"/>
      <c r="H100" s="91"/>
      <c r="I100" s="167"/>
      <c r="J100" s="118"/>
      <c r="K100" s="166"/>
      <c r="L100" s="167"/>
      <c r="M100" s="118"/>
      <c r="N100" s="166">
        <v>45</v>
      </c>
      <c r="O100" s="167">
        <v>6850</v>
      </c>
      <c r="P100" s="237"/>
      <c r="Q100" s="167"/>
      <c r="R100" s="118"/>
      <c r="S100" s="166"/>
      <c r="T100" s="167"/>
      <c r="U100" s="118"/>
      <c r="AC100" s="1"/>
    </row>
    <row r="101" spans="3:29" ht="9.9499999999999993" customHeight="1" x14ac:dyDescent="0.2">
      <c r="C101" s="168">
        <v>14</v>
      </c>
      <c r="D101" s="167">
        <v>7300</v>
      </c>
      <c r="E101" s="235"/>
      <c r="F101" s="236"/>
      <c r="G101" s="167">
        <v>8170</v>
      </c>
      <c r="H101" s="167">
        <v>0.9</v>
      </c>
      <c r="I101" s="237"/>
      <c r="J101" s="235"/>
      <c r="K101" s="236"/>
      <c r="L101" s="167">
        <v>8520</v>
      </c>
      <c r="M101" s="235"/>
      <c r="N101" s="166">
        <v>41</v>
      </c>
      <c r="O101" s="167">
        <v>6980</v>
      </c>
      <c r="P101" s="237"/>
      <c r="Q101" s="167"/>
      <c r="R101" s="118"/>
      <c r="S101" s="166"/>
      <c r="T101" s="167"/>
      <c r="U101" s="118"/>
      <c r="AC101" s="1"/>
    </row>
    <row r="102" spans="3:29" ht="9.9499999999999993" customHeight="1" x14ac:dyDescent="0.2">
      <c r="C102" s="236"/>
      <c r="D102" s="167">
        <v>8570</v>
      </c>
      <c r="E102" s="235"/>
      <c r="F102" s="166">
        <v>40</v>
      </c>
      <c r="G102" s="167">
        <v>8280</v>
      </c>
      <c r="H102" s="237"/>
      <c r="I102" s="167"/>
      <c r="J102" s="118"/>
      <c r="K102" s="236"/>
      <c r="L102" s="167">
        <v>7780</v>
      </c>
      <c r="M102" s="235"/>
      <c r="N102" s="166">
        <v>32</v>
      </c>
      <c r="O102" s="167">
        <v>3980</v>
      </c>
      <c r="P102" s="176">
        <v>3.2</v>
      </c>
      <c r="Q102" s="167"/>
      <c r="R102" s="118"/>
      <c r="S102" s="166">
        <v>94</v>
      </c>
      <c r="T102" s="167">
        <v>6460</v>
      </c>
      <c r="U102" s="235"/>
      <c r="AC102" s="1"/>
    </row>
    <row r="103" spans="3:29" ht="9.9499999999999993" customHeight="1" x14ac:dyDescent="0.2">
      <c r="C103" s="170">
        <v>83</v>
      </c>
      <c r="D103" s="171">
        <v>8020</v>
      </c>
      <c r="E103" s="114">
        <v>1.3</v>
      </c>
      <c r="F103" s="175">
        <v>113</v>
      </c>
      <c r="G103" s="171">
        <v>7600</v>
      </c>
      <c r="H103" s="171">
        <v>1.8</v>
      </c>
      <c r="I103" s="171">
        <v>4</v>
      </c>
      <c r="J103" s="114">
        <v>1.4</v>
      </c>
      <c r="K103" s="175">
        <v>370</v>
      </c>
      <c r="L103" s="171">
        <v>8180</v>
      </c>
      <c r="M103" s="114">
        <v>2.6</v>
      </c>
      <c r="N103" s="175">
        <v>172</v>
      </c>
      <c r="O103" s="171">
        <v>7240</v>
      </c>
      <c r="P103" s="239"/>
      <c r="Q103" s="171"/>
      <c r="R103" s="114"/>
      <c r="S103" s="175">
        <v>460</v>
      </c>
      <c r="T103" s="171">
        <v>7650</v>
      </c>
      <c r="U103" s="159">
        <v>4.5999999999999996</v>
      </c>
      <c r="AC103" s="1"/>
    </row>
    <row r="104" spans="3:29" ht="9.9499999999999993" customHeight="1" x14ac:dyDescent="0.2">
      <c r="C104" s="7"/>
      <c r="D104" s="7"/>
      <c r="E104" s="7"/>
      <c r="F104" s="7"/>
      <c r="G104" s="7"/>
      <c r="H104" s="7"/>
      <c r="I104" s="7"/>
      <c r="J104" s="7"/>
      <c r="L104" s="7"/>
      <c r="M104" s="7"/>
      <c r="N104" s="7"/>
      <c r="O104" s="7"/>
      <c r="P104" s="7"/>
      <c r="Q104" s="7"/>
      <c r="R104" s="7"/>
      <c r="S104" s="7"/>
      <c r="T104" s="7"/>
      <c r="AC104" s="1"/>
    </row>
    <row r="105" spans="3:29" ht="9.9499999999999993" customHeight="1" x14ac:dyDescent="0.3">
      <c r="C105" s="9"/>
      <c r="D105" s="48" t="s">
        <v>27</v>
      </c>
      <c r="E105" s="49"/>
      <c r="F105" s="49"/>
      <c r="G105" s="50"/>
      <c r="J105" s="9"/>
      <c r="L105" s="7"/>
      <c r="M105" s="7"/>
      <c r="N105" s="7"/>
      <c r="O105" s="55" t="s">
        <v>128</v>
      </c>
      <c r="P105" s="1"/>
      <c r="R105" s="1"/>
      <c r="S105" s="1"/>
      <c r="T105" s="7"/>
      <c r="U105" s="1"/>
      <c r="V105" s="9"/>
      <c r="W105" s="9"/>
      <c r="AC105" s="1"/>
    </row>
    <row r="106" spans="3:29" ht="9.9499999999999993" customHeight="1" x14ac:dyDescent="0.2">
      <c r="C106" s="9"/>
      <c r="D106" s="51"/>
      <c r="E106" s="177" t="s">
        <v>11</v>
      </c>
      <c r="F106" s="178" t="s">
        <v>12</v>
      </c>
      <c r="G106" s="60" t="s">
        <v>28</v>
      </c>
      <c r="H106" s="179" t="s">
        <v>29</v>
      </c>
      <c r="I106" s="22" t="s">
        <v>15</v>
      </c>
      <c r="J106" s="9"/>
      <c r="L106" s="7"/>
      <c r="M106" s="7"/>
      <c r="N106" s="7"/>
      <c r="O106" s="54" t="s">
        <v>129</v>
      </c>
      <c r="P106" s="55"/>
      <c r="Q106" s="9"/>
      <c r="R106" s="6"/>
      <c r="S106" s="1"/>
      <c r="T106" s="7"/>
      <c r="U106" s="1"/>
      <c r="V106" s="9"/>
      <c r="W106" s="9"/>
      <c r="AC106" s="1"/>
    </row>
    <row r="107" spans="3:29" ht="9.9499999999999993" customHeight="1" x14ac:dyDescent="0.2">
      <c r="C107" s="9"/>
      <c r="D107" s="119" t="s">
        <v>30</v>
      </c>
      <c r="E107" s="180">
        <f>(SUM(C76:C83)+MIN(C76:C83)/2*COUNTIF(C76:C83,"-"))/COUNTA(C76:C83)</f>
        <v>1.5802469135802468</v>
      </c>
      <c r="F107" s="181">
        <f>(SUM(D76:D83)+MIN(D76:D83)/2*COUNTIF(D76:D83,"-"))/COUNTA(D76:D83)</f>
        <v>273.08641975308643</v>
      </c>
      <c r="G107" s="182">
        <f>F107/E107</f>
        <v>172.81250000000003</v>
      </c>
      <c r="H107" s="181">
        <f>(SUM(E76:E83)+MIN(E76:E83)/2*COUNTIF(E76:E83,"-"))/COUNTA(E76:E83)</f>
        <v>7.4573080041742401E-2</v>
      </c>
      <c r="I107" s="120"/>
      <c r="J107" s="9"/>
      <c r="L107" s="7"/>
      <c r="M107" s="7"/>
      <c r="N107" s="7"/>
      <c r="O107" s="55" t="s">
        <v>41</v>
      </c>
      <c r="P107" s="55"/>
      <c r="Q107" s="9"/>
      <c r="R107" s="6"/>
      <c r="S107" s="1"/>
      <c r="T107" s="7"/>
      <c r="U107" s="1"/>
      <c r="V107" s="9"/>
      <c r="W107" s="9"/>
      <c r="AC107" s="1"/>
    </row>
    <row r="108" spans="3:29" ht="9.9499999999999993" customHeight="1" x14ac:dyDescent="0.2">
      <c r="C108" s="9"/>
      <c r="D108" s="121" t="s">
        <v>31</v>
      </c>
      <c r="E108" s="183">
        <f>(SUM(F76:F83)+MIN(F76:F83)/2*COUNTIF(F76:F83,"-"))/COUNTA(F76:F83)</f>
        <v>2.4320987654320989</v>
      </c>
      <c r="F108" s="184">
        <f>(SUM(G76:G83)+MIN(G76:G83)/2*COUNTIF(G76:G83,"-"))/COUNTA(G76:G83)</f>
        <v>275.1234567901235</v>
      </c>
      <c r="G108" s="185">
        <f>F108/E108</f>
        <v>113.12182741116753</v>
      </c>
      <c r="H108" s="184">
        <f>(SUM(H76:H83)+MIN(H76:H83)/2*COUNTIF(H76:H83,"-"))/COUNTA(H76:H83)</f>
        <v>6.4084970516273612E-2</v>
      </c>
      <c r="I108" s="122">
        <f>(SUM(J76:J83)+MIN(J76:J83)/2*COUNTIF(J76:J83,"-"))/COUNTA(J76:J83)</f>
        <v>1.6666666666666667</v>
      </c>
      <c r="J108" s="9"/>
      <c r="L108" s="7"/>
      <c r="M108" s="7"/>
      <c r="N108" s="7"/>
      <c r="O108" s="54" t="s">
        <v>42</v>
      </c>
      <c r="P108" s="55"/>
      <c r="Q108" s="9"/>
      <c r="R108" s="6"/>
      <c r="S108" s="1"/>
      <c r="T108" s="7"/>
      <c r="U108" s="1"/>
      <c r="V108" s="9"/>
      <c r="W108" s="9"/>
      <c r="AC108" s="1"/>
    </row>
    <row r="109" spans="3:29" ht="9.9499999999999993" customHeight="1" x14ac:dyDescent="0.2">
      <c r="C109" s="9"/>
      <c r="D109" s="121" t="s">
        <v>7</v>
      </c>
      <c r="E109" s="186">
        <f>(SUM(L76:L83)+MIN(L76:L83)/2*COUNTIF(L76:L83,"-"))/COUNTA(L76:L83)</f>
        <v>3.9876543209876538</v>
      </c>
      <c r="F109" s="184">
        <f>(SUM(M76:M83)+MIN(M76:M83)/2*COUNTIF(M76:M83,"-"))/COUNTA(M76:M83)</f>
        <v>278.33333333333331</v>
      </c>
      <c r="G109" s="185">
        <f>F109/E109</f>
        <v>69.798761609907132</v>
      </c>
      <c r="H109" s="184">
        <f>(SUM(N76:N83)+MIN(N76:N83)/2*COUNTIF(N76:N83,"-"))/COUNTA(N76:N83)</f>
        <v>7.243652961800251E-2</v>
      </c>
      <c r="I109" s="122"/>
      <c r="J109" s="9"/>
      <c r="K109" s="1"/>
      <c r="L109" s="1"/>
      <c r="O109" s="55" t="s">
        <v>43</v>
      </c>
      <c r="P109" s="55"/>
      <c r="Q109" s="9"/>
      <c r="R109" s="6"/>
      <c r="S109" s="1"/>
      <c r="T109" s="7"/>
      <c r="U109" s="1"/>
      <c r="V109" s="9"/>
      <c r="W109" s="9"/>
      <c r="AC109" s="1"/>
    </row>
    <row r="110" spans="3:29" ht="9.9499999999999993" customHeight="1" x14ac:dyDescent="0.2">
      <c r="C110" s="9"/>
      <c r="D110" s="121" t="s">
        <v>32</v>
      </c>
      <c r="E110" s="186">
        <f>(SUM(P76:P83)+MIN(P76:P83)/2*COUNTIF(P76:P83,"-"))/COUNTA(P76:P83)</f>
        <v>3.6111111111111112</v>
      </c>
      <c r="F110" s="184">
        <f>(SUM(Q76:Q83)+MIN(Q76:Q83)/2*COUNTIF(Q76:Q83,"-"))/COUNTA(Q76:Q83)</f>
        <v>256.52777777777777</v>
      </c>
      <c r="G110" s="185">
        <f>F110/E110</f>
        <v>71.038461538461533</v>
      </c>
      <c r="H110" s="184">
        <f>(SUM(R76:R83)+MIN(R76:R83)/2*COUNTIF(R76:R83,"-"))/COUNTA(R76:R83)</f>
        <v>8.800530092595929E-2</v>
      </c>
      <c r="I110" s="122">
        <f>(SUM(T76:T83)+MIN(T76:T83)/2*COUNTIF(T76:T83,"-"))/COUNTA(T76:T83)</f>
        <v>3.75</v>
      </c>
      <c r="J110" s="9"/>
      <c r="K110" s="1"/>
      <c r="L110" s="1"/>
      <c r="O110" s="55" t="s">
        <v>44</v>
      </c>
      <c r="P110" s="55"/>
      <c r="Q110" s="9"/>
      <c r="R110" s="6"/>
      <c r="S110" s="1"/>
      <c r="T110" s="7"/>
      <c r="U110" s="1"/>
      <c r="V110" s="9"/>
      <c r="W110" s="9"/>
      <c r="AC110" s="1"/>
    </row>
    <row r="111" spans="3:29" ht="9.9499999999999993" customHeight="1" x14ac:dyDescent="0.2">
      <c r="C111" s="9"/>
      <c r="D111" s="116" t="s">
        <v>8</v>
      </c>
      <c r="E111" s="187">
        <f>(SUM(V76:V83)+MIN(V76:V83)/2*COUNTIF(V76:V83,"-"))/COUNTA(V76:V83)</f>
        <v>7.4074074074074074</v>
      </c>
      <c r="F111" s="188">
        <f>(SUM(W76:W83)+MIN(W76:W83)/2*COUNTIF(W76:W83,"-"))/COUNTA(W76:W83)</f>
        <v>279.81481481481484</v>
      </c>
      <c r="G111" s="189">
        <f>F111/E111</f>
        <v>37.775000000000006</v>
      </c>
      <c r="H111" s="188">
        <f>(SUM(X76:X83)+MIN(X76:X83)/2*COUNTIF(X76:X83,"-"))/COUNTA(X76:X83)</f>
        <v>9.8727251563033788E-2</v>
      </c>
      <c r="I111" s="115"/>
      <c r="J111" s="9"/>
      <c r="K111" s="1"/>
      <c r="L111" s="1"/>
      <c r="O111" s="54" t="s">
        <v>45</v>
      </c>
      <c r="P111" s="55"/>
      <c r="Q111" s="9"/>
      <c r="R111" s="6"/>
      <c r="S111" s="1"/>
      <c r="T111" s="7"/>
      <c r="U111" s="1"/>
      <c r="V111" s="9"/>
      <c r="W111" s="9"/>
      <c r="AC111" s="1"/>
    </row>
    <row r="112" spans="3:29" ht="9.9499999999999993" customHeight="1" x14ac:dyDescent="0.2">
      <c r="C112" s="9"/>
      <c r="D112" s="9"/>
      <c r="E112" s="52" t="s">
        <v>33</v>
      </c>
      <c r="F112" s="7"/>
      <c r="G112" s="6"/>
      <c r="H112" s="7"/>
      <c r="I112" s="9"/>
      <c r="J112" s="9"/>
      <c r="K112" s="1"/>
      <c r="L112" s="1"/>
      <c r="O112" s="55" t="s">
        <v>46</v>
      </c>
      <c r="P112" s="55"/>
      <c r="Q112" s="9"/>
      <c r="R112" s="6"/>
      <c r="S112" s="1"/>
      <c r="T112" s="7"/>
      <c r="U112" s="1"/>
      <c r="V112" s="9"/>
      <c r="W112" s="9"/>
      <c r="AC112" s="1"/>
    </row>
    <row r="113" spans="2:29" ht="9.9499999999999993" customHeight="1" x14ac:dyDescent="0.2">
      <c r="C113" s="9"/>
      <c r="D113" s="9"/>
      <c r="E113" s="6"/>
      <c r="F113" s="7"/>
      <c r="G113" s="6"/>
      <c r="H113" s="7"/>
      <c r="I113" s="9"/>
      <c r="J113" s="9"/>
      <c r="K113" s="1"/>
      <c r="L113" s="1"/>
      <c r="O113" s="55" t="s">
        <v>47</v>
      </c>
      <c r="P113" s="55"/>
      <c r="Q113" s="9"/>
      <c r="R113" s="6"/>
      <c r="S113" s="1"/>
      <c r="T113" s="7"/>
      <c r="U113" s="1"/>
      <c r="V113" s="9"/>
      <c r="W113" s="9"/>
      <c r="AC113" s="1"/>
    </row>
    <row r="114" spans="2:29" ht="9.9499999999999993" customHeight="1" x14ac:dyDescent="0.2">
      <c r="J114" s="1"/>
      <c r="K114" s="1"/>
      <c r="L114" s="1"/>
      <c r="O114" s="55" t="s">
        <v>48</v>
      </c>
      <c r="P114" s="55"/>
      <c r="Q114" s="9"/>
      <c r="R114" s="6"/>
      <c r="S114" s="1"/>
      <c r="T114" s="7"/>
      <c r="U114" s="1"/>
      <c r="V114" s="9"/>
      <c r="W114" s="9"/>
      <c r="AC114" s="1"/>
    </row>
    <row r="115" spans="2:29" ht="9.9499999999999993" customHeight="1" x14ac:dyDescent="0.2">
      <c r="J115" s="1"/>
      <c r="K115" s="1"/>
      <c r="L115" s="1"/>
      <c r="O115" s="55" t="s">
        <v>49</v>
      </c>
      <c r="P115" s="55"/>
      <c r="Q115" s="9"/>
      <c r="R115" s="6"/>
      <c r="S115" s="1"/>
      <c r="T115" s="7"/>
      <c r="U115" s="1"/>
      <c r="V115" s="9"/>
      <c r="W115" s="9"/>
      <c r="AC115" s="1"/>
    </row>
    <row r="116" spans="2:29" ht="9.9499999999999993" customHeight="1" x14ac:dyDescent="0.2">
      <c r="O116" s="55" t="s">
        <v>50</v>
      </c>
      <c r="P116" s="55"/>
      <c r="Q116" s="9"/>
      <c r="R116" s="6"/>
      <c r="S116" s="1"/>
      <c r="T116" s="7"/>
      <c r="U116" s="1"/>
      <c r="V116" s="9"/>
      <c r="W116" s="9"/>
      <c r="AC116" s="1"/>
    </row>
    <row r="117" spans="2:29" ht="9.9499999999999993" customHeight="1" x14ac:dyDescent="0.2">
      <c r="O117" s="54" t="s">
        <v>51</v>
      </c>
      <c r="P117" s="55"/>
      <c r="Q117" s="9"/>
      <c r="R117" s="6"/>
      <c r="S117" s="1"/>
      <c r="T117" s="7"/>
      <c r="U117" s="1"/>
      <c r="V117" s="9"/>
      <c r="W117" s="9"/>
      <c r="AC117" s="1"/>
    </row>
    <row r="118" spans="2:29" ht="9.9499999999999993" customHeight="1" x14ac:dyDescent="0.2">
      <c r="P118" s="1"/>
      <c r="R118" s="1"/>
      <c r="S118" s="1"/>
      <c r="T118" s="7"/>
      <c r="U118" s="1"/>
      <c r="V118" s="9"/>
      <c r="W118" s="9"/>
      <c r="AC118" s="1"/>
    </row>
    <row r="119" spans="2:29" ht="9.9499999999999993" customHeight="1" x14ac:dyDescent="0.2">
      <c r="Q119" s="9"/>
      <c r="S119" s="6"/>
      <c r="T119" s="7"/>
      <c r="U119" s="1"/>
      <c r="AC119" s="1"/>
    </row>
    <row r="120" spans="2:29" ht="9.9499999999999993" customHeight="1" x14ac:dyDescent="0.2">
      <c r="B120" s="227" t="s">
        <v>98</v>
      </c>
      <c r="C120" s="228" t="s">
        <v>99</v>
      </c>
      <c r="D120" s="229"/>
      <c r="AC120" s="1"/>
    </row>
    <row r="121" spans="2:29" ht="9.9499999999999993" customHeight="1" x14ac:dyDescent="0.2">
      <c r="B121" s="227" t="s">
        <v>100</v>
      </c>
      <c r="C121" s="228" t="s">
        <v>101</v>
      </c>
      <c r="D121" s="229"/>
    </row>
    <row r="122" spans="2:29" ht="9.9499999999999993" customHeight="1" x14ac:dyDescent="0.2">
      <c r="B122" s="227" t="s">
        <v>102</v>
      </c>
      <c r="C122" s="230" t="s">
        <v>103</v>
      </c>
      <c r="D122" s="229"/>
    </row>
    <row r="123" spans="2:29" ht="9.9499999999999993" customHeight="1" x14ac:dyDescent="0.2">
      <c r="B123" s="227" t="s">
        <v>104</v>
      </c>
      <c r="C123" s="230" t="s">
        <v>105</v>
      </c>
      <c r="D123" s="229"/>
    </row>
    <row r="124" spans="2:29" ht="9.9499999999999993" customHeight="1" x14ac:dyDescent="0.2">
      <c r="B124" s="227" t="s">
        <v>106</v>
      </c>
      <c r="C124" s="230" t="s">
        <v>107</v>
      </c>
      <c r="D124" s="229"/>
    </row>
    <row r="125" spans="2:29" ht="9.9499999999999993" customHeight="1" x14ac:dyDescent="0.2">
      <c r="B125" s="227" t="s">
        <v>108</v>
      </c>
      <c r="C125" s="230" t="s">
        <v>109</v>
      </c>
      <c r="D125" s="229"/>
    </row>
    <row r="126" spans="2:29" ht="9.9499999999999993" customHeight="1" x14ac:dyDescent="0.2">
      <c r="B126" s="227" t="s">
        <v>110</v>
      </c>
      <c r="C126" s="231" t="s">
        <v>111</v>
      </c>
    </row>
    <row r="127" spans="2:29" ht="9.9499999999999993" customHeight="1" x14ac:dyDescent="0.2">
      <c r="B127" s="227" t="s">
        <v>112</v>
      </c>
      <c r="C127" s="231" t="s">
        <v>113</v>
      </c>
    </row>
    <row r="128" spans="2:29" ht="9.9499999999999993" customHeight="1" x14ac:dyDescent="0.2">
      <c r="B128" s="227" t="s">
        <v>114</v>
      </c>
      <c r="C128" s="230" t="s">
        <v>115</v>
      </c>
    </row>
    <row r="129" spans="2:4" ht="9.9499999999999993" customHeight="1" x14ac:dyDescent="0.2">
      <c r="B129" s="227" t="s">
        <v>116</v>
      </c>
      <c r="C129" s="230" t="s">
        <v>117</v>
      </c>
    </row>
    <row r="130" spans="2:4" ht="9.9499999999999993" customHeight="1" x14ac:dyDescent="0.2">
      <c r="B130" s="227" t="s">
        <v>118</v>
      </c>
      <c r="C130" s="230" t="s">
        <v>119</v>
      </c>
    </row>
    <row r="131" spans="2:4" ht="9.9499999999999993" customHeight="1" x14ac:dyDescent="0.2">
      <c r="B131" s="227" t="s">
        <v>120</v>
      </c>
      <c r="C131" s="231" t="s">
        <v>121</v>
      </c>
      <c r="D131" s="232"/>
    </row>
    <row r="132" spans="2:4" ht="9.9499999999999993" customHeight="1" x14ac:dyDescent="0.2">
      <c r="B132" s="227" t="s">
        <v>122</v>
      </c>
      <c r="C132" s="231" t="s">
        <v>123</v>
      </c>
      <c r="D132" s="233"/>
    </row>
    <row r="133" spans="2:4" ht="9.9499999999999993" customHeight="1" x14ac:dyDescent="0.2">
      <c r="B133" s="227" t="s">
        <v>124</v>
      </c>
      <c r="C133" s="234" t="s">
        <v>125</v>
      </c>
      <c r="D133" s="233"/>
    </row>
  </sheetData>
  <mergeCells count="3">
    <mergeCell ref="AA71:AB71"/>
    <mergeCell ref="AA72:AB72"/>
    <mergeCell ref="AA73:AB73"/>
  </mergeCells>
  <phoneticPr fontId="1"/>
  <hyperlinks>
    <hyperlink ref="C3" r:id="rId1" display="県原セの関連ページ"/>
    <hyperlink ref="G3" r:id="rId2"/>
    <hyperlink ref="J3" r:id="rId3"/>
    <hyperlink ref="J3:L3" r:id="rId4" display="放射能情報サイトみやぎ"/>
    <hyperlink ref="G3:I3" r:id="rId5" display="原子力安全対策課"/>
    <hyperlink ref="C3:F3" r:id="rId6" display="環境放射線監視センター"/>
    <hyperlink ref="N3" r:id="rId7"/>
  </hyperlinks>
  <pageMargins left="0.78740157480314965" right="0" top="0.39370078740157483" bottom="0" header="0" footer="0"/>
  <pageSetup paperSize="9" scale="75" orientation="portrait" horizontalDpi="4294967293" verticalDpi="360" r:id="rId8"/>
  <headerFooter alignWithMargins="0">
    <oddHeader>&amp;R&amp;8&amp;F／頁&amp;P/&amp;N／&amp;D</oddHeader>
  </headerFooter>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48"/>
  <sheetViews>
    <sheetView workbookViewId="0">
      <selection activeCell="T24" sqref="T24"/>
    </sheetView>
  </sheetViews>
  <sheetFormatPr defaultColWidth="3.69921875" defaultRowHeight="12" x14ac:dyDescent="0.2"/>
  <cols>
    <col min="1" max="1" width="1.3984375" style="1" customWidth="1"/>
    <col min="2" max="16384" width="3.69921875" style="1"/>
  </cols>
  <sheetData>
    <row r="2" spans="2:2" ht="11.1" customHeight="1" x14ac:dyDescent="0.2">
      <c r="B2" s="1" t="s">
        <v>52</v>
      </c>
    </row>
    <row r="3" spans="2:2" ht="11.1" customHeight="1" x14ac:dyDescent="0.2">
      <c r="B3" s="1" t="s">
        <v>53</v>
      </c>
    </row>
    <row r="4" spans="2:2" ht="11.1" customHeight="1" x14ac:dyDescent="0.2">
      <c r="B4" s="1" t="s">
        <v>54</v>
      </c>
    </row>
    <row r="5" spans="2:2" ht="11.1" customHeight="1" x14ac:dyDescent="0.2">
      <c r="B5" s="1" t="s">
        <v>53</v>
      </c>
    </row>
    <row r="6" spans="2:2" ht="11.1" customHeight="1" x14ac:dyDescent="0.2">
      <c r="B6" s="1" t="s">
        <v>55</v>
      </c>
    </row>
    <row r="7" spans="2:2" ht="11.1" customHeight="1" x14ac:dyDescent="0.2">
      <c r="B7" s="1" t="s">
        <v>53</v>
      </c>
    </row>
    <row r="8" spans="2:2" ht="11.1" customHeight="1" x14ac:dyDescent="0.2">
      <c r="B8" s="1" t="s">
        <v>56</v>
      </c>
    </row>
    <row r="9" spans="2:2" ht="11.1" customHeight="1" x14ac:dyDescent="0.2">
      <c r="B9" s="1" t="s">
        <v>57</v>
      </c>
    </row>
    <row r="10" spans="2:2" ht="11.1" customHeight="1" x14ac:dyDescent="0.2">
      <c r="B10" s="1" t="s">
        <v>58</v>
      </c>
    </row>
    <row r="11" spans="2:2" ht="11.1" customHeight="1" x14ac:dyDescent="0.2">
      <c r="B11" s="1" t="s">
        <v>59</v>
      </c>
    </row>
    <row r="12" spans="2:2" ht="11.1" customHeight="1" x14ac:dyDescent="0.2">
      <c r="B12" s="1" t="s">
        <v>60</v>
      </c>
    </row>
    <row r="13" spans="2:2" ht="11.1" customHeight="1" x14ac:dyDescent="0.2">
      <c r="B13" s="1" t="s">
        <v>61</v>
      </c>
    </row>
    <row r="15" spans="2:2" ht="11.1" customHeight="1" x14ac:dyDescent="0.2">
      <c r="B15" s="1" t="s">
        <v>62</v>
      </c>
    </row>
    <row r="17" spans="2:2" ht="11.1" customHeight="1" x14ac:dyDescent="0.2">
      <c r="B17" s="1" t="s">
        <v>63</v>
      </c>
    </row>
    <row r="18" spans="2:2" ht="11.1" customHeight="1" x14ac:dyDescent="0.2">
      <c r="B18" s="1" t="s">
        <v>64</v>
      </c>
    </row>
    <row r="20" spans="2:2" ht="11.1" customHeight="1" x14ac:dyDescent="0.2">
      <c r="B20" s="1" t="s">
        <v>65</v>
      </c>
    </row>
    <row r="22" spans="2:2" ht="11.1" customHeight="1" x14ac:dyDescent="0.2">
      <c r="B22" s="1" t="s">
        <v>66</v>
      </c>
    </row>
    <row r="24" spans="2:2" ht="11.1" customHeight="1" x14ac:dyDescent="0.2">
      <c r="B24" s="1" t="s">
        <v>67</v>
      </c>
    </row>
    <row r="25" spans="2:2" ht="11.1" customHeight="1" x14ac:dyDescent="0.2">
      <c r="B25" s="1" t="s">
        <v>68</v>
      </c>
    </row>
    <row r="27" spans="2:2" ht="11.1" customHeight="1" x14ac:dyDescent="0.2">
      <c r="B27" s="1" t="s">
        <v>69</v>
      </c>
    </row>
    <row r="28" spans="2:2" ht="11.1" customHeight="1" x14ac:dyDescent="0.2">
      <c r="B28" s="1" t="s">
        <v>70</v>
      </c>
    </row>
    <row r="29" spans="2:2" ht="11.1" customHeight="1" x14ac:dyDescent="0.2">
      <c r="B29" s="1" t="s">
        <v>71</v>
      </c>
    </row>
    <row r="30" spans="2:2" ht="11.1" customHeight="1" x14ac:dyDescent="0.2">
      <c r="B30" s="1" t="s">
        <v>72</v>
      </c>
    </row>
    <row r="31" spans="2:2" ht="11.1" customHeight="1" x14ac:dyDescent="0.2">
      <c r="B31" s="1" t="s">
        <v>73</v>
      </c>
    </row>
    <row r="33" spans="2:2" ht="11.1" customHeight="1" x14ac:dyDescent="0.2">
      <c r="B33" s="1" t="s">
        <v>74</v>
      </c>
    </row>
    <row r="35" spans="2:2" ht="11.1" customHeight="1" x14ac:dyDescent="0.2">
      <c r="B35" s="1" t="s">
        <v>75</v>
      </c>
    </row>
    <row r="36" spans="2:2" ht="11.1" customHeight="1" x14ac:dyDescent="0.2">
      <c r="B36" s="1" t="s">
        <v>53</v>
      </c>
    </row>
    <row r="37" spans="2:2" ht="11.1" customHeight="1" x14ac:dyDescent="0.2">
      <c r="B37" s="1" t="s">
        <v>76</v>
      </c>
    </row>
    <row r="38" spans="2:2" ht="11.1" customHeight="1" x14ac:dyDescent="0.2">
      <c r="B38" s="1" t="s">
        <v>77</v>
      </c>
    </row>
    <row r="39" spans="2:2" ht="11.1" customHeight="1" x14ac:dyDescent="0.2">
      <c r="B39" s="1" t="s">
        <v>78</v>
      </c>
    </row>
    <row r="40" spans="2:2" ht="11.1" customHeight="1" x14ac:dyDescent="0.2">
      <c r="B40" s="1" t="s">
        <v>79</v>
      </c>
    </row>
    <row r="41" spans="2:2" ht="11.1" customHeight="1" x14ac:dyDescent="0.2">
      <c r="B41" s="1" t="s">
        <v>80</v>
      </c>
    </row>
    <row r="42" spans="2:2" ht="11.1" customHeight="1" x14ac:dyDescent="0.2">
      <c r="B42" s="1" t="s">
        <v>81</v>
      </c>
    </row>
    <row r="43" spans="2:2" ht="11.1" customHeight="1" x14ac:dyDescent="0.2">
      <c r="B43" s="1" t="s">
        <v>82</v>
      </c>
    </row>
    <row r="44" spans="2:2" ht="11.1" customHeight="1" x14ac:dyDescent="0.2">
      <c r="B44" s="1" t="s">
        <v>83</v>
      </c>
    </row>
    <row r="45" spans="2:2" ht="11.1" customHeight="1" x14ac:dyDescent="0.2">
      <c r="B45" s="1" t="s">
        <v>84</v>
      </c>
    </row>
    <row r="46" spans="2:2" ht="11.1" customHeight="1" x14ac:dyDescent="0.2">
      <c r="B46" s="1" t="s">
        <v>85</v>
      </c>
    </row>
    <row r="48" spans="2:2" ht="11.1" customHeight="1" x14ac:dyDescent="0.2">
      <c r="B48" s="1" t="s">
        <v>86</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ﾎﾝﾀﾞﾜﾗ</vt:lpstr>
      <vt:lpstr>Sheet1</vt:lpstr>
      <vt:lpstr>ND代替値</vt:lpstr>
      <vt:lpstr>ダミー値</vt:lpstr>
      <vt:lpstr>調査開始日</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1998-07-29T05:23:58Z</cp:lastPrinted>
  <dcterms:created xsi:type="dcterms:W3CDTF">1998-06-11T08:06:38Z</dcterms:created>
  <dcterms:modified xsi:type="dcterms:W3CDTF">2019-07-22T07:55:37Z</dcterms:modified>
</cp:coreProperties>
</file>