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585" yWindow="6900" windowWidth="9600" windowHeight="6915"/>
  </bookViews>
  <sheets>
    <sheet name="大根" sheetId="1" r:id="rId1"/>
  </sheets>
  <definedNames>
    <definedName name="__123Graph_A" hidden="1">大根!#REF!</definedName>
    <definedName name="__123Graph_A横浦" hidden="1">大根!#REF!</definedName>
    <definedName name="__123Graph_A谷川" hidden="1">大根!#REF!</definedName>
    <definedName name="__123Graph_B" hidden="1">大根!#REF!</definedName>
    <definedName name="__123Graph_B横浦" hidden="1">大根!#REF!</definedName>
    <definedName name="__123Graph_B大根" hidden="1">大根!$Q$129:$Q$145</definedName>
    <definedName name="__123Graph_B谷川" hidden="1">大根!#REF!</definedName>
    <definedName name="__123Graph_C" hidden="1">大根!#REF!</definedName>
    <definedName name="__123Graph_C横浦" hidden="1">大根!#REF!</definedName>
    <definedName name="__123Graph_C大根" hidden="1">大根!$S$129:$S$145</definedName>
    <definedName name="__123Graph_C谷川" hidden="1">大根!#REF!</definedName>
    <definedName name="__123Graph_D" hidden="1">大根!#REF!</definedName>
    <definedName name="__123Graph_D横浦" hidden="1">大根!#REF!</definedName>
    <definedName name="__123Graph_D谷川" hidden="1">大根!#REF!</definedName>
    <definedName name="__123Graph_E" hidden="1">大根!#REF!</definedName>
    <definedName name="__123Graph_E横浦" hidden="1">大根!#REF!</definedName>
    <definedName name="__123Graph_E大根" hidden="1">大根!$H$129:$H$145</definedName>
    <definedName name="__123Graph_E谷川" hidden="1">大根!#REF!</definedName>
    <definedName name="__123Graph_F" hidden="1">大根!#REF!</definedName>
    <definedName name="__123Graph_F横浦" hidden="1">大根!#REF!</definedName>
    <definedName name="__123Graph_F大根" hidden="1">大根!$J$129:$J$145</definedName>
    <definedName name="__123Graph_F谷川" hidden="1">大根!#REF!</definedName>
    <definedName name="__123Graph_X" hidden="1">大根!#REF!</definedName>
    <definedName name="__123Graph_X横浦" hidden="1">大根!#REF!</definedName>
    <definedName name="__123Graph_X谷川" hidden="1">大根!#REF!</definedName>
    <definedName name="_Regression_Int" localSheetId="0" hidden="1">1</definedName>
    <definedName name="A" hidden="1">大根!#REF!</definedName>
    <definedName name="AA" hidden="1">大根!#REF!</definedName>
    <definedName name="AAA" hidden="1">大根!#REF!</definedName>
    <definedName name="AAAA" hidden="1">大根!#REF!</definedName>
    <definedName name="AAAAA" hidden="1">大根!#REF!</definedName>
    <definedName name="AAAAAA" hidden="1">大根!#REF!</definedName>
    <definedName name="AAAAAAAA" hidden="1">大根!#REF!</definedName>
    <definedName name="AAAAAAAAA" hidden="1">大根!#REF!</definedName>
    <definedName name="AAAAAAAAAA" hidden="1">大根!#REF!</definedName>
    <definedName name="AAAAAAAAAAA" hidden="1">大根!#REF!</definedName>
    <definedName name="AAAAAAAAAAAA" hidden="1">大根!#REF!</definedName>
    <definedName name="AAAAAAAAAAAAA" hidden="1">大根!#REF!</definedName>
    <definedName name="AAAAAAAAAAAAAA" hidden="1">大根!#REF!</definedName>
    <definedName name="AAAAAAAAAAAAAAA" hidden="1">大根!#REF!</definedName>
    <definedName name="ND代替値">大根!$C$186:$AQ$186</definedName>
    <definedName name="Print_Area_MI" localSheetId="0">大根!$L$2:$T$184</definedName>
    <definedName name="ダミー値">大根!$C$186:$AQ$186</definedName>
    <definedName name="事故日Cb">大根!$B$139</definedName>
    <definedName name="事故日Fk">大根!$B$166</definedName>
    <definedName name="調査開始日">大根!$B$124</definedName>
  </definedNames>
  <calcPr calcId="145621" refMode="R1C1"/>
</workbook>
</file>

<file path=xl/calcChain.xml><?xml version="1.0" encoding="utf-8"?>
<calcChain xmlns="http://schemas.openxmlformats.org/spreadsheetml/2006/main">
  <c r="AW164" i="1" l="1"/>
  <c r="AV164" i="1"/>
  <c r="AU164" i="1"/>
  <c r="AT164" i="1"/>
  <c r="AS164" i="1"/>
  <c r="AN164" i="1"/>
  <c r="AM164" i="1"/>
  <c r="AG164" i="1"/>
  <c r="AF164" i="1"/>
  <c r="AB164" i="1"/>
  <c r="AA164" i="1"/>
  <c r="X164" i="1"/>
  <c r="W164" i="1"/>
  <c r="R164" i="1"/>
  <c r="O164" i="1"/>
  <c r="N164" i="1"/>
  <c r="J164" i="1"/>
  <c r="I164" i="1"/>
  <c r="F164" i="1"/>
  <c r="E164" i="1"/>
  <c r="AW137" i="1"/>
  <c r="AV137" i="1"/>
  <c r="AU137" i="1"/>
  <c r="AT137" i="1"/>
  <c r="AS137" i="1"/>
  <c r="AN137" i="1"/>
  <c r="AM137" i="1"/>
  <c r="AL137" i="1"/>
  <c r="AK137" i="1"/>
  <c r="AG137" i="1"/>
  <c r="AF137" i="1"/>
  <c r="AE137" i="1"/>
  <c r="AD137" i="1"/>
  <c r="AB137" i="1"/>
  <c r="AA137" i="1"/>
  <c r="Z137" i="1"/>
  <c r="Y137" i="1"/>
  <c r="X137" i="1"/>
  <c r="W137" i="1"/>
  <c r="V137" i="1"/>
  <c r="U137" i="1"/>
  <c r="S137" i="1"/>
  <c r="R137" i="1"/>
  <c r="Q137" i="1"/>
  <c r="P137" i="1"/>
  <c r="O137" i="1"/>
  <c r="N137" i="1"/>
  <c r="M137" i="1"/>
  <c r="L137" i="1"/>
  <c r="AS167" i="1"/>
  <c r="AT167" i="1"/>
  <c r="AU167" i="1"/>
  <c r="AV167" i="1"/>
  <c r="AW167" i="1"/>
  <c r="AS168" i="1"/>
  <c r="AT168" i="1"/>
  <c r="AU168" i="1"/>
  <c r="AV168" i="1"/>
  <c r="AW168" i="1"/>
  <c r="AS169" i="1"/>
  <c r="AT169" i="1"/>
  <c r="AU169" i="1"/>
  <c r="AV169" i="1"/>
  <c r="AW169" i="1"/>
  <c r="AS170" i="1"/>
  <c r="AT170" i="1"/>
  <c r="AU170" i="1"/>
  <c r="AV170" i="1"/>
  <c r="AW170" i="1"/>
  <c r="AS171" i="1"/>
  <c r="AT171" i="1"/>
  <c r="AU171" i="1"/>
  <c r="AV171" i="1"/>
  <c r="AW171" i="1"/>
  <c r="AS172" i="1"/>
  <c r="AT172" i="1"/>
  <c r="AU172" i="1"/>
  <c r="AV172" i="1"/>
  <c r="AW172" i="1"/>
  <c r="AS173" i="1"/>
  <c r="AT173" i="1"/>
  <c r="AU173" i="1"/>
  <c r="AV173" i="1"/>
  <c r="AW173" i="1"/>
  <c r="AW166" i="1"/>
  <c r="AV166" i="1"/>
  <c r="AU166" i="1"/>
  <c r="AT166" i="1"/>
  <c r="AS166" i="1"/>
  <c r="AS140" i="1"/>
  <c r="AT140" i="1"/>
  <c r="AU140" i="1"/>
  <c r="AV140" i="1"/>
  <c r="AW140" i="1"/>
  <c r="AS141" i="1"/>
  <c r="AT141" i="1"/>
  <c r="AU141" i="1"/>
  <c r="AV141" i="1"/>
  <c r="AW141" i="1"/>
  <c r="AS142" i="1"/>
  <c r="AT142" i="1"/>
  <c r="AU142" i="1"/>
  <c r="AV142" i="1"/>
  <c r="AW142" i="1"/>
  <c r="AS143" i="1"/>
  <c r="AT143" i="1"/>
  <c r="AU143" i="1"/>
  <c r="AV143" i="1"/>
  <c r="AW143" i="1"/>
  <c r="AS144" i="1"/>
  <c r="AT144" i="1"/>
  <c r="AU144" i="1"/>
  <c r="AV144" i="1"/>
  <c r="AW144" i="1"/>
  <c r="AS145" i="1"/>
  <c r="AT145" i="1"/>
  <c r="AU145" i="1"/>
  <c r="AV145" i="1"/>
  <c r="AW145" i="1"/>
  <c r="AS146" i="1"/>
  <c r="AT146" i="1"/>
  <c r="AU146" i="1"/>
  <c r="AV146" i="1"/>
  <c r="AW146" i="1"/>
  <c r="AS147" i="1"/>
  <c r="AT147" i="1"/>
  <c r="AU147" i="1"/>
  <c r="AV147" i="1"/>
  <c r="AW147" i="1"/>
  <c r="AS148" i="1"/>
  <c r="AT148" i="1"/>
  <c r="AU148" i="1"/>
  <c r="AV148" i="1"/>
  <c r="AW148" i="1"/>
  <c r="AS149" i="1"/>
  <c r="AT149" i="1"/>
  <c r="AU149" i="1"/>
  <c r="AV149" i="1"/>
  <c r="AW149" i="1"/>
  <c r="AS150" i="1"/>
  <c r="AT150" i="1"/>
  <c r="AU150" i="1"/>
  <c r="AV150" i="1"/>
  <c r="AW150" i="1"/>
  <c r="AS151" i="1"/>
  <c r="AT151" i="1"/>
  <c r="AU151" i="1"/>
  <c r="AV151" i="1"/>
  <c r="AW151" i="1"/>
  <c r="AS152" i="1"/>
  <c r="AT152" i="1"/>
  <c r="AU152" i="1"/>
  <c r="AV152" i="1"/>
  <c r="AW152" i="1"/>
  <c r="AS153" i="1"/>
  <c r="AT153" i="1"/>
  <c r="AU153" i="1"/>
  <c r="AV153" i="1"/>
  <c r="AW153" i="1"/>
  <c r="AS154" i="1"/>
  <c r="AT154" i="1"/>
  <c r="AU154" i="1"/>
  <c r="AV154" i="1"/>
  <c r="AW154" i="1"/>
  <c r="AS155" i="1"/>
  <c r="AT155" i="1"/>
  <c r="AU155" i="1"/>
  <c r="AV155" i="1"/>
  <c r="AW155" i="1"/>
  <c r="AS156" i="1"/>
  <c r="AT156" i="1"/>
  <c r="AU156" i="1"/>
  <c r="AV156" i="1"/>
  <c r="AW156" i="1"/>
  <c r="AS157" i="1"/>
  <c r="AT157" i="1"/>
  <c r="AU157" i="1"/>
  <c r="AV157" i="1"/>
  <c r="AW157" i="1"/>
  <c r="AS158" i="1"/>
  <c r="AT158" i="1"/>
  <c r="AU158" i="1"/>
  <c r="AV158" i="1"/>
  <c r="AW158" i="1"/>
  <c r="AS159" i="1"/>
  <c r="AT159" i="1"/>
  <c r="AU159" i="1"/>
  <c r="AV159" i="1"/>
  <c r="AW159" i="1"/>
  <c r="AS160" i="1"/>
  <c r="AT160" i="1"/>
  <c r="AU160" i="1"/>
  <c r="AV160" i="1"/>
  <c r="AW160" i="1"/>
  <c r="AS161" i="1"/>
  <c r="AT161" i="1"/>
  <c r="AU161" i="1"/>
  <c r="AV161" i="1"/>
  <c r="AW161" i="1"/>
  <c r="AS162" i="1"/>
  <c r="AT162" i="1"/>
  <c r="AU162" i="1"/>
  <c r="AV162" i="1"/>
  <c r="AW162" i="1"/>
  <c r="AS163" i="1"/>
  <c r="AT163" i="1"/>
  <c r="AU163" i="1"/>
  <c r="AV163" i="1"/>
  <c r="AW163" i="1"/>
  <c r="AW139" i="1"/>
  <c r="AV139" i="1"/>
  <c r="AU139" i="1"/>
  <c r="AT139" i="1"/>
  <c r="AS139" i="1"/>
  <c r="AS130" i="1"/>
  <c r="AT130" i="1"/>
  <c r="AU130" i="1"/>
  <c r="AV130" i="1"/>
  <c r="AW130" i="1"/>
  <c r="AS131" i="1"/>
  <c r="AT131" i="1"/>
  <c r="AU131" i="1"/>
  <c r="AV131" i="1"/>
  <c r="AW131" i="1"/>
  <c r="AS132" i="1"/>
  <c r="AT132" i="1"/>
  <c r="AU132" i="1"/>
  <c r="AV132" i="1"/>
  <c r="AW132" i="1"/>
  <c r="AS133" i="1"/>
  <c r="AT133" i="1"/>
  <c r="AU133" i="1"/>
  <c r="AV133" i="1"/>
  <c r="AW133" i="1"/>
  <c r="AS134" i="1"/>
  <c r="AT134" i="1"/>
  <c r="AU134" i="1"/>
  <c r="AV134" i="1"/>
  <c r="AW134" i="1"/>
  <c r="AS135" i="1"/>
  <c r="AT135" i="1"/>
  <c r="AU135" i="1"/>
  <c r="AV135" i="1"/>
  <c r="AW135" i="1"/>
  <c r="AS136" i="1"/>
  <c r="AT136" i="1"/>
  <c r="AU136" i="1"/>
  <c r="AV136" i="1"/>
  <c r="AW136" i="1"/>
  <c r="AT129" i="1"/>
  <c r="AS129" i="1"/>
  <c r="AA173" i="1" l="1"/>
  <c r="W173" i="1"/>
  <c r="R173" i="1"/>
  <c r="O173" i="1"/>
  <c r="N173" i="1"/>
  <c r="J173" i="1"/>
  <c r="I173" i="1"/>
  <c r="W172" i="1"/>
  <c r="I172" i="1"/>
  <c r="AA171" i="1"/>
  <c r="W171" i="1"/>
  <c r="I171" i="1"/>
  <c r="W170" i="1"/>
  <c r="I170" i="1"/>
  <c r="C170" i="1"/>
  <c r="C169" i="1"/>
  <c r="AN163" i="1"/>
  <c r="AM163" i="1"/>
  <c r="AG163" i="1"/>
  <c r="AF163" i="1"/>
  <c r="AB163" i="1"/>
  <c r="AA163" i="1"/>
  <c r="X163" i="1"/>
  <c r="W163" i="1"/>
  <c r="S163" i="1"/>
  <c r="R163" i="1"/>
  <c r="O163" i="1"/>
  <c r="N163" i="1"/>
  <c r="I163" i="1"/>
  <c r="AM162" i="1"/>
  <c r="AF162" i="1"/>
  <c r="AD162" i="1"/>
  <c r="AB162" i="1"/>
  <c r="AA162" i="1"/>
  <c r="X162" i="1"/>
  <c r="W162" i="1"/>
  <c r="S162" i="1"/>
  <c r="R162" i="1"/>
  <c r="O162" i="1"/>
  <c r="N162" i="1"/>
  <c r="I162" i="1"/>
  <c r="AN161" i="1"/>
  <c r="AM161" i="1"/>
  <c r="AF161" i="1"/>
  <c r="AB161" i="1"/>
  <c r="AA161" i="1"/>
  <c r="X161" i="1"/>
  <c r="W161" i="1"/>
  <c r="R161" i="1"/>
  <c r="O161" i="1"/>
  <c r="N161" i="1"/>
  <c r="I161" i="1"/>
  <c r="AM160" i="1"/>
  <c r="AG160" i="1"/>
  <c r="AF160" i="1"/>
  <c r="AA160" i="1"/>
  <c r="X160" i="1"/>
  <c r="W160" i="1"/>
  <c r="R160" i="1"/>
  <c r="O160" i="1"/>
  <c r="N160" i="1"/>
  <c r="I160" i="1"/>
  <c r="AM159" i="1"/>
  <c r="AG159" i="1"/>
  <c r="AF159" i="1"/>
  <c r="AB159" i="1"/>
  <c r="AA159" i="1"/>
  <c r="X159" i="1"/>
  <c r="W159" i="1"/>
  <c r="S159" i="1"/>
  <c r="R159" i="1"/>
  <c r="O159" i="1"/>
  <c r="N159" i="1"/>
  <c r="J159" i="1"/>
  <c r="I159" i="1"/>
  <c r="AM158" i="1"/>
  <c r="AG158" i="1"/>
  <c r="AF158" i="1"/>
  <c r="AB158" i="1"/>
  <c r="AA158" i="1"/>
  <c r="X158" i="1"/>
  <c r="W158" i="1"/>
  <c r="S158" i="1"/>
  <c r="R158" i="1"/>
  <c r="O158" i="1"/>
  <c r="N158" i="1"/>
  <c r="J158" i="1"/>
  <c r="I158" i="1"/>
  <c r="AM157" i="1"/>
  <c r="AG157" i="1"/>
  <c r="AF157" i="1"/>
  <c r="AD157" i="1"/>
  <c r="AB157" i="1"/>
  <c r="AA157" i="1"/>
  <c r="X157" i="1"/>
  <c r="W157" i="1"/>
  <c r="S157" i="1"/>
  <c r="R157" i="1"/>
  <c r="O157" i="1"/>
  <c r="N157" i="1"/>
  <c r="J157" i="1"/>
  <c r="I157" i="1"/>
  <c r="AN156" i="1"/>
  <c r="AM156" i="1"/>
  <c r="AG156" i="1"/>
  <c r="AF156" i="1"/>
  <c r="AB156" i="1"/>
  <c r="AA156" i="1"/>
  <c r="X156" i="1"/>
  <c r="W156" i="1"/>
  <c r="S156" i="1"/>
  <c r="R156" i="1"/>
  <c r="O156" i="1"/>
  <c r="N156" i="1"/>
  <c r="J156" i="1"/>
  <c r="I156" i="1"/>
  <c r="C156" i="1"/>
  <c r="AM155" i="1"/>
  <c r="AF155" i="1"/>
  <c r="AB155" i="1"/>
  <c r="AA155" i="1"/>
  <c r="X155" i="1"/>
  <c r="W155" i="1"/>
  <c r="R155" i="1"/>
  <c r="O155" i="1"/>
  <c r="N155" i="1"/>
  <c r="J155" i="1"/>
  <c r="I155" i="1"/>
  <c r="AN154" i="1"/>
  <c r="AM154" i="1"/>
  <c r="AG154" i="1"/>
  <c r="AF154" i="1"/>
  <c r="AB154" i="1"/>
  <c r="AA154" i="1"/>
  <c r="X154" i="1"/>
  <c r="W154" i="1"/>
  <c r="S154" i="1"/>
  <c r="R154" i="1"/>
  <c r="O154" i="1"/>
  <c r="N154" i="1"/>
  <c r="J154" i="1"/>
  <c r="I154" i="1"/>
  <c r="AM153" i="1"/>
  <c r="AG153" i="1"/>
  <c r="AF153" i="1"/>
  <c r="AB153" i="1"/>
  <c r="AA153" i="1"/>
  <c r="X153" i="1"/>
  <c r="W153" i="1"/>
  <c r="S153" i="1"/>
  <c r="R153" i="1"/>
  <c r="O153" i="1"/>
  <c r="N153" i="1"/>
  <c r="J153" i="1"/>
  <c r="I153" i="1"/>
  <c r="AM152" i="1"/>
  <c r="AG152" i="1"/>
  <c r="AF152" i="1"/>
  <c r="AA152" i="1"/>
  <c r="X152" i="1"/>
  <c r="W152" i="1"/>
  <c r="U152" i="1"/>
  <c r="S152" i="1"/>
  <c r="R152" i="1"/>
  <c r="O152" i="1"/>
  <c r="N152" i="1"/>
  <c r="J152" i="1"/>
  <c r="I152" i="1"/>
  <c r="AM151" i="1"/>
  <c r="AG151" i="1"/>
  <c r="AF151" i="1"/>
  <c r="AD151" i="1"/>
  <c r="AB151" i="1"/>
  <c r="AA151" i="1"/>
  <c r="X151" i="1"/>
  <c r="W151" i="1"/>
  <c r="U151" i="1"/>
  <c r="R151" i="1"/>
  <c r="O151" i="1"/>
  <c r="N151" i="1"/>
  <c r="J151" i="1"/>
  <c r="I151" i="1"/>
  <c r="AM150" i="1"/>
  <c r="AG150" i="1"/>
  <c r="AF150" i="1"/>
  <c r="AB150" i="1"/>
  <c r="AA150" i="1"/>
  <c r="X150" i="1"/>
  <c r="W150" i="1"/>
  <c r="R150" i="1"/>
  <c r="O150" i="1"/>
  <c r="N150" i="1"/>
  <c r="J150" i="1"/>
  <c r="I150" i="1"/>
  <c r="AM149" i="1"/>
  <c r="AF149" i="1"/>
  <c r="AB149" i="1"/>
  <c r="AA149" i="1"/>
  <c r="X149" i="1"/>
  <c r="W149" i="1"/>
  <c r="R149" i="1"/>
  <c r="O149" i="1"/>
  <c r="N149" i="1"/>
  <c r="J149" i="1"/>
  <c r="I149" i="1"/>
  <c r="AN148" i="1"/>
  <c r="AM148" i="1"/>
  <c r="AG148" i="1"/>
  <c r="AF148" i="1"/>
  <c r="AA148" i="1"/>
  <c r="X148" i="1"/>
  <c r="W148" i="1"/>
  <c r="R148" i="1"/>
  <c r="O148" i="1"/>
  <c r="N148" i="1"/>
  <c r="J148" i="1"/>
  <c r="I148" i="1"/>
  <c r="AM147" i="1"/>
  <c r="AG147" i="1"/>
  <c r="AF147" i="1"/>
  <c r="AB147" i="1"/>
  <c r="AA147" i="1"/>
  <c r="X147" i="1"/>
  <c r="W147" i="1"/>
  <c r="N147" i="1"/>
  <c r="AM146" i="1"/>
  <c r="AG146" i="1"/>
  <c r="AF146" i="1"/>
  <c r="AD146" i="1"/>
  <c r="AA146" i="1"/>
  <c r="W146" i="1"/>
  <c r="U146" i="1"/>
  <c r="R146" i="1"/>
  <c r="N146" i="1"/>
  <c r="I146" i="1"/>
  <c r="AN145" i="1"/>
  <c r="AM145" i="1"/>
  <c r="AG145" i="1"/>
  <c r="AF145" i="1"/>
  <c r="AB145" i="1"/>
  <c r="AA145" i="1"/>
  <c r="X145" i="1"/>
  <c r="W145" i="1"/>
  <c r="R145" i="1"/>
  <c r="O145" i="1"/>
  <c r="N145" i="1"/>
  <c r="J145" i="1"/>
  <c r="I145" i="1"/>
  <c r="AM144" i="1"/>
  <c r="AG144" i="1"/>
  <c r="AF144" i="1"/>
  <c r="AA144" i="1"/>
  <c r="X144" i="1"/>
  <c r="W144" i="1"/>
  <c r="R144" i="1"/>
  <c r="O144" i="1"/>
  <c r="N144" i="1"/>
  <c r="J144" i="1"/>
  <c r="I144" i="1"/>
  <c r="AM143" i="1"/>
  <c r="AF143" i="1"/>
  <c r="AA143" i="1"/>
  <c r="W143" i="1"/>
  <c r="R143" i="1"/>
  <c r="N143" i="1"/>
  <c r="L143" i="1"/>
  <c r="J143" i="1"/>
  <c r="I143" i="1"/>
  <c r="C143" i="1"/>
  <c r="AM142" i="1"/>
  <c r="AG142" i="1"/>
  <c r="AF142" i="1"/>
  <c r="AD142" i="1"/>
  <c r="AA142" i="1"/>
  <c r="X142" i="1"/>
  <c r="W142" i="1"/>
  <c r="U142" i="1"/>
  <c r="R142" i="1"/>
  <c r="N142" i="1"/>
  <c r="L142" i="1"/>
  <c r="J142" i="1"/>
  <c r="I142" i="1"/>
  <c r="C142" i="1"/>
  <c r="AM141" i="1"/>
  <c r="AG141" i="1"/>
  <c r="AF141" i="1"/>
  <c r="AA141" i="1"/>
  <c r="X141" i="1"/>
  <c r="W141" i="1"/>
  <c r="R141" i="1"/>
  <c r="N141" i="1"/>
  <c r="L141" i="1"/>
  <c r="I141" i="1"/>
  <c r="C141" i="1"/>
  <c r="AM140" i="1"/>
  <c r="AG140" i="1"/>
  <c r="AF140" i="1"/>
  <c r="AA140" i="1"/>
  <c r="W140" i="1"/>
  <c r="R140" i="1"/>
  <c r="O140" i="1"/>
  <c r="N140" i="1"/>
  <c r="L140" i="1"/>
  <c r="I140" i="1"/>
  <c r="R136" i="1"/>
  <c r="N136" i="1"/>
  <c r="L136" i="1"/>
  <c r="AN135" i="1"/>
  <c r="AM135" i="1"/>
  <c r="AG135" i="1"/>
  <c r="AF135" i="1"/>
  <c r="AA135" i="1"/>
  <c r="X135" i="1"/>
  <c r="W135" i="1"/>
  <c r="U135" i="1"/>
  <c r="R135" i="1"/>
  <c r="N135" i="1"/>
  <c r="I135" i="1"/>
  <c r="R134" i="1"/>
  <c r="O134" i="1"/>
  <c r="N134" i="1"/>
  <c r="AM133" i="1"/>
  <c r="AG133" i="1"/>
  <c r="AF133" i="1"/>
  <c r="AA133" i="1"/>
  <c r="X133" i="1"/>
  <c r="W133" i="1"/>
  <c r="U133" i="1"/>
  <c r="R133" i="1"/>
  <c r="N133" i="1"/>
  <c r="I133" i="1"/>
  <c r="AM132" i="1"/>
  <c r="AG132" i="1"/>
  <c r="AF132" i="1"/>
  <c r="AB132" i="1"/>
  <c r="AA132" i="1"/>
  <c r="W132" i="1"/>
  <c r="R132" i="1"/>
  <c r="O132" i="1"/>
  <c r="N132" i="1"/>
  <c r="L132" i="1"/>
  <c r="I132" i="1"/>
  <c r="AN131" i="1"/>
  <c r="AM131" i="1"/>
  <c r="AG131" i="1"/>
  <c r="AF131" i="1"/>
  <c r="AD131" i="1"/>
  <c r="AA131" i="1"/>
  <c r="W131" i="1"/>
  <c r="U131" i="1"/>
  <c r="R131" i="1"/>
  <c r="O131" i="1"/>
  <c r="N131" i="1"/>
  <c r="L131" i="1"/>
  <c r="I131" i="1"/>
  <c r="AN130" i="1"/>
  <c r="AM130" i="1"/>
  <c r="AG130" i="1"/>
  <c r="AF130" i="1"/>
  <c r="AB130" i="1"/>
  <c r="AA130" i="1"/>
  <c r="X130" i="1"/>
  <c r="W130" i="1"/>
  <c r="U130" i="1"/>
  <c r="R130" i="1"/>
  <c r="N130" i="1"/>
  <c r="I130" i="1"/>
  <c r="AN129" i="1"/>
  <c r="AM129" i="1"/>
  <c r="AG129" i="1"/>
  <c r="AF129" i="1"/>
  <c r="AD129" i="1"/>
  <c r="AA129" i="1"/>
  <c r="X129" i="1"/>
  <c r="W129" i="1"/>
  <c r="R129" i="1"/>
  <c r="N129" i="1"/>
  <c r="I129" i="1"/>
  <c r="AN186" i="1" l="1"/>
  <c r="AG186" i="1"/>
  <c r="AB186" i="1"/>
  <c r="X186" i="1"/>
  <c r="AF186" i="1"/>
  <c r="W186" i="1"/>
  <c r="S186" i="1"/>
  <c r="O186" i="1"/>
  <c r="J186" i="1"/>
  <c r="N186" i="1" l="1"/>
  <c r="I186" i="1"/>
  <c r="R186" i="1"/>
  <c r="AA186" i="1"/>
  <c r="AM186" i="1"/>
  <c r="B124" i="1"/>
  <c r="AV129" i="1" l="1"/>
  <c r="AU129" i="1"/>
  <c r="AW129" i="1"/>
  <c r="AN141" i="1" l="1"/>
  <c r="AN140" i="1"/>
  <c r="AN133" i="1"/>
  <c r="AN132" i="1"/>
  <c r="AB141" i="1"/>
  <c r="AB140" i="1"/>
  <c r="AB135" i="1"/>
  <c r="AB133" i="1"/>
  <c r="AB131" i="1"/>
  <c r="AB129" i="1"/>
  <c r="X140" i="1"/>
  <c r="X132" i="1"/>
  <c r="X131" i="1"/>
  <c r="S141" i="1"/>
  <c r="S140" i="1"/>
  <c r="S136" i="1"/>
  <c r="S135" i="1"/>
  <c r="S134" i="1"/>
  <c r="S133" i="1"/>
  <c r="S132" i="1"/>
  <c r="S131" i="1"/>
  <c r="S130" i="1"/>
  <c r="S129" i="1"/>
  <c r="O141" i="1"/>
  <c r="O136" i="1"/>
  <c r="O135" i="1"/>
  <c r="O133" i="1"/>
  <c r="O130" i="1"/>
  <c r="O129" i="1"/>
  <c r="J141" i="1"/>
  <c r="J140" i="1"/>
  <c r="J135" i="1"/>
  <c r="J133" i="1"/>
  <c r="J132" i="1"/>
  <c r="J131" i="1"/>
  <c r="J130" i="1"/>
  <c r="J129" i="1"/>
  <c r="F141" i="1"/>
  <c r="F140" i="1"/>
  <c r="F186" i="1" s="1"/>
  <c r="F135" i="1"/>
  <c r="F133" i="1"/>
  <c r="F131" i="1"/>
  <c r="F171" i="1" l="1"/>
  <c r="F170" i="1"/>
  <c r="F163" i="1"/>
  <c r="F159" i="1"/>
  <c r="F153" i="1"/>
  <c r="F149" i="1"/>
  <c r="F148" i="1"/>
  <c r="F147" i="1"/>
  <c r="F146" i="1"/>
  <c r="F144" i="1"/>
  <c r="F173" i="1"/>
  <c r="F172" i="1"/>
  <c r="F169" i="1"/>
  <c r="F160" i="1"/>
  <c r="F158" i="1"/>
  <c r="F157" i="1"/>
  <c r="F156" i="1"/>
  <c r="F155" i="1"/>
  <c r="F154" i="1"/>
  <c r="F152" i="1"/>
  <c r="F151" i="1"/>
  <c r="F150" i="1"/>
  <c r="F145" i="1"/>
  <c r="F143" i="1"/>
  <c r="F142" i="1"/>
  <c r="F132" i="1"/>
  <c r="F130" i="1"/>
  <c r="F129" i="1"/>
  <c r="E186" i="1"/>
  <c r="E173" i="1" l="1"/>
  <c r="E172" i="1"/>
  <c r="E169" i="1"/>
  <c r="E162" i="1"/>
  <c r="E161" i="1"/>
  <c r="E160" i="1"/>
  <c r="E158" i="1"/>
  <c r="E157" i="1"/>
  <c r="E156" i="1"/>
  <c r="E155" i="1"/>
  <c r="E154" i="1"/>
  <c r="E152" i="1"/>
  <c r="E151" i="1"/>
  <c r="E150" i="1"/>
  <c r="E145" i="1"/>
  <c r="E143" i="1"/>
  <c r="E142" i="1"/>
  <c r="E141" i="1"/>
  <c r="E140" i="1"/>
  <c r="E132" i="1"/>
  <c r="E131" i="1"/>
  <c r="E130" i="1"/>
  <c r="E171" i="1"/>
  <c r="E170" i="1"/>
  <c r="E163" i="1"/>
  <c r="E159" i="1"/>
  <c r="E153" i="1"/>
  <c r="E149" i="1"/>
  <c r="E148" i="1"/>
  <c r="E147" i="1"/>
  <c r="E146" i="1"/>
  <c r="E144" i="1"/>
  <c r="E135" i="1"/>
  <c r="E133" i="1"/>
  <c r="E129" i="1"/>
  <c r="C186" i="1"/>
  <c r="Y135" i="1" l="1"/>
  <c r="Z135" i="1"/>
  <c r="AD135" i="1"/>
  <c r="AD133" i="1"/>
  <c r="AD132" i="1"/>
  <c r="AD130" i="1"/>
  <c r="AE129" i="1"/>
  <c r="AE130" i="1"/>
  <c r="AE131" i="1"/>
  <c r="AE132" i="1"/>
  <c r="AE133" i="1"/>
  <c r="AE135" i="1"/>
  <c r="AI187" i="1"/>
  <c r="AJ187" i="1"/>
  <c r="AI188" i="1"/>
  <c r="AJ188" i="1"/>
  <c r="AI189" i="1"/>
  <c r="AJ189" i="1"/>
  <c r="AI190" i="1"/>
  <c r="AJ190" i="1"/>
  <c r="AI185" i="1"/>
  <c r="AJ185" i="1"/>
  <c r="G135" i="1"/>
  <c r="G140" i="1"/>
  <c r="G141" i="1"/>
  <c r="H135" i="1"/>
  <c r="H140" i="1"/>
  <c r="H141" i="1"/>
  <c r="L135" i="1"/>
  <c r="L134" i="1"/>
  <c r="L133" i="1"/>
  <c r="L130" i="1"/>
  <c r="L129" i="1"/>
  <c r="M129" i="1"/>
  <c r="M130" i="1"/>
  <c r="U186" i="1"/>
  <c r="L186" i="1"/>
  <c r="T212" i="1"/>
  <c r="T211" i="1"/>
  <c r="T210" i="1"/>
  <c r="T208" i="1"/>
  <c r="T206" i="1"/>
  <c r="T205" i="1"/>
  <c r="T204" i="1"/>
  <c r="T203" i="1"/>
  <c r="T202" i="1"/>
  <c r="G129" i="1"/>
  <c r="G130" i="1"/>
  <c r="G131" i="1"/>
  <c r="G132" i="1"/>
  <c r="G133" i="1"/>
  <c r="H129" i="1"/>
  <c r="H130" i="1"/>
  <c r="H131" i="1"/>
  <c r="H132" i="1"/>
  <c r="H133" i="1"/>
  <c r="M131" i="1"/>
  <c r="M132" i="1"/>
  <c r="M133" i="1"/>
  <c r="M134" i="1"/>
  <c r="M135" i="1"/>
  <c r="M136" i="1"/>
  <c r="M140" i="1"/>
  <c r="M141" i="1"/>
  <c r="P129" i="1"/>
  <c r="P130" i="1"/>
  <c r="P131" i="1"/>
  <c r="P132" i="1"/>
  <c r="P133" i="1"/>
  <c r="P134" i="1"/>
  <c r="P135" i="1"/>
  <c r="P136" i="1"/>
  <c r="P140" i="1"/>
  <c r="P141" i="1"/>
  <c r="Q129" i="1"/>
  <c r="Q130" i="1"/>
  <c r="Q131" i="1"/>
  <c r="Q132" i="1"/>
  <c r="Q133" i="1"/>
  <c r="Q134" i="1"/>
  <c r="Q135" i="1"/>
  <c r="Q136" i="1"/>
  <c r="Q140" i="1"/>
  <c r="Q141" i="1"/>
  <c r="AD186" i="1"/>
  <c r="D129" i="1"/>
  <c r="D130" i="1"/>
  <c r="D131" i="1"/>
  <c r="D132" i="1"/>
  <c r="D133" i="1"/>
  <c r="D135" i="1"/>
  <c r="D140" i="1"/>
  <c r="D141" i="1"/>
  <c r="C129" i="1"/>
  <c r="C130" i="1"/>
  <c r="C131" i="1"/>
  <c r="C132" i="1"/>
  <c r="C133" i="1"/>
  <c r="C135" i="1"/>
  <c r="C140" i="1"/>
  <c r="Y129" i="1"/>
  <c r="Y130" i="1"/>
  <c r="Y131" i="1"/>
  <c r="Y132" i="1"/>
  <c r="Y133" i="1"/>
  <c r="Y140" i="1"/>
  <c r="Y141" i="1"/>
  <c r="Z129" i="1"/>
  <c r="Z130" i="1"/>
  <c r="Z131" i="1"/>
  <c r="Z132" i="1"/>
  <c r="Z133" i="1"/>
  <c r="Z140" i="1"/>
  <c r="Z141" i="1"/>
  <c r="AD140" i="1"/>
  <c r="AD141" i="1"/>
  <c r="AE140" i="1"/>
  <c r="AE141" i="1"/>
  <c r="AH132" i="1"/>
  <c r="AH135" i="1"/>
  <c r="AK129" i="1"/>
  <c r="AK130" i="1"/>
  <c r="AK131" i="1"/>
  <c r="AK132" i="1"/>
  <c r="AK133" i="1"/>
  <c r="AK135" i="1"/>
  <c r="AK140" i="1"/>
  <c r="AK141" i="1"/>
  <c r="AL129" i="1"/>
  <c r="AL130" i="1"/>
  <c r="AL131" i="1"/>
  <c r="AL132" i="1"/>
  <c r="AL133" i="1"/>
  <c r="AL135" i="1"/>
  <c r="AL140" i="1"/>
  <c r="AL141" i="1"/>
  <c r="AO132" i="1"/>
  <c r="AO187" i="1" s="1"/>
  <c r="AP187" i="1"/>
  <c r="AQ187" i="1"/>
  <c r="AP188" i="1"/>
  <c r="AQ188" i="1"/>
  <c r="AP189" i="1"/>
  <c r="AQ189" i="1"/>
  <c r="AP190" i="1"/>
  <c r="AQ190" i="1"/>
  <c r="AP185" i="1"/>
  <c r="AQ185" i="1"/>
  <c r="V129" i="1"/>
  <c r="V130" i="1"/>
  <c r="V131" i="1"/>
  <c r="V132" i="1"/>
  <c r="V133" i="1"/>
  <c r="V135" i="1"/>
  <c r="V140" i="1"/>
  <c r="V141" i="1"/>
  <c r="U129" i="1"/>
  <c r="U132" i="1"/>
  <c r="U140" i="1"/>
  <c r="U141" i="1"/>
  <c r="AO190" i="1" l="1"/>
  <c r="D189" i="1"/>
  <c r="AH187" i="1"/>
  <c r="V185" i="1"/>
  <c r="D187" i="1"/>
  <c r="V189" i="1"/>
  <c r="AK188" i="1"/>
  <c r="Y187" i="1"/>
  <c r="D188" i="1"/>
  <c r="M190" i="1"/>
  <c r="H189" i="1"/>
  <c r="V188" i="1"/>
  <c r="AO188" i="1"/>
  <c r="V187" i="1"/>
  <c r="V190" i="1"/>
  <c r="D185" i="1"/>
  <c r="D190" i="1"/>
  <c r="AL187" i="1"/>
  <c r="AL188" i="1"/>
  <c r="AL189" i="1"/>
  <c r="AL190" i="1"/>
  <c r="AE187" i="1"/>
  <c r="AE185" i="1"/>
  <c r="Z188" i="1"/>
  <c r="Z189" i="1"/>
  <c r="Z190" i="1"/>
  <c r="Z185" i="1"/>
  <c r="Q187" i="1"/>
  <c r="Q189" i="1"/>
  <c r="G187" i="1"/>
  <c r="G189" i="1"/>
  <c r="G185" i="1"/>
  <c r="Q185" i="1"/>
  <c r="M185" i="1"/>
  <c r="H185" i="1"/>
  <c r="Q190" i="1"/>
  <c r="G190" i="1"/>
  <c r="M188" i="1"/>
  <c r="G188" i="1"/>
  <c r="AL185" i="1"/>
  <c r="AE190" i="1"/>
  <c r="AK189" i="1"/>
  <c r="Y189" i="1"/>
  <c r="AO185" i="1"/>
  <c r="AO189" i="1"/>
  <c r="AK187" i="1"/>
  <c r="AK185" i="1"/>
  <c r="AH188" i="1"/>
  <c r="AH189" i="1"/>
  <c r="AH190" i="1"/>
  <c r="P188" i="1"/>
  <c r="P190" i="1"/>
  <c r="P185" i="1"/>
  <c r="H187" i="1"/>
  <c r="H188" i="1"/>
  <c r="H190" i="1"/>
  <c r="P189" i="1"/>
  <c r="Q188" i="1"/>
  <c r="P187" i="1"/>
  <c r="M187" i="1"/>
  <c r="M189" i="1"/>
  <c r="AH185" i="1"/>
  <c r="Y185" i="1"/>
  <c r="AK190" i="1"/>
  <c r="Y190" i="1"/>
  <c r="AE189" i="1"/>
  <c r="AE188" i="1"/>
  <c r="Y188" i="1"/>
  <c r="Z187" i="1"/>
  <c r="S185" i="1" l="1"/>
  <c r="AA189" i="1"/>
  <c r="AA187" i="1" s="1"/>
  <c r="S190" i="1"/>
  <c r="S189" i="1"/>
  <c r="AA190" i="1"/>
  <c r="AA185" i="1"/>
  <c r="I189" i="1"/>
  <c r="I187" i="1" s="1"/>
  <c r="I185" i="1"/>
  <c r="I190" i="1"/>
  <c r="L190" i="1"/>
  <c r="AG189" i="1"/>
  <c r="AG187" i="1" s="1"/>
  <c r="O189" i="1"/>
  <c r="O187" i="1" s="1"/>
  <c r="AF189" i="1"/>
  <c r="AF187" i="1" s="1"/>
  <c r="U190" i="1"/>
  <c r="L185" i="1"/>
  <c r="R190" i="1"/>
  <c r="R185" i="1"/>
  <c r="R189" i="1"/>
  <c r="R187" i="1" s="1"/>
  <c r="E185" i="1"/>
  <c r="E189" i="1"/>
  <c r="E187" i="1" s="1"/>
  <c r="E190" i="1"/>
  <c r="W190" i="1"/>
  <c r="W185" i="1"/>
  <c r="X185" i="1"/>
  <c r="X190" i="1"/>
  <c r="J189" i="1"/>
  <c r="J187" i="1" s="1"/>
  <c r="N190" i="1"/>
  <c r="N185" i="1"/>
  <c r="N189" i="1"/>
  <c r="N187" i="1" s="1"/>
  <c r="AB185" i="1"/>
  <c r="AB190" i="1"/>
  <c r="J185" i="1"/>
  <c r="J190" i="1"/>
  <c r="U189" i="1"/>
  <c r="U187" i="1" s="1"/>
  <c r="U185" i="1"/>
  <c r="F189" i="1"/>
  <c r="F187" i="1" s="1"/>
  <c r="O190" i="1"/>
  <c r="AD185" i="1"/>
  <c r="AD190" i="1"/>
  <c r="W189" i="1"/>
  <c r="W187" i="1" s="1"/>
  <c r="AM185" i="1"/>
  <c r="AM190" i="1"/>
  <c r="AM189" i="1"/>
  <c r="AM187" i="1" s="1"/>
  <c r="AG190" i="1"/>
  <c r="AG185" i="1"/>
  <c r="X189" i="1"/>
  <c r="X187" i="1" s="1"/>
  <c r="AN185" i="1"/>
  <c r="AN189" i="1"/>
  <c r="AN187" i="1" s="1"/>
  <c r="AN190" i="1"/>
  <c r="O185" i="1"/>
  <c r="AF190" i="1"/>
  <c r="AF185" i="1"/>
  <c r="AB189" i="1"/>
  <c r="AB187" i="1" s="1"/>
  <c r="L189" i="1"/>
  <c r="F190" i="1"/>
  <c r="F185" i="1"/>
  <c r="AD189" i="1"/>
  <c r="AG188" i="1" l="1"/>
  <c r="AA188" i="1"/>
  <c r="S188" i="1"/>
  <c r="I188" i="1"/>
  <c r="S187" i="1"/>
  <c r="E188" i="1"/>
  <c r="R188" i="1"/>
  <c r="AF188" i="1"/>
  <c r="AM188" i="1"/>
  <c r="W188" i="1"/>
  <c r="J188" i="1"/>
  <c r="U188" i="1"/>
  <c r="O188" i="1"/>
  <c r="N188" i="1"/>
  <c r="AD187" i="1"/>
  <c r="AD188" i="1"/>
  <c r="X188" i="1"/>
  <c r="L188" i="1"/>
  <c r="L187" i="1"/>
  <c r="AB188" i="1"/>
  <c r="AN188" i="1"/>
  <c r="F188" i="1"/>
  <c r="C185" i="1"/>
  <c r="C189" i="1" l="1"/>
  <c r="C187" i="1" s="1"/>
  <c r="C190" i="1"/>
  <c r="C188" i="1" l="1"/>
</calcChain>
</file>

<file path=xl/sharedStrings.xml><?xml version="1.0" encoding="utf-8"?>
<sst xmlns="http://schemas.openxmlformats.org/spreadsheetml/2006/main" count="481" uniqueCount="106">
  <si>
    <t>大根</t>
  </si>
  <si>
    <t>宮城県</t>
  </si>
  <si>
    <t>採集場所</t>
  </si>
  <si>
    <t>横浦</t>
  </si>
  <si>
    <t>谷川</t>
  </si>
  <si>
    <t>野々浜</t>
  </si>
  <si>
    <t>鮫ﾉ浦</t>
  </si>
  <si>
    <t>採取部位</t>
  </si>
  <si>
    <t>大根(根)</t>
  </si>
  <si>
    <t>大根(葉)</t>
  </si>
  <si>
    <t>核種名</t>
  </si>
  <si>
    <t>Be-7</t>
  </si>
  <si>
    <t>K-40</t>
  </si>
  <si>
    <t>Cs-137</t>
  </si>
  <si>
    <t>Sr-90</t>
  </si>
  <si>
    <t>採集年月日</t>
  </si>
  <si>
    <t>採集年月</t>
  </si>
  <si>
    <t>Bq/kg生</t>
  </si>
  <si>
    <t>mBq/kg生</t>
  </si>
  <si>
    <t>pCi/kg生</t>
  </si>
  <si>
    <t>-</t>
  </si>
  <si>
    <t>最大値</t>
  </si>
  <si>
    <t>平均</t>
  </si>
  <si>
    <t>東北電力</t>
  </si>
  <si>
    <t>Sr単位</t>
  </si>
  <si>
    <t>Ca濃度</t>
  </si>
  <si>
    <t>g/kg生</t>
  </si>
  <si>
    <t>Bq/g･Ca</t>
    <phoneticPr fontId="1"/>
  </si>
  <si>
    <t>Bq/g･Ca</t>
    <phoneticPr fontId="1"/>
  </si>
  <si>
    <t>旧単位(pCi/kg生)の元データ表</t>
    <rPh sb="0" eb="1">
      <t>キュウ</t>
    </rPh>
    <rPh sb="1" eb="3">
      <t>タンイ</t>
    </rPh>
    <rPh sb="13" eb="14">
      <t>モト</t>
    </rPh>
    <rPh sb="17" eb="18">
      <t>ヒョウ</t>
    </rPh>
    <phoneticPr fontId="1"/>
  </si>
  <si>
    <t>付替県道←野々浜</t>
    <rPh sb="0" eb="2">
      <t>ツケカ</t>
    </rPh>
    <rPh sb="2" eb="4">
      <t>ケンドウ</t>
    </rPh>
    <phoneticPr fontId="1"/>
  </si>
  <si>
    <t>注）横浦S62年は大石原</t>
    <phoneticPr fontId="1"/>
  </si>
  <si>
    <t>注）ﾁｪﾙﾉﾌﾞｲﾘ事故(S61.4.26)による人工核種の検出はなかった｡</t>
    <phoneticPr fontId="1"/>
  </si>
  <si>
    <t>注）(　　)は検出限界値未満でｽﾍﾟｸﾄﾙに光電ﾋﾟｰｸあり､－は光電ﾋﾟｰｸなし｡</t>
    <phoneticPr fontId="1"/>
  </si>
  <si>
    <t>真の最小値</t>
    <rPh sb="0" eb="1">
      <t>シン</t>
    </rPh>
    <phoneticPr fontId="1"/>
  </si>
  <si>
    <t>個数</t>
    <rPh sb="0" eb="2">
      <t>コスウ</t>
    </rPh>
    <phoneticPr fontId="1"/>
  </si>
  <si>
    <t>Cs-134</t>
    <phoneticPr fontId="1"/>
  </si>
  <si>
    <t>環境放射線監視センター</t>
    <rPh sb="0" eb="2">
      <t>カンキョウ</t>
    </rPh>
    <rPh sb="2" eb="5">
      <t>ホウシャセン</t>
    </rPh>
    <rPh sb="5" eb="7">
      <t>カンシ</t>
    </rPh>
    <phoneticPr fontId="1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</si>
  <si>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1"/>
  </si>
  <si>
    <t>放射能情報サイトみやぎ</t>
    <rPh sb="0" eb="3">
      <t>ホウシャノウ</t>
    </rPh>
    <rPh sb="3" eb="5">
      <t>ジョウホウ</t>
    </rPh>
    <phoneticPr fontId="1"/>
  </si>
  <si>
    <t>大沢←横浦</t>
    <rPh sb="0" eb="1">
      <t>オオサワ</t>
    </rPh>
    <phoneticPr fontId="1"/>
  </si>
  <si>
    <t>kmdみやぎ</t>
    <phoneticPr fontId="12"/>
  </si>
  <si>
    <t>出典：女川原子力発電所環境放射能及び温排水調査結果(四半期報)､同年報</t>
    <rPh sb="0" eb="2">
      <t>シュッテン</t>
    </rPh>
    <rPh sb="3" eb="5">
      <t>オナガワ</t>
    </rPh>
    <rPh sb="5" eb="11">
      <t>ゲンシリョクハツデンショ</t>
    </rPh>
    <rPh sb="11" eb="13">
      <t>カンキョウ</t>
    </rPh>
    <rPh sb="13" eb="16">
      <t>ホウシャノウ</t>
    </rPh>
    <rPh sb="16" eb="17">
      <t>オヨ</t>
    </rPh>
    <rPh sb="18" eb="21">
      <t>オンハイスイ</t>
    </rPh>
    <rPh sb="21" eb="23">
      <t>チョウサ</t>
    </rPh>
    <rPh sb="23" eb="25">
      <t>ケッカ</t>
    </rPh>
    <rPh sb="26" eb="29">
      <t>シハンキ</t>
    </rPh>
    <rPh sb="29" eb="30">
      <t>ホウ</t>
    </rPh>
    <rPh sb="32" eb="33">
      <t>ドウ</t>
    </rPh>
    <rPh sb="33" eb="35">
      <t>ネンポウ</t>
    </rPh>
    <phoneticPr fontId="9"/>
  </si>
  <si>
    <t>H24～電力：*1震災の影響により野々浜で入手できないため、付替県道で入手し実施</t>
    <rPh sb="4" eb="6">
      <t>デンリョク</t>
    </rPh>
    <phoneticPr fontId="1"/>
  </si>
  <si>
    <t>H24~県：震災の影響により谷川で試料を入手できず欠測</t>
    <rPh sb="4" eb="5">
      <t>ケン</t>
    </rPh>
    <phoneticPr fontId="1"/>
  </si>
  <si>
    <t>H24～電力：*1震災の影響により鮫浦で入手できないため、付替県道で入手し実施</t>
    <rPh sb="4" eb="6">
      <t>デンリョク</t>
    </rPh>
    <rPh sb="17" eb="19">
      <t>サメノウラ</t>
    </rPh>
    <phoneticPr fontId="1"/>
  </si>
  <si>
    <t>H24～県：震災の影響により鮫浦で試料を入手できず欠測</t>
    <rPh sb="4" eb="5">
      <t>ケン</t>
    </rPh>
    <rPh sb="14" eb="16">
      <t>サメノウラ</t>
    </rPh>
    <phoneticPr fontId="1"/>
  </si>
  <si>
    <t>注)h29　*2　震災の影響により谷川で栽培が行われていないことから、代替として小渕浜で採取した。</t>
    <phoneticPr fontId="1"/>
  </si>
  <si>
    <t>注)h29　*1　震災の影響により横浦で栽培が行われていないことから、代替として女川浜で採取した。</t>
    <phoneticPr fontId="1"/>
  </si>
  <si>
    <t>：ND(検出されず)をグラフ表示するため最小値の1/2を採用</t>
    <rPh sb="4" eb="6">
      <t>ケンシュツ</t>
    </rPh>
    <rPh sb="14" eb="16">
      <t>ヒョウジ</t>
    </rPh>
    <rPh sb="20" eb="23">
      <t>サイショウチ</t>
    </rPh>
    <rPh sb="28" eb="30">
      <t>サイヨウ</t>
    </rPh>
    <phoneticPr fontId="1"/>
  </si>
  <si>
    <t>：検出限界値未満だがスペクトルに光電ピークある場合</t>
    <rPh sb="1" eb="3">
      <t>ケンシュツ</t>
    </rPh>
    <rPh sb="3" eb="6">
      <t>ゲンカイチ</t>
    </rPh>
    <rPh sb="6" eb="8">
      <t>ミマン</t>
    </rPh>
    <rPh sb="16" eb="18">
      <t>コウデン</t>
    </rPh>
    <rPh sb="23" eb="25">
      <t>バアイ</t>
    </rPh>
    <phoneticPr fontId="1"/>
  </si>
  <si>
    <t xml:space="preserve"> S54.3.28／スリーマイル島事故(アメリカ)</t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</si>
  <si>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</si>
  <si>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</si>
  <si>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</si>
  <si>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</si>
  <si>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</si>
  <si>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</si>
  <si>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</si>
  <si>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</si>
  <si>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 xml:space="preserve"> H19.7.16／中越沖地震(柏崎刈羽原発事故)</t>
  </si>
  <si>
    <t xml:space="preserve"> H23.3.11~14／東日本大震災･東京電力福島第1原発事故</t>
  </si>
  <si>
    <t>Sr90崩壊</t>
    <phoneticPr fontId="1"/>
  </si>
  <si>
    <t>Be7崩壊</t>
    <rPh sb="3" eb="5">
      <t>ホウカイ</t>
    </rPh>
    <phoneticPr fontId="1"/>
  </si>
  <si>
    <t>K40崩壊</t>
    <rPh sb="3" eb="5">
      <t>ホウカイ</t>
    </rPh>
    <phoneticPr fontId="1"/>
  </si>
  <si>
    <t>Cs137崩壊</t>
    <rPh sb="5" eb="7">
      <t>ホウカイ</t>
    </rPh>
    <phoneticPr fontId="1"/>
  </si>
  <si>
    <t>Cs134崩壊</t>
    <phoneticPr fontId="1"/>
  </si>
  <si>
    <t>ND代替値</t>
    <phoneticPr fontId="1"/>
  </si>
  <si>
    <t>ND代替値の個数</t>
    <rPh sb="6" eb="8">
      <t>コスウ</t>
    </rPh>
    <phoneticPr fontId="1"/>
  </si>
  <si>
    <t>注1)</t>
    <phoneticPr fontId="1"/>
  </si>
  <si>
    <t>S62以前は1pCi/kg生=1/27Bq/kg生で換算｡チェルノブイリ事故(S61.4.26)によりS61.5～6はNb-95､Ru-103､Ru-106､Sb-125､Te-129m､Ce-141､Ce-144を検出｡</t>
    <phoneticPr fontId="1"/>
  </si>
  <si>
    <t>注2)</t>
  </si>
  <si>
    <t>Be-7､K-40は天然核種､H-3は人工・天然核種､Cs-134､Cs-137､Sr-90は人工核種</t>
    <phoneticPr fontId="1"/>
  </si>
  <si>
    <t>注3)</t>
  </si>
  <si>
    <r>
      <t>半減期はH-3/12.33年､Be-7/0.1459年､K-40/1.277x10</t>
    </r>
    <r>
      <rPr>
        <vertAlign val="superscript"/>
        <sz val="8.5"/>
        <color indexed="8"/>
        <rFont val="Meiryo UI"/>
        <family val="3"/>
        <charset val="128"/>
      </rPr>
      <t>9</t>
    </r>
    <r>
      <rPr>
        <sz val="8.5"/>
        <color indexed="8"/>
        <rFont val="Meiryo UI"/>
        <family val="3"/>
        <charset val="128"/>
      </rPr>
      <t>年､Sr-90/28.79年､I-131/0.02218年､Cs-134/2.062年､Cs-137/30.07年</t>
    </r>
    <rPh sb="26" eb="27">
      <t>ネン</t>
    </rPh>
    <rPh sb="70" eb="71">
      <t>ネン</t>
    </rPh>
    <phoneticPr fontId="1"/>
  </si>
  <si>
    <t>注4)</t>
  </si>
  <si>
    <t>(　)は検出限界値未満だがスペクトルに光電ピークあり､NDは"(核種分析行ったが光電ピークなく)検出下限値未満"つまり"検出されず"､"不検出"を意味する｡</t>
    <rPh sb="32" eb="34">
      <t>カクシュ</t>
    </rPh>
    <rPh sb="34" eb="36">
      <t>ブンセキ</t>
    </rPh>
    <rPh sb="36" eb="37">
      <t>オコナ</t>
    </rPh>
    <rPh sb="48" eb="50">
      <t>ケンシュツ</t>
    </rPh>
    <rPh sb="50" eb="52">
      <t>カゲン</t>
    </rPh>
    <rPh sb="52" eb="53">
      <t>チ</t>
    </rPh>
    <rPh sb="53" eb="55">
      <t>ミマン</t>
    </rPh>
    <rPh sb="60" eb="62">
      <t>ケンシュツ</t>
    </rPh>
    <rPh sb="68" eb="69">
      <t>フ</t>
    </rPh>
    <rPh sb="69" eb="71">
      <t>ケンシュツ</t>
    </rPh>
    <rPh sb="73" eb="75">
      <t>イミ</t>
    </rPh>
    <phoneticPr fontId="1"/>
  </si>
  <si>
    <t>注5)</t>
  </si>
  <si>
    <t>NDをグラフ表示する場合､"ND代替値"行に記入された当該列の数値に置き換える｡"ND代替値"の計算法は注6)参照｡</t>
    <rPh sb="6" eb="8">
      <t>ヒョウジ</t>
    </rPh>
    <rPh sb="10" eb="12">
      <t>バアイ</t>
    </rPh>
    <rPh sb="16" eb="18">
      <t>ダイガ</t>
    </rPh>
    <rPh sb="18" eb="19">
      <t>チ</t>
    </rPh>
    <rPh sb="20" eb="21">
      <t>ギョウ</t>
    </rPh>
    <rPh sb="22" eb="24">
      <t>キニュウ</t>
    </rPh>
    <rPh sb="27" eb="29">
      <t>トウガイ</t>
    </rPh>
    <rPh sb="29" eb="30">
      <t>レツ</t>
    </rPh>
    <rPh sb="31" eb="33">
      <t>スウチ</t>
    </rPh>
    <rPh sb="34" eb="35">
      <t>オ</t>
    </rPh>
    <rPh sb="36" eb="37">
      <t>カ</t>
    </rPh>
    <rPh sb="48" eb="51">
      <t>ケイサンホウ</t>
    </rPh>
    <rPh sb="52" eb="53">
      <t>チュウ</t>
    </rPh>
    <rPh sb="55" eb="57">
      <t>サンショウ</t>
    </rPh>
    <phoneticPr fontId="1"/>
  </si>
  <si>
    <t>注6-1)</t>
    <phoneticPr fontId="1"/>
  </si>
  <si>
    <t>NDのセルは表中で斜線記入し､グラフ表示の都合上､次のルールで作業した｡有意な数値だけの列､即ちNDと記入ない列は ｢ND代替値｣を／(スラッシュでなく斜線)とする</t>
    <rPh sb="6" eb="8">
      <t>ヒョウチュウ</t>
    </rPh>
    <rPh sb="18" eb="20">
      <t>ヒョウジ</t>
    </rPh>
    <rPh sb="21" eb="24">
      <t>ツゴウジョウ</t>
    </rPh>
    <phoneticPr fontId="1"/>
  </si>
  <si>
    <t>注6-2)</t>
  </si>
  <si>
    <t>NDセル以外の最小値を目視で採取し､その1/2をND代替値と定義｡データ追加するたびに更新｡検出例数が稀なCs-134は､当面Cs-137のND代替値とする。</t>
    <rPh sb="0" eb="2">
      <t>イガイ</t>
    </rPh>
    <rPh sb="3" eb="6">
      <t>サイショウチ</t>
    </rPh>
    <rPh sb="7" eb="9">
      <t>モクシ</t>
    </rPh>
    <rPh sb="10" eb="12">
      <t>サイシュ</t>
    </rPh>
    <rPh sb="32" eb="34">
      <t>ツイカ</t>
    </rPh>
    <rPh sb="39" eb="41">
      <t>コウシン</t>
    </rPh>
    <phoneticPr fontId="1"/>
  </si>
  <si>
    <t>注6-3)</t>
  </si>
  <si>
    <t>｢真の最小値｣とは､ND代替値を除いた最小値で計算式は=IF(R[-1]C&lt;&gt;"",SMALL(R[-45]C:R[-3]C,R[2]C+1),MIN(R[-45]C:R[-3]C))</t>
    <rPh sb="0" eb="2">
      <t>サイショウチ</t>
    </rPh>
    <rPh sb="15" eb="18">
      <t>サイショウチ</t>
    </rPh>
    <rPh sb="19" eb="21">
      <t>ケイサン</t>
    </rPh>
    <rPh sb="21" eb="22">
      <t>シキ</t>
    </rPh>
    <phoneticPr fontId="1"/>
  </si>
  <si>
    <t>注6-4)</t>
  </si>
  <si>
    <t>人工核種Cs-134､Cs-137､H-3､I-131は地点ごとND代替値から物理減衰させ､事故後はリセットする(ND代替値に戻って減衰させる)｡</t>
    <rPh sb="0" eb="2">
      <t>ジンコウ</t>
    </rPh>
    <rPh sb="2" eb="4">
      <t>カクシュ</t>
    </rPh>
    <rPh sb="28" eb="30">
      <t>チテン</t>
    </rPh>
    <rPh sb="39" eb="41">
      <t>ブツリ</t>
    </rPh>
    <rPh sb="41" eb="43">
      <t>ゲンスイ</t>
    </rPh>
    <rPh sb="46" eb="49">
      <t>ジコゴ</t>
    </rPh>
    <rPh sb="63" eb="64">
      <t>モド</t>
    </rPh>
    <rPh sb="66" eb="68">
      <t>ゲンスイ</t>
    </rPh>
    <phoneticPr fontId="1"/>
  </si>
  <si>
    <t>注6-5)</t>
  </si>
  <si>
    <t>K-40は超長半減期､Be-7は常時生成供給により一定放射能濃度レベルが保持されるので､減衰させない</t>
    <rPh sb="5" eb="6">
      <t>チョウ</t>
    </rPh>
    <rPh sb="6" eb="7">
      <t>チョウ</t>
    </rPh>
    <rPh sb="7" eb="10">
      <t>ハンゲンキ</t>
    </rPh>
    <rPh sb="16" eb="18">
      <t>ジョウジ</t>
    </rPh>
    <rPh sb="18" eb="20">
      <t>セイセイ</t>
    </rPh>
    <rPh sb="20" eb="22">
      <t>キョウキュウ</t>
    </rPh>
    <rPh sb="25" eb="27">
      <t>イッテイ</t>
    </rPh>
    <rPh sb="27" eb="30">
      <t>ホウシャノウ</t>
    </rPh>
    <rPh sb="30" eb="32">
      <t>ノウド</t>
    </rPh>
    <rPh sb="36" eb="38">
      <t>ホジ</t>
    </rPh>
    <rPh sb="44" eb="46">
      <t>ゲンスイ</t>
    </rPh>
    <phoneticPr fontId="1"/>
  </si>
  <si>
    <t>注6-6)</t>
  </si>
  <si>
    <t>Sr-90は核実験由来と見なし､調査開始日から一貫して減衰させる</t>
    <rPh sb="6" eb="7">
      <t>カク</t>
    </rPh>
    <rPh sb="7" eb="9">
      <t>ジッケン</t>
    </rPh>
    <rPh sb="9" eb="11">
      <t>ユライ</t>
    </rPh>
    <rPh sb="12" eb="13">
      <t>ミ</t>
    </rPh>
    <rPh sb="16" eb="18">
      <t>チョウサ</t>
    </rPh>
    <rPh sb="18" eb="20">
      <t>カイシ</t>
    </rPh>
    <rPh sb="20" eb="21">
      <t>ビ</t>
    </rPh>
    <rPh sb="23" eb="25">
      <t>イッカン</t>
    </rPh>
    <rPh sb="27" eb="29">
      <t>ゲンスイ</t>
    </rPh>
    <phoneticPr fontId="1"/>
  </si>
  <si>
    <t>注7)</t>
  </si>
  <si>
    <t>Ge半導体検出器で分析する核種のうち､K-40とI-131は迅速法､それ以外は共沈法(あらめと海水)</t>
    <rPh sb="1" eb="4">
      <t>ハンドウタイ</t>
    </rPh>
    <rPh sb="4" eb="7">
      <t>ケンシュツキ</t>
    </rPh>
    <rPh sb="8" eb="10">
      <t>ブンセキ</t>
    </rPh>
    <rPh sb="12" eb="14">
      <t>カクシュ</t>
    </rPh>
    <rPh sb="29" eb="31">
      <t>ジンソク</t>
    </rPh>
    <rPh sb="31" eb="32">
      <t>ホウ</t>
    </rPh>
    <rPh sb="35" eb="37">
      <t>イガイ</t>
    </rPh>
    <rPh sb="38" eb="39">
      <t>キョウ</t>
    </rPh>
    <rPh sb="39" eb="40">
      <t>チン</t>
    </rPh>
    <rPh sb="40" eb="41">
      <t>ホウ</t>
    </rPh>
    <rPh sb="46" eb="48">
      <t>カイスイ</t>
    </rPh>
    <phoneticPr fontId="1"/>
  </si>
  <si>
    <t>注8)</t>
  </si>
  <si>
    <t>h24.2.14以降､K-40･I-131が検出･未検出に拘らず測定した検体は迅速法､／(未測定)の場合は共沈法(あらめと海水)</t>
    <rPh sb="7" eb="9">
      <t>イコウ</t>
    </rPh>
    <phoneticPr fontId="1"/>
  </si>
  <si>
    <t>注9)</t>
  </si>
  <si>
    <t>Cs以外の対象核種(Mn-54､Co-58､Fe-59､Co-60)は原発事故直後以外､検出されなかったので作図しない｡</t>
    <rPh sb="34" eb="36">
      <t>ゲンパツ</t>
    </rPh>
    <rPh sb="36" eb="38">
      <t>ジコ</t>
    </rPh>
    <rPh sb="38" eb="40">
      <t>チョクゴ</t>
    </rPh>
    <rPh sb="40" eb="42">
      <t>イガイ</t>
    </rPh>
    <rPh sb="53" eb="55">
      <t>サクズ</t>
    </rPh>
    <phoneticPr fontId="1"/>
  </si>
  <si>
    <t>(注1) Be-7とK-40は天然､Cs-134とCs-137は主に原発事故､I-131は原発事故と医療､Sr-90は核実験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50" eb="52">
      <t>イリョウ</t>
    </rPh>
    <rPh sb="59" eb="60">
      <t>カク</t>
    </rPh>
    <rPh sb="60" eb="62">
      <t>ジッケン</t>
    </rPh>
    <rPh sb="63" eb="65">
      <t>ユライ</t>
    </rPh>
    <phoneticPr fontId="1"/>
  </si>
  <si>
    <t>(注2) ND(検出されず)は､核種別･地点別の仮想値(過去最小値の1/2で求める"ND代替値")を設定｡Cs-137･Cs-134･H-3･I-131は次の重大事故まで物理減衰し､事故の都度リセットされ"ND代替値"に戻ると仮定</t>
    <rPh sb="1" eb="2">
      <t>チュウ</t>
    </rPh>
    <rPh sb="8" eb="10">
      <t>ケンシュツ</t>
    </rPh>
    <rPh sb="16" eb="18">
      <t>カクシュ</t>
    </rPh>
    <rPh sb="18" eb="19">
      <t>ベツ</t>
    </rPh>
    <rPh sb="20" eb="22">
      <t>チテン</t>
    </rPh>
    <rPh sb="22" eb="23">
      <t>ベツ</t>
    </rPh>
    <rPh sb="24" eb="26">
      <t>カソウ</t>
    </rPh>
    <rPh sb="26" eb="27">
      <t>チ</t>
    </rPh>
    <rPh sb="50" eb="52">
      <t>セッテイ</t>
    </rPh>
    <phoneticPr fontId="1"/>
  </si>
  <si>
    <t>(注3) K-40･Sr-90は全期間物理減衰し事故の都度リセットされない､Be-7は短半減期だが常時新生供給され全期間一定レベル保持</t>
    <rPh sb="1" eb="2">
      <t>チュウ</t>
    </rPh>
    <rPh sb="16" eb="19">
      <t>ゼンキカン</t>
    </rPh>
    <rPh sb="19" eb="21">
      <t>ブツリ</t>
    </rPh>
    <rPh sb="21" eb="23">
      <t>ゲンスイ</t>
    </rPh>
    <rPh sb="24" eb="26">
      <t>ジコ</t>
    </rPh>
    <rPh sb="27" eb="29">
      <t>ツド</t>
    </rPh>
    <rPh sb="43" eb="44">
      <t>タン</t>
    </rPh>
    <rPh sb="44" eb="47">
      <t>ハンゲンキ</t>
    </rPh>
    <rPh sb="49" eb="51">
      <t>ジョウジ</t>
    </rPh>
    <rPh sb="51" eb="53">
      <t>シンセイ</t>
    </rPh>
    <rPh sb="53" eb="55">
      <t>キョウキュウ</t>
    </rPh>
    <rPh sb="57" eb="60">
      <t>ゼンキカン</t>
    </rPh>
    <rPh sb="60" eb="62">
      <t>イッテイ</t>
    </rPh>
    <rPh sb="65" eb="67">
      <t>ホジ</t>
    </rPh>
    <phoneticPr fontId="1"/>
  </si>
  <si>
    <t>Cs-137･Cs-134･H-3･I-131は次の重大事故まで物理減衰し､事故の都度リセットされ"ND代替値"に戻ると仮定</t>
  </si>
  <si>
    <t xml:space="preserve"> S38／大気･地下同数に､以降地下が主流に(仏･中は大気圏内を10年超継続)</t>
    <rPh sb="5" eb="7">
      <t>タイキ</t>
    </rPh>
    <rPh sb="8" eb="10">
      <t>チカ</t>
    </rPh>
    <rPh sb="10" eb="12">
      <t>ドウスウ</t>
    </rPh>
    <rPh sb="14" eb="16">
      <t>イコウ</t>
    </rPh>
    <rPh sb="16" eb="18">
      <t>チカ</t>
    </rPh>
    <rPh sb="19" eb="21">
      <t>シュリュウ</t>
    </rPh>
    <rPh sb="34" eb="35">
      <t>ネン</t>
    </rPh>
    <rPh sb="35" eb="36">
      <t>チョウ</t>
    </rPh>
    <phoneticPr fontId="1"/>
  </si>
  <si>
    <t xml:space="preserve"> S48.7.5／中国15回核実験6/28､全国最高値(蔵王町)</t>
    <phoneticPr fontId="1"/>
  </si>
  <si>
    <t>：チェルノ事故日(事故日Cb)s61.4.26</t>
    <rPh sb="5" eb="7">
      <t>ジコ</t>
    </rPh>
    <rPh sb="7" eb="8">
      <t>ビ</t>
    </rPh>
    <rPh sb="9" eb="11">
      <t>ジコ</t>
    </rPh>
    <rPh sb="11" eb="12">
      <t>ビ</t>
    </rPh>
    <phoneticPr fontId="20"/>
  </si>
  <si>
    <t>：福一事故日(事故日Fk)h23.3.11</t>
    <rPh sb="1" eb="2">
      <t>フク</t>
    </rPh>
    <rPh sb="2" eb="3">
      <t>イチ</t>
    </rPh>
    <rPh sb="3" eb="5">
      <t>ジコ</t>
    </rPh>
    <rPh sb="5" eb="6">
      <t>ビ</t>
    </rPh>
    <phoneticPr fontId="20"/>
  </si>
  <si>
    <t>：調査開始日s56.10.2</t>
    <rPh sb="1" eb="3">
      <t>チョウサ</t>
    </rPh>
    <rPh sb="3" eb="5">
      <t>カイシ</t>
    </rPh>
    <rPh sb="5" eb="6">
      <t>ビ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</si>
</sst>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[$-411]ge\.m"/>
    <numFmt numFmtId="177" formatCode="0.0_);[Red]\(0.0\)"/>
    <numFmt numFmtId="178" formatCode="0.00_);[Red]\(0.00\)"/>
    <numFmt numFmtId="179" formatCode="0.000_);[Red]\(0.000\)"/>
    <numFmt numFmtId="180" formatCode="&quot;(&quot;0.00&quot;)&quot;"/>
    <numFmt numFmtId="181" formatCode="&quot;(&quot;0.0&quot;)&quot;"/>
    <numFmt numFmtId="182" formatCode="[$-411]ge"/>
    <numFmt numFmtId="183" formatCode=";;;"/>
    <numFmt numFmtId="184" formatCode="0_);[Red]\(0\)"/>
    <numFmt numFmtId="185" formatCode="0.0_ "/>
    <numFmt numFmtId="186" formatCode="0.00;&quot;△ &quot;0.00"/>
    <numFmt numFmtId="187" formatCode="0.0;&quot;△ &quot;0.0"/>
    <numFmt numFmtId="188" formatCode="0.000"/>
    <numFmt numFmtId="189" formatCode="0.0"/>
    <numFmt numFmtId="190" formatCode="yy/mm"/>
    <numFmt numFmtId="191" formatCode="&quot;(&quot;0.000&quot;)&quot;"/>
  </numFmts>
  <fonts count="21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Meiryo UI"/>
      <family val="3"/>
      <charset val="128"/>
    </font>
    <font>
      <b/>
      <sz val="11"/>
      <name val="Meiryo UI"/>
      <family val="3"/>
      <charset val="128"/>
    </font>
    <font>
      <sz val="14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name val="Meiryo UI"/>
      <family val="3"/>
      <charset val="128"/>
    </font>
    <font>
      <sz val="7"/>
      <name val="Terminal"/>
      <charset val="128"/>
    </font>
    <font>
      <sz val="8.5"/>
      <color indexed="8"/>
      <name val="Meiryo UI"/>
      <family val="3"/>
      <charset val="128"/>
    </font>
    <font>
      <vertAlign val="superscript"/>
      <sz val="8.5"/>
      <color indexed="8"/>
      <name val="Meiryo UI"/>
      <family val="3"/>
      <charset val="128"/>
    </font>
    <font>
      <sz val="7"/>
      <name val="ＭＳ Ｐゴシック"/>
      <family val="3"/>
      <charset val="128"/>
    </font>
    <font>
      <sz val="8"/>
      <name val="Meiryo UI"/>
      <family val="3"/>
      <charset val="128"/>
    </font>
    <font>
      <u/>
      <sz val="9"/>
      <color indexed="12"/>
      <name val="Meiryo UI"/>
      <family val="3"/>
      <charset val="128"/>
    </font>
    <font>
      <b/>
      <sz val="9"/>
      <color rgb="FF0070C0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indexed="8"/>
      <name val="Meiryo UI"/>
      <family val="3"/>
      <charset val="128"/>
    </font>
    <font>
      <sz val="8.5"/>
      <name val="Meiryo UI"/>
      <family val="3"/>
      <charset val="128"/>
    </font>
    <font>
      <sz val="14"/>
      <color rgb="FF0070C0"/>
      <name val="ＭＳ 明朝"/>
      <family val="1"/>
      <charset val="128"/>
    </font>
    <font>
      <sz val="9"/>
      <color rgb="FFFA7D00"/>
      <name val="Meiryo UI"/>
      <family val="2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/>
      <right style="hair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 style="slantDashDot">
        <color auto="1"/>
      </bottom>
      <diagonal/>
    </border>
    <border>
      <left/>
      <right style="hair">
        <color indexed="64"/>
      </right>
      <top/>
      <bottom style="slantDashDot">
        <color auto="1"/>
      </bottom>
      <diagonal/>
    </border>
    <border>
      <left style="hair">
        <color indexed="64"/>
      </left>
      <right style="hair">
        <color indexed="64"/>
      </right>
      <top/>
      <bottom style="slantDashDot">
        <color auto="1"/>
      </bottom>
      <diagonal/>
    </border>
    <border>
      <left/>
      <right style="thin">
        <color indexed="64"/>
      </right>
      <top/>
      <bottom style="slantDashDot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/>
      <bottom/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slantDashDot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slantDashDot">
        <color auto="1"/>
      </bottom>
      <diagonal style="thin">
        <color indexed="64"/>
      </diagonal>
    </border>
    <border diagonalUp="1">
      <left/>
      <right style="thin">
        <color indexed="64"/>
      </right>
      <top/>
      <bottom style="slantDashDot">
        <color auto="1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slantDashDot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53">
    <xf numFmtId="0" fontId="0" fillId="0" borderId="0" xfId="0"/>
    <xf numFmtId="0" fontId="3" fillId="0" borderId="0" xfId="0" applyFont="1" applyAlignment="1">
      <alignment vertical="center"/>
    </xf>
    <xf numFmtId="177" fontId="3" fillId="0" borderId="0" xfId="0" applyNumberFormat="1" applyFont="1" applyAlignment="1">
      <alignment vertical="center"/>
    </xf>
    <xf numFmtId="177" fontId="4" fillId="0" borderId="0" xfId="0" quotePrefix="1" applyNumberFormat="1" applyFont="1" applyAlignment="1" applyProtection="1">
      <alignment horizontal="left" vertical="center"/>
    </xf>
    <xf numFmtId="0" fontId="5" fillId="0" borderId="0" xfId="0" applyFont="1"/>
    <xf numFmtId="0" fontId="3" fillId="2" borderId="1" xfId="0" quotePrefix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2" xfId="0" quotePrefix="1" applyFont="1" applyFill="1" applyBorder="1" applyAlignment="1">
      <alignment horizontal="left" vertical="center"/>
    </xf>
    <xf numFmtId="183" fontId="3" fillId="2" borderId="2" xfId="0" quotePrefix="1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183" fontId="3" fillId="2" borderId="2" xfId="0" applyNumberFormat="1" applyFont="1" applyFill="1" applyBorder="1" applyAlignment="1">
      <alignment vertical="center"/>
    </xf>
    <xf numFmtId="183" fontId="3" fillId="2" borderId="3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77" fontId="3" fillId="2" borderId="2" xfId="0" applyNumberFormat="1" applyFont="1" applyFill="1" applyBorder="1" applyAlignment="1" applyProtection="1">
      <alignment horizontal="center" vertical="center"/>
    </xf>
    <xf numFmtId="177" fontId="3" fillId="2" borderId="3" xfId="0" applyNumberFormat="1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57" fontId="3" fillId="2" borderId="5" xfId="0" applyNumberFormat="1" applyFont="1" applyFill="1" applyBorder="1" applyAlignment="1" applyProtection="1">
      <alignment horizontal="left" vertical="center" shrinkToFit="1"/>
    </xf>
    <xf numFmtId="182" fontId="3" fillId="2" borderId="5" xfId="0" applyNumberFormat="1" applyFont="1" applyFill="1" applyBorder="1" applyAlignment="1" applyProtection="1">
      <alignment horizontal="center" vertical="center" shrinkToFit="1"/>
    </xf>
    <xf numFmtId="177" fontId="3" fillId="0" borderId="6" xfId="0" applyNumberFormat="1" applyFont="1" applyFill="1" applyBorder="1" applyAlignment="1" applyProtection="1">
      <alignment horizontal="center" vertical="center" shrinkToFit="1"/>
    </xf>
    <xf numFmtId="0" fontId="3" fillId="0" borderId="0" xfId="0" applyFont="1" applyBorder="1" applyAlignment="1">
      <alignment vertical="center"/>
    </xf>
    <xf numFmtId="57" fontId="7" fillId="2" borderId="5" xfId="0" applyNumberFormat="1" applyFont="1" applyFill="1" applyBorder="1" applyAlignment="1" applyProtection="1">
      <alignment horizontal="left" vertical="center" shrinkToFit="1"/>
      <protection locked="0"/>
    </xf>
    <xf numFmtId="57" fontId="7" fillId="2" borderId="6" xfId="0" applyNumberFormat="1" applyFont="1" applyFill="1" applyBorder="1" applyAlignment="1" applyProtection="1">
      <alignment horizontal="left" vertical="center" shrinkToFit="1"/>
      <protection locked="0"/>
    </xf>
    <xf numFmtId="181" fontId="7" fillId="0" borderId="6" xfId="0" applyNumberFormat="1" applyFont="1" applyFill="1" applyBorder="1" applyAlignment="1" applyProtection="1">
      <alignment horizontal="center" vertical="center" shrinkToFit="1"/>
    </xf>
    <xf numFmtId="177" fontId="7" fillId="0" borderId="0" xfId="0" applyNumberFormat="1" applyFont="1" applyFill="1" applyBorder="1" applyAlignment="1" applyProtection="1">
      <alignment horizontal="center" vertical="center"/>
    </xf>
    <xf numFmtId="183" fontId="3" fillId="2" borderId="3" xfId="0" quotePrefix="1" applyNumberFormat="1" applyFont="1" applyFill="1" applyBorder="1" applyAlignment="1">
      <alignment horizontal="left" vertical="center"/>
    </xf>
    <xf numFmtId="177" fontId="7" fillId="0" borderId="6" xfId="0" applyNumberFormat="1" applyFont="1" applyFill="1" applyBorder="1" applyAlignment="1" applyProtection="1">
      <alignment horizontal="right" vertical="center" shrinkToFit="1"/>
    </xf>
    <xf numFmtId="176" fontId="3" fillId="0" borderId="0" xfId="0" applyNumberFormat="1" applyFont="1" applyAlignment="1">
      <alignment vertical="center"/>
    </xf>
    <xf numFmtId="2" fontId="3" fillId="0" borderId="0" xfId="0" applyNumberFormat="1" applyFont="1" applyAlignment="1" applyProtection="1">
      <alignment vertical="center"/>
    </xf>
    <xf numFmtId="177" fontId="3" fillId="0" borderId="0" xfId="0" applyNumberFormat="1" applyFont="1" applyAlignment="1" applyProtection="1">
      <alignment vertical="center"/>
    </xf>
    <xf numFmtId="0" fontId="7" fillId="0" borderId="0" xfId="0" quotePrefix="1" applyFont="1" applyAlignment="1" applyProtection="1">
      <alignment horizontal="left"/>
      <protection locked="0"/>
    </xf>
    <xf numFmtId="57" fontId="3" fillId="0" borderId="0" xfId="0" applyNumberFormat="1" applyFont="1" applyAlignment="1">
      <alignment vertical="center"/>
    </xf>
    <xf numFmtId="178" fontId="3" fillId="0" borderId="0" xfId="0" applyNumberFormat="1" applyFont="1" applyAlignment="1" applyProtection="1">
      <alignment vertical="center"/>
    </xf>
    <xf numFmtId="179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7" fillId="0" borderId="0" xfId="0" quotePrefix="1" applyFont="1" applyAlignment="1" applyProtection="1">
      <alignment horizontal="left" vertical="center"/>
      <protection locked="0"/>
    </xf>
    <xf numFmtId="0" fontId="3" fillId="0" borderId="0" xfId="0" quotePrefix="1" applyFont="1" applyBorder="1" applyAlignment="1" applyProtection="1">
      <alignment horizontal="left" vertical="center"/>
    </xf>
    <xf numFmtId="184" fontId="3" fillId="0" borderId="0" xfId="0" quotePrefix="1" applyNumberFormat="1" applyFont="1" applyFill="1" applyAlignment="1">
      <alignment horizontal="left" vertical="center"/>
    </xf>
    <xf numFmtId="179" fontId="3" fillId="0" borderId="0" xfId="0" applyNumberFormat="1" applyFont="1" applyAlignment="1">
      <alignment vertical="center"/>
    </xf>
    <xf numFmtId="178" fontId="3" fillId="0" borderId="0" xfId="0" applyNumberFormat="1" applyFont="1" applyAlignment="1">
      <alignment vertical="center"/>
    </xf>
    <xf numFmtId="0" fontId="3" fillId="2" borderId="5" xfId="0" applyFont="1" applyFill="1" applyBorder="1" applyAlignment="1" applyProtection="1">
      <alignment horizontal="left" vertical="center" shrinkToFit="1"/>
    </xf>
    <xf numFmtId="177" fontId="3" fillId="2" borderId="6" xfId="0" applyNumberFormat="1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  <xf numFmtId="179" fontId="3" fillId="2" borderId="3" xfId="0" quotePrefix="1" applyNumberFormat="1" applyFont="1" applyFill="1" applyBorder="1" applyAlignment="1" applyProtection="1">
      <alignment horizontal="left" vertical="center" shrinkToFit="1"/>
    </xf>
    <xf numFmtId="0" fontId="3" fillId="2" borderId="5" xfId="0" quotePrefix="1" applyFont="1" applyFill="1" applyBorder="1" applyAlignment="1" applyProtection="1">
      <alignment horizontal="left" vertical="center" shrinkToFit="1"/>
    </xf>
    <xf numFmtId="0" fontId="3" fillId="0" borderId="6" xfId="0" applyFont="1" applyBorder="1" applyAlignment="1">
      <alignment vertical="center" shrinkToFit="1"/>
    </xf>
    <xf numFmtId="57" fontId="3" fillId="0" borderId="6" xfId="0" applyNumberFormat="1" applyFont="1" applyBorder="1" applyAlignment="1">
      <alignment horizontal="center" vertical="center" shrinkToFit="1"/>
    </xf>
    <xf numFmtId="177" fontId="3" fillId="0" borderId="6" xfId="0" applyNumberFormat="1" applyFont="1" applyBorder="1" applyAlignment="1">
      <alignment horizontal="center" vertical="center" shrinkToFit="1"/>
    </xf>
    <xf numFmtId="177" fontId="3" fillId="3" borderId="6" xfId="0" applyNumberFormat="1" applyFont="1" applyFill="1" applyBorder="1" applyAlignment="1">
      <alignment vertical="center" shrinkToFit="1"/>
    </xf>
    <xf numFmtId="0" fontId="8" fillId="0" borderId="0" xfId="0" applyFont="1" applyAlignment="1">
      <alignment vertical="center"/>
    </xf>
    <xf numFmtId="0" fontId="3" fillId="0" borderId="6" xfId="0" applyFont="1" applyBorder="1" applyAlignment="1" applyProtection="1">
      <alignment vertical="center" shrinkToFit="1"/>
    </xf>
    <xf numFmtId="185" fontId="3" fillId="0" borderId="6" xfId="0" applyNumberFormat="1" applyFont="1" applyBorder="1" applyAlignment="1" applyProtection="1">
      <alignment vertical="center" shrinkToFit="1"/>
    </xf>
    <xf numFmtId="0" fontId="5" fillId="0" borderId="0" xfId="0" applyFont="1" applyAlignment="1" applyProtection="1">
      <alignment horizontal="left" vertical="center"/>
    </xf>
    <xf numFmtId="184" fontId="3" fillId="0" borderId="0" xfId="0" applyNumberFormat="1" applyFont="1" applyFill="1" applyAlignment="1">
      <alignment horizontal="left" vertical="center"/>
    </xf>
    <xf numFmtId="0" fontId="10" fillId="0" borderId="0" xfId="0" quotePrefix="1" applyFont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5" xfId="0" applyFont="1" applyFill="1" applyBorder="1" applyAlignment="1" applyProtection="1">
      <alignment horizontal="left" vertical="top" wrapText="1"/>
    </xf>
    <xf numFmtId="177" fontId="3" fillId="2" borderId="6" xfId="0" applyNumberFormat="1" applyFont="1" applyFill="1" applyBorder="1" applyAlignment="1" applyProtection="1">
      <alignment horizontal="left" vertical="top" wrapText="1"/>
    </xf>
    <xf numFmtId="179" fontId="3" fillId="2" borderId="6" xfId="0" quotePrefix="1" applyNumberFormat="1" applyFont="1" applyFill="1" applyBorder="1" applyAlignment="1" applyProtection="1">
      <alignment horizontal="left" vertical="top" wrapText="1"/>
    </xf>
    <xf numFmtId="0" fontId="6" fillId="0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13" fillId="2" borderId="6" xfId="0" applyFont="1" applyFill="1" applyBorder="1" applyAlignment="1" applyProtection="1">
      <alignment horizontal="right" vertical="center"/>
    </xf>
    <xf numFmtId="0" fontId="13" fillId="2" borderId="5" xfId="0" applyFont="1" applyFill="1" applyBorder="1" applyAlignment="1" applyProtection="1">
      <alignment horizontal="left" vertical="top" wrapText="1"/>
    </xf>
    <xf numFmtId="0" fontId="13" fillId="2" borderId="5" xfId="0" quotePrefix="1" applyFont="1" applyFill="1" applyBorder="1" applyAlignment="1" applyProtection="1">
      <alignment horizontal="left" vertical="top" wrapText="1"/>
    </xf>
    <xf numFmtId="177" fontId="13" fillId="2" borderId="6" xfId="0" applyNumberFormat="1" applyFont="1" applyFill="1" applyBorder="1" applyAlignment="1" applyProtection="1">
      <alignment horizontal="left" vertical="top" wrapText="1"/>
    </xf>
    <xf numFmtId="179" fontId="13" fillId="2" borderId="6" xfId="0" quotePrefix="1" applyNumberFormat="1" applyFont="1" applyFill="1" applyBorder="1" applyAlignment="1" applyProtection="1">
      <alignment horizontal="left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189" fontId="8" fillId="0" borderId="0" xfId="0" applyNumberFormat="1" applyFont="1" applyAlignment="1">
      <alignment vertical="center"/>
    </xf>
    <xf numFmtId="190" fontId="3" fillId="0" borderId="0" xfId="0" applyNumberFormat="1" applyFont="1" applyAlignment="1" applyProtection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/>
    <xf numFmtId="184" fontId="3" fillId="0" borderId="0" xfId="0" applyNumberFormat="1" applyFont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vertical="center"/>
    </xf>
    <xf numFmtId="177" fontId="14" fillId="0" borderId="0" xfId="1" applyNumberFormat="1" applyFont="1" applyAlignment="1" applyProtection="1">
      <alignment vertical="center"/>
    </xf>
    <xf numFmtId="0" fontId="3" fillId="0" borderId="0" xfId="0" applyFont="1" applyFill="1" applyAlignment="1">
      <alignment vertical="center"/>
    </xf>
    <xf numFmtId="0" fontId="14" fillId="0" borderId="0" xfId="1" applyFont="1" applyBorder="1" applyAlignment="1" applyProtection="1">
      <alignment horizontal="left" vertical="center"/>
    </xf>
    <xf numFmtId="0" fontId="14" fillId="0" borderId="0" xfId="1" applyFont="1" applyFill="1" applyAlignment="1" applyProtection="1">
      <alignment vertical="center"/>
    </xf>
    <xf numFmtId="0" fontId="3" fillId="0" borderId="0" xfId="0" applyFont="1" applyAlignment="1">
      <alignment vertical="center" wrapText="1"/>
    </xf>
    <xf numFmtId="189" fontId="3" fillId="0" borderId="0" xfId="0" applyNumberFormat="1" applyFont="1" applyAlignment="1">
      <alignment vertical="center"/>
    </xf>
    <xf numFmtId="179" fontId="13" fillId="2" borderId="3" xfId="0" quotePrefix="1" applyNumberFormat="1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 shrinkToFit="1"/>
    </xf>
    <xf numFmtId="177" fontId="3" fillId="2" borderId="11" xfId="0" applyNumberFormat="1" applyFont="1" applyFill="1" applyBorder="1" applyAlignment="1" applyProtection="1">
      <alignment horizontal="left" vertical="center" shrinkToFit="1"/>
    </xf>
    <xf numFmtId="0" fontId="3" fillId="2" borderId="12" xfId="0" applyFont="1" applyFill="1" applyBorder="1" applyAlignment="1" applyProtection="1">
      <alignment horizontal="left" vertical="top" wrapText="1"/>
    </xf>
    <xf numFmtId="177" fontId="3" fillId="2" borderId="13" xfId="0" applyNumberFormat="1" applyFont="1" applyFill="1" applyBorder="1" applyAlignment="1" applyProtection="1">
      <alignment horizontal="left" vertical="top" wrapText="1"/>
    </xf>
    <xf numFmtId="2" fontId="7" fillId="0" borderId="12" xfId="0" applyNumberFormat="1" applyFont="1" applyFill="1" applyBorder="1" applyAlignment="1" applyProtection="1">
      <alignment vertical="center" shrinkToFit="1"/>
    </xf>
    <xf numFmtId="177" fontId="7" fillId="0" borderId="13" xfId="0" applyNumberFormat="1" applyFont="1" applyFill="1" applyBorder="1" applyAlignment="1" applyProtection="1">
      <alignment vertical="center" shrinkToFit="1"/>
    </xf>
    <xf numFmtId="2" fontId="3" fillId="3" borderId="15" xfId="0" applyNumberFormat="1" applyFont="1" applyFill="1" applyBorder="1" applyAlignment="1" applyProtection="1">
      <alignment horizontal="right" vertical="center" shrinkToFit="1"/>
    </xf>
    <xf numFmtId="187" fontId="3" fillId="3" borderId="16" xfId="0" applyNumberFormat="1" applyFont="1" applyFill="1" applyBorder="1" applyAlignment="1" applyProtection="1">
      <alignment horizontal="right" vertical="center" shrinkToFit="1"/>
    </xf>
    <xf numFmtId="188" fontId="3" fillId="4" borderId="17" xfId="0" applyNumberFormat="1" applyFont="1" applyFill="1" applyBorder="1" applyAlignment="1" applyProtection="1">
      <alignment horizontal="right" vertical="center" shrinkToFit="1"/>
    </xf>
    <xf numFmtId="187" fontId="3" fillId="4" borderId="18" xfId="0" applyNumberFormat="1" applyFont="1" applyFill="1" applyBorder="1" applyAlignment="1" applyProtection="1">
      <alignment horizontal="right" vertical="center" shrinkToFit="1"/>
    </xf>
    <xf numFmtId="2" fontId="3" fillId="3" borderId="17" xfId="0" applyNumberFormat="1" applyFont="1" applyFill="1" applyBorder="1" applyAlignment="1" applyProtection="1">
      <alignment horizontal="right" vertical="center" shrinkToFit="1"/>
    </xf>
    <xf numFmtId="187" fontId="3" fillId="3" borderId="19" xfId="0" applyNumberFormat="1" applyFont="1" applyFill="1" applyBorder="1" applyAlignment="1" applyProtection="1">
      <alignment horizontal="right" vertical="center" shrinkToFit="1"/>
    </xf>
    <xf numFmtId="2" fontId="3" fillId="3" borderId="17" xfId="0" quotePrefix="1" applyNumberFormat="1" applyFont="1" applyFill="1" applyBorder="1" applyAlignment="1">
      <alignment horizontal="right" vertical="center" shrinkToFit="1"/>
    </xf>
    <xf numFmtId="187" fontId="3" fillId="3" borderId="19" xfId="0" quotePrefix="1" applyNumberFormat="1" applyFont="1" applyFill="1" applyBorder="1" applyAlignment="1">
      <alignment horizontal="right" vertical="center" shrinkToFit="1"/>
    </xf>
    <xf numFmtId="0" fontId="3" fillId="3" borderId="17" xfId="0" quotePrefix="1" applyNumberFormat="1" applyFont="1" applyFill="1" applyBorder="1" applyAlignment="1">
      <alignment horizontal="right" vertical="center" shrinkToFit="1"/>
    </xf>
    <xf numFmtId="0" fontId="3" fillId="3" borderId="19" xfId="0" quotePrefix="1" applyNumberFormat="1" applyFont="1" applyFill="1" applyBorder="1" applyAlignment="1">
      <alignment horizontal="right" vertical="center" shrinkToFit="1"/>
    </xf>
    <xf numFmtId="0" fontId="3" fillId="3" borderId="20" xfId="0" applyNumberFormat="1" applyFont="1" applyFill="1" applyBorder="1" applyAlignment="1" applyProtection="1">
      <alignment horizontal="right" vertical="center" shrinkToFit="1"/>
    </xf>
    <xf numFmtId="0" fontId="3" fillId="3" borderId="21" xfId="0" applyNumberFormat="1" applyFont="1" applyFill="1" applyBorder="1" applyAlignment="1" applyProtection="1">
      <alignment horizontal="right" vertical="center" shrinkToFit="1"/>
    </xf>
    <xf numFmtId="0" fontId="13" fillId="2" borderId="12" xfId="0" applyFont="1" applyFill="1" applyBorder="1" applyAlignment="1" applyProtection="1">
      <alignment horizontal="left" vertical="top" wrapText="1"/>
    </xf>
    <xf numFmtId="177" fontId="13" fillId="2" borderId="13" xfId="0" applyNumberFormat="1" applyFont="1" applyFill="1" applyBorder="1" applyAlignment="1" applyProtection="1">
      <alignment horizontal="left" vertical="top" wrapText="1"/>
    </xf>
    <xf numFmtId="0" fontId="3" fillId="2" borderId="14" xfId="0" applyFont="1" applyFill="1" applyBorder="1" applyAlignment="1" applyProtection="1">
      <alignment horizontal="left" vertical="center"/>
    </xf>
    <xf numFmtId="0" fontId="3" fillId="2" borderId="11" xfId="0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3" fillId="0" borderId="13" xfId="0" applyFont="1" applyBorder="1" applyAlignment="1" applyProtection="1">
      <alignment vertical="center" shrinkToFit="1"/>
    </xf>
    <xf numFmtId="57" fontId="3" fillId="0" borderId="22" xfId="0" applyNumberFormat="1" applyFont="1" applyBorder="1" applyAlignment="1">
      <alignment horizontal="center" vertical="center" shrinkToFit="1"/>
    </xf>
    <xf numFmtId="57" fontId="3" fillId="0" borderId="13" xfId="0" applyNumberFormat="1" applyFont="1" applyBorder="1" applyAlignment="1">
      <alignment horizontal="center" vertical="center" shrinkToFit="1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2" xfId="0" applyFont="1" applyFill="1" applyBorder="1" applyAlignment="1" applyProtection="1">
      <alignment horizontal="left" vertical="center"/>
    </xf>
    <xf numFmtId="0" fontId="3" fillId="0" borderId="12" xfId="0" applyFont="1" applyBorder="1" applyAlignment="1" applyProtection="1">
      <alignment vertical="center" shrinkToFit="1"/>
    </xf>
    <xf numFmtId="177" fontId="3" fillId="2" borderId="10" xfId="0" applyNumberFormat="1" applyFont="1" applyFill="1" applyBorder="1" applyAlignment="1" applyProtection="1">
      <alignment horizontal="left" vertical="center" shrinkToFit="1"/>
    </xf>
    <xf numFmtId="177" fontId="13" fillId="2" borderId="12" xfId="0" applyNumberFormat="1" applyFont="1" applyFill="1" applyBorder="1" applyAlignment="1" applyProtection="1">
      <alignment horizontal="left" vertical="top" wrapText="1"/>
    </xf>
    <xf numFmtId="177" fontId="3" fillId="2" borderId="12" xfId="0" applyNumberFormat="1" applyFont="1" applyFill="1" applyBorder="1" applyAlignment="1" applyProtection="1">
      <alignment horizontal="left" vertical="top" wrapText="1"/>
    </xf>
    <xf numFmtId="177" fontId="7" fillId="0" borderId="12" xfId="0" applyNumberFormat="1" applyFont="1" applyFill="1" applyBorder="1" applyAlignment="1" applyProtection="1">
      <alignment vertical="center" shrinkToFit="1"/>
    </xf>
    <xf numFmtId="187" fontId="3" fillId="3" borderId="15" xfId="0" applyNumberFormat="1" applyFont="1" applyFill="1" applyBorder="1" applyAlignment="1" applyProtection="1">
      <alignment horizontal="right" vertical="center" shrinkToFit="1"/>
    </xf>
    <xf numFmtId="187" fontId="3" fillId="4" borderId="23" xfId="0" applyNumberFormat="1" applyFont="1" applyFill="1" applyBorder="1" applyAlignment="1" applyProtection="1">
      <alignment horizontal="right" vertical="center" shrinkToFit="1"/>
    </xf>
    <xf numFmtId="187" fontId="3" fillId="3" borderId="17" xfId="0" applyNumberFormat="1" applyFont="1" applyFill="1" applyBorder="1" applyAlignment="1" applyProtection="1">
      <alignment horizontal="right" vertical="center" shrinkToFit="1"/>
    </xf>
    <xf numFmtId="187" fontId="3" fillId="3" borderId="17" xfId="0" quotePrefix="1" applyNumberFormat="1" applyFont="1" applyFill="1" applyBorder="1" applyAlignment="1">
      <alignment horizontal="right" vertical="center" shrinkToFit="1"/>
    </xf>
    <xf numFmtId="1" fontId="7" fillId="0" borderId="13" xfId="0" applyNumberFormat="1" applyFont="1" applyFill="1" applyBorder="1" applyAlignment="1" applyProtection="1">
      <alignment vertical="center" shrinkToFit="1"/>
    </xf>
    <xf numFmtId="2" fontId="7" fillId="0" borderId="12" xfId="0" applyNumberFormat="1" applyFont="1" applyFill="1" applyBorder="1" applyAlignment="1" applyProtection="1">
      <alignment horizontal="center" vertical="center" shrinkToFit="1"/>
    </xf>
    <xf numFmtId="188" fontId="3" fillId="3" borderId="17" xfId="0" applyNumberFormat="1" applyFont="1" applyFill="1" applyBorder="1" applyAlignment="1" applyProtection="1">
      <alignment horizontal="right"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177" fontId="3" fillId="3" borderId="12" xfId="0" applyNumberFormat="1" applyFont="1" applyFill="1" applyBorder="1" applyAlignment="1" applyProtection="1">
      <alignment vertical="center" shrinkToFit="1"/>
    </xf>
    <xf numFmtId="177" fontId="3" fillId="3" borderId="13" xfId="0" applyNumberFormat="1" applyFont="1" applyFill="1" applyBorder="1" applyAlignment="1">
      <alignment vertical="center" shrinkToFit="1"/>
    </xf>
    <xf numFmtId="0" fontId="3" fillId="2" borderId="11" xfId="0" applyFont="1" applyFill="1" applyBorder="1" applyAlignment="1" applyProtection="1">
      <alignment horizontal="left" vertical="center" shrinkToFit="1"/>
    </xf>
    <xf numFmtId="0" fontId="3" fillId="2" borderId="11" xfId="0" quotePrefix="1" applyFont="1" applyFill="1" applyBorder="1" applyAlignment="1" applyProtection="1">
      <alignment horizontal="left" vertical="center" shrinkToFit="1"/>
    </xf>
    <xf numFmtId="0" fontId="3" fillId="2" borderId="13" xfId="0" applyFont="1" applyFill="1" applyBorder="1" applyAlignment="1" applyProtection="1">
      <alignment horizontal="left" vertical="top" wrapText="1"/>
    </xf>
    <xf numFmtId="178" fontId="3" fillId="0" borderId="13" xfId="0" applyNumberFormat="1" applyFont="1" applyFill="1" applyBorder="1" applyAlignment="1" applyProtection="1">
      <alignment horizontal="center" vertical="center" shrinkToFit="1"/>
    </xf>
    <xf numFmtId="177" fontId="3" fillId="0" borderId="13" xfId="0" applyNumberFormat="1" applyFont="1" applyFill="1" applyBorder="1" applyAlignment="1" applyProtection="1">
      <alignment horizontal="center" vertical="center" shrinkToFit="1"/>
    </xf>
    <xf numFmtId="0" fontId="3" fillId="4" borderId="17" xfId="0" applyNumberFormat="1" applyFont="1" applyFill="1" applyBorder="1" applyAlignment="1" applyProtection="1">
      <alignment horizontal="center" vertical="center" shrinkToFit="1"/>
    </xf>
    <xf numFmtId="0" fontId="13" fillId="2" borderId="13" xfId="0" applyFont="1" applyFill="1" applyBorder="1" applyAlignment="1" applyProtection="1">
      <alignment horizontal="left" vertical="top" wrapText="1"/>
    </xf>
    <xf numFmtId="1" fontId="7" fillId="0" borderId="13" xfId="0" applyNumberFormat="1" applyFont="1" applyFill="1" applyBorder="1" applyAlignment="1" applyProtection="1">
      <alignment horizontal="right" vertical="center" shrinkToFit="1"/>
    </xf>
    <xf numFmtId="178" fontId="7" fillId="0" borderId="13" xfId="0" applyNumberFormat="1" applyFont="1" applyFill="1" applyBorder="1" applyAlignment="1" applyProtection="1">
      <alignment vertical="center" shrinkToFit="1"/>
    </xf>
    <xf numFmtId="2" fontId="3" fillId="3" borderId="16" xfId="0" applyNumberFormat="1" applyFont="1" applyFill="1" applyBorder="1" applyAlignment="1" applyProtection="1">
      <alignment horizontal="right" vertical="center" shrinkToFit="1"/>
    </xf>
    <xf numFmtId="2" fontId="3" fillId="3" borderId="19" xfId="0" applyNumberFormat="1" applyFont="1" applyFill="1" applyBorder="1" applyAlignment="1" applyProtection="1">
      <alignment horizontal="right" vertical="center" shrinkToFit="1"/>
    </xf>
    <xf numFmtId="2" fontId="3" fillId="3" borderId="19" xfId="0" quotePrefix="1" applyNumberFormat="1" applyFont="1" applyFill="1" applyBorder="1" applyAlignment="1">
      <alignment horizontal="right" vertical="center" shrinkToFit="1"/>
    </xf>
    <xf numFmtId="182" fontId="3" fillId="3" borderId="24" xfId="0" applyNumberFormat="1" applyFont="1" applyFill="1" applyBorder="1" applyAlignment="1">
      <alignment horizontal="right" vertical="center"/>
    </xf>
    <xf numFmtId="182" fontId="3" fillId="4" borderId="25" xfId="0" applyNumberFormat="1" applyFont="1" applyFill="1" applyBorder="1" applyAlignment="1">
      <alignment horizontal="right" vertical="center"/>
    </xf>
    <xf numFmtId="182" fontId="3" fillId="3" borderId="25" xfId="0" applyNumberFormat="1" applyFont="1" applyFill="1" applyBorder="1" applyAlignment="1">
      <alignment horizontal="right" vertical="center"/>
    </xf>
    <xf numFmtId="182" fontId="3" fillId="3" borderId="26" xfId="0" applyNumberFormat="1" applyFont="1" applyFill="1" applyBorder="1" applyAlignment="1">
      <alignment horizontal="right" vertical="center"/>
    </xf>
    <xf numFmtId="187" fontId="3" fillId="3" borderId="24" xfId="0" applyNumberFormat="1" applyFont="1" applyFill="1" applyBorder="1" applyAlignment="1" applyProtection="1">
      <alignment horizontal="right" vertical="center" shrinkToFit="1"/>
    </xf>
    <xf numFmtId="187" fontId="3" fillId="4" borderId="25" xfId="0" applyNumberFormat="1" applyFont="1" applyFill="1" applyBorder="1" applyAlignment="1" applyProtection="1">
      <alignment horizontal="right" vertical="center" shrinkToFit="1"/>
    </xf>
    <xf numFmtId="187" fontId="3" fillId="3" borderId="25" xfId="0" applyNumberFormat="1" applyFont="1" applyFill="1" applyBorder="1" applyAlignment="1" applyProtection="1">
      <alignment horizontal="right" vertical="center" shrinkToFit="1"/>
    </xf>
    <xf numFmtId="187" fontId="3" fillId="3" borderId="25" xfId="0" quotePrefix="1" applyNumberFormat="1" applyFont="1" applyFill="1" applyBorder="1" applyAlignment="1">
      <alignment horizontal="right" vertical="center" shrinkToFit="1"/>
    </xf>
    <xf numFmtId="0" fontId="3" fillId="3" borderId="25" xfId="0" quotePrefix="1" applyNumberFormat="1" applyFont="1" applyFill="1" applyBorder="1" applyAlignment="1">
      <alignment horizontal="right" vertical="center" shrinkToFit="1"/>
    </xf>
    <xf numFmtId="0" fontId="3" fillId="3" borderId="26" xfId="0" applyNumberFormat="1" applyFont="1" applyFill="1" applyBorder="1" applyAlignment="1" applyProtection="1">
      <alignment horizontal="right" vertical="center" shrinkToFit="1"/>
    </xf>
    <xf numFmtId="0" fontId="3" fillId="4" borderId="25" xfId="0" applyNumberFormat="1" applyFont="1" applyFill="1" applyBorder="1" applyAlignment="1" applyProtection="1">
      <alignment horizontal="center" vertical="center" shrinkToFit="1"/>
    </xf>
    <xf numFmtId="187" fontId="3" fillId="4" borderId="27" xfId="0" applyNumberFormat="1" applyFont="1" applyFill="1" applyBorder="1" applyAlignment="1" applyProtection="1">
      <alignment horizontal="right" vertical="center" shrinkToFit="1"/>
    </xf>
    <xf numFmtId="0" fontId="3" fillId="0" borderId="28" xfId="0" applyFont="1" applyBorder="1" applyAlignment="1">
      <alignment vertical="center"/>
    </xf>
    <xf numFmtId="57" fontId="3" fillId="2" borderId="29" xfId="0" applyNumberFormat="1" applyFont="1" applyFill="1" applyBorder="1" applyAlignment="1" applyProtection="1">
      <alignment horizontal="left" vertical="center" shrinkToFit="1"/>
    </xf>
    <xf numFmtId="2" fontId="3" fillId="0" borderId="30" xfId="0" applyNumberFormat="1" applyFont="1" applyFill="1" applyBorder="1" applyAlignment="1" applyProtection="1">
      <alignment vertical="center" shrinkToFit="1"/>
    </xf>
    <xf numFmtId="1" fontId="3" fillId="0" borderId="31" xfId="0" applyNumberFormat="1" applyFont="1" applyFill="1" applyBorder="1" applyAlignment="1" applyProtection="1">
      <alignment vertical="center" shrinkToFit="1"/>
    </xf>
    <xf numFmtId="188" fontId="3" fillId="0" borderId="31" xfId="0" applyNumberFormat="1" applyFont="1" applyFill="1" applyBorder="1" applyAlignment="1" applyProtection="1">
      <alignment vertical="center" shrinkToFit="1"/>
    </xf>
    <xf numFmtId="188" fontId="3" fillId="0" borderId="32" xfId="0" applyNumberFormat="1" applyFont="1" applyFill="1" applyBorder="1" applyAlignment="1" applyProtection="1">
      <alignment vertical="center" shrinkToFit="1"/>
    </xf>
    <xf numFmtId="177" fontId="3" fillId="0" borderId="30" xfId="0" applyNumberFormat="1" applyFont="1" applyFill="1" applyBorder="1" applyAlignment="1" applyProtection="1">
      <alignment vertical="center" shrinkToFit="1"/>
    </xf>
    <xf numFmtId="1" fontId="3" fillId="0" borderId="32" xfId="0" applyNumberFormat="1" applyFont="1" applyFill="1" applyBorder="1" applyAlignment="1" applyProtection="1">
      <alignment vertical="center" shrinkToFit="1"/>
    </xf>
    <xf numFmtId="178" fontId="3" fillId="0" borderId="31" xfId="0" applyNumberFormat="1" applyFont="1" applyFill="1" applyBorder="1" applyAlignment="1" applyProtection="1">
      <alignment horizontal="center" vertical="center" shrinkToFit="1"/>
    </xf>
    <xf numFmtId="177" fontId="3" fillId="0" borderId="32" xfId="0" applyNumberFormat="1" applyFont="1" applyFill="1" applyBorder="1" applyAlignment="1" applyProtection="1">
      <alignment horizontal="center" vertical="center" shrinkToFit="1"/>
    </xf>
    <xf numFmtId="178" fontId="3" fillId="0" borderId="31" xfId="0" applyNumberFormat="1" applyFont="1" applyFill="1" applyBorder="1" applyAlignment="1" applyProtection="1">
      <alignment vertical="center" shrinkToFit="1"/>
    </xf>
    <xf numFmtId="177" fontId="3" fillId="0" borderId="32" xfId="0" applyNumberFormat="1" applyFont="1" applyFill="1" applyBorder="1" applyAlignment="1" applyProtection="1">
      <alignment vertical="center" shrinkToFit="1"/>
    </xf>
    <xf numFmtId="57" fontId="7" fillId="2" borderId="29" xfId="0" applyNumberFormat="1" applyFont="1" applyFill="1" applyBorder="1" applyAlignment="1" applyProtection="1">
      <alignment horizontal="left" vertical="center" shrinkToFit="1"/>
      <protection locked="0"/>
    </xf>
    <xf numFmtId="177" fontId="3" fillId="0" borderId="32" xfId="0" applyNumberFormat="1" applyFont="1" applyFill="1" applyBorder="1" applyAlignment="1" applyProtection="1">
      <alignment horizontal="right" vertical="center" shrinkToFit="1"/>
    </xf>
    <xf numFmtId="0" fontId="15" fillId="0" borderId="0" xfId="0" applyNumberFormat="1" applyFont="1" applyAlignment="1">
      <alignment horizontal="center" vertical="center" shrinkToFit="1"/>
    </xf>
    <xf numFmtId="0" fontId="13" fillId="2" borderId="33" xfId="0" applyFont="1" applyFill="1" applyBorder="1" applyAlignment="1" applyProtection="1">
      <alignment horizontal="center" vertical="top" wrapText="1"/>
    </xf>
    <xf numFmtId="177" fontId="3" fillId="0" borderId="7" xfId="0" applyNumberFormat="1" applyFont="1" applyBorder="1" applyAlignment="1">
      <alignment vertical="center" shrinkToFit="1"/>
    </xf>
    <xf numFmtId="57" fontId="3" fillId="2" borderId="34" xfId="0" applyNumberFormat="1" applyFont="1" applyFill="1" applyBorder="1" applyAlignment="1" applyProtection="1">
      <alignment horizontal="left" vertical="center" shrinkToFit="1"/>
    </xf>
    <xf numFmtId="2" fontId="3" fillId="0" borderId="35" xfId="0" applyNumberFormat="1" applyFont="1" applyFill="1" applyBorder="1" applyAlignment="1" applyProtection="1">
      <alignment vertical="center" shrinkToFit="1"/>
    </xf>
    <xf numFmtId="1" fontId="3" fillId="0" borderId="7" xfId="0" applyNumberFormat="1" applyFont="1" applyFill="1" applyBorder="1" applyAlignment="1" applyProtection="1">
      <alignment vertical="center" shrinkToFit="1"/>
    </xf>
    <xf numFmtId="188" fontId="3" fillId="0" borderId="37" xfId="0" applyNumberFormat="1" applyFont="1" applyFill="1" applyBorder="1" applyAlignment="1" applyProtection="1">
      <alignment vertical="center" shrinkToFit="1"/>
    </xf>
    <xf numFmtId="177" fontId="3" fillId="0" borderId="35" xfId="0" applyNumberFormat="1" applyFont="1" applyFill="1" applyBorder="1" applyAlignment="1" applyProtection="1">
      <alignment vertical="center" shrinkToFit="1"/>
    </xf>
    <xf numFmtId="182" fontId="3" fillId="2" borderId="34" xfId="0" applyNumberFormat="1" applyFont="1" applyFill="1" applyBorder="1" applyAlignment="1" applyProtection="1">
      <alignment horizontal="center" vertical="center" shrinkToFit="1"/>
    </xf>
    <xf numFmtId="180" fontId="3" fillId="5" borderId="40" xfId="0" applyNumberFormat="1" applyFont="1" applyFill="1" applyBorder="1" applyAlignment="1" applyProtection="1">
      <alignment vertical="center" shrinkToFit="1"/>
    </xf>
    <xf numFmtId="178" fontId="3" fillId="0" borderId="7" xfId="0" applyNumberFormat="1" applyFont="1" applyFill="1" applyBorder="1" applyAlignment="1" applyProtection="1">
      <alignment horizontal="center" vertical="center" shrinkToFit="1"/>
    </xf>
    <xf numFmtId="177" fontId="3" fillId="0" borderId="37" xfId="0" applyNumberFormat="1" applyFont="1" applyFill="1" applyBorder="1" applyAlignment="1" applyProtection="1">
      <alignment horizontal="center" vertical="center" shrinkToFit="1"/>
    </xf>
    <xf numFmtId="191" fontId="3" fillId="5" borderId="7" xfId="0" applyNumberFormat="1" applyFont="1" applyFill="1" applyBorder="1" applyAlignment="1" applyProtection="1">
      <alignment vertical="center" shrinkToFit="1"/>
    </xf>
    <xf numFmtId="178" fontId="3" fillId="0" borderId="7" xfId="0" applyNumberFormat="1" applyFont="1" applyFill="1" applyBorder="1" applyAlignment="1" applyProtection="1">
      <alignment vertical="center" shrinkToFit="1"/>
    </xf>
    <xf numFmtId="177" fontId="3" fillId="0" borderId="37" xfId="0" applyNumberFormat="1" applyFont="1" applyFill="1" applyBorder="1" applyAlignment="1" applyProtection="1">
      <alignment vertical="center" shrinkToFit="1"/>
    </xf>
    <xf numFmtId="191" fontId="3" fillId="5" borderId="37" xfId="0" applyNumberFormat="1" applyFont="1" applyFill="1" applyBorder="1" applyAlignment="1" applyProtection="1">
      <alignment vertical="center" shrinkToFit="1"/>
    </xf>
    <xf numFmtId="188" fontId="3" fillId="0" borderId="7" xfId="0" applyNumberFormat="1" applyFont="1" applyFill="1" applyBorder="1" applyAlignment="1" applyProtection="1">
      <alignment vertical="center" shrinkToFit="1"/>
    </xf>
    <xf numFmtId="2" fontId="3" fillId="0" borderId="35" xfId="0" applyNumberFormat="1" applyFont="1" applyFill="1" applyBorder="1" applyAlignment="1" applyProtection="1">
      <alignment horizontal="center" vertical="center" shrinkToFit="1"/>
    </xf>
    <xf numFmtId="181" fontId="3" fillId="0" borderId="37" xfId="0" applyNumberFormat="1" applyFont="1" applyFill="1" applyBorder="1" applyAlignment="1" applyProtection="1">
      <alignment vertical="center" shrinkToFit="1"/>
    </xf>
    <xf numFmtId="186" fontId="3" fillId="0" borderId="35" xfId="0" applyNumberFormat="1" applyFont="1" applyFill="1" applyBorder="1" applyAlignment="1" applyProtection="1">
      <alignment horizontal="right" vertical="center" shrinkToFit="1"/>
    </xf>
    <xf numFmtId="180" fontId="3" fillId="5" borderId="40" xfId="0" applyNumberFormat="1" applyFont="1" applyFill="1" applyBorder="1" applyAlignment="1" applyProtection="1">
      <alignment horizontal="right" vertical="center" shrinkToFit="1"/>
    </xf>
    <xf numFmtId="2" fontId="3" fillId="0" borderId="35" xfId="0" applyNumberFormat="1" applyFont="1" applyFill="1" applyBorder="1" applyAlignment="1" applyProtection="1">
      <alignment horizontal="right" vertical="center" shrinkToFit="1"/>
    </xf>
    <xf numFmtId="1" fontId="3" fillId="0" borderId="37" xfId="0" applyNumberFormat="1" applyFont="1" applyFill="1" applyBorder="1" applyAlignment="1" applyProtection="1">
      <alignment vertical="center" shrinkToFit="1"/>
    </xf>
    <xf numFmtId="57" fontId="7" fillId="2" borderId="34" xfId="0" applyNumberFormat="1" applyFont="1" applyFill="1" applyBorder="1" applyAlignment="1" applyProtection="1">
      <alignment horizontal="left" vertical="center" shrinkToFit="1"/>
      <protection locked="0"/>
    </xf>
    <xf numFmtId="57" fontId="3" fillId="2" borderId="37" xfId="0" applyNumberFormat="1" applyFont="1" applyFill="1" applyBorder="1" applyAlignment="1" applyProtection="1">
      <alignment horizontal="left" vertical="center" shrinkToFit="1"/>
      <protection locked="0"/>
    </xf>
    <xf numFmtId="188" fontId="3" fillId="0" borderId="37" xfId="0" applyNumberFormat="1" applyFont="1" applyFill="1" applyBorder="1" applyAlignment="1" applyProtection="1">
      <alignment horizontal="right" vertical="center" shrinkToFit="1"/>
    </xf>
    <xf numFmtId="57" fontId="3" fillId="2" borderId="34" xfId="0" applyNumberFormat="1" applyFont="1" applyFill="1" applyBorder="1" applyAlignment="1" applyProtection="1">
      <alignment horizontal="left" vertical="center" shrinkToFit="1"/>
      <protection locked="0"/>
    </xf>
    <xf numFmtId="188" fontId="3" fillId="0" borderId="7" xfId="0" applyNumberFormat="1" applyFont="1" applyFill="1" applyBorder="1" applyAlignment="1" applyProtection="1">
      <alignment horizontal="center" vertical="center" shrinkToFit="1"/>
    </xf>
    <xf numFmtId="188" fontId="3" fillId="0" borderId="7" xfId="0" applyNumberFormat="1" applyFont="1" applyFill="1" applyBorder="1" applyAlignment="1" applyProtection="1">
      <alignment horizontal="right" vertical="center" shrinkToFit="1"/>
    </xf>
    <xf numFmtId="177" fontId="3" fillId="0" borderId="37" xfId="0" applyNumberFormat="1" applyFont="1" applyFill="1" applyBorder="1" applyAlignment="1" applyProtection="1">
      <alignment horizontal="right" vertical="center" shrinkToFit="1"/>
    </xf>
    <xf numFmtId="191" fontId="3" fillId="5" borderId="37" xfId="0" applyNumberFormat="1" applyFont="1" applyFill="1" applyBorder="1" applyAlignment="1" applyProtection="1">
      <alignment horizontal="right" vertical="center" shrinkToFit="1"/>
    </xf>
    <xf numFmtId="177" fontId="3" fillId="0" borderId="7" xfId="0" applyNumberFormat="1" applyFont="1" applyFill="1" applyBorder="1" applyAlignment="1" applyProtection="1">
      <alignment vertical="center" shrinkToFit="1"/>
    </xf>
    <xf numFmtId="57" fontId="16" fillId="2" borderId="41" xfId="0" applyNumberFormat="1" applyFont="1" applyFill="1" applyBorder="1" applyAlignment="1" applyProtection="1">
      <alignment horizontal="left" vertical="center" shrinkToFit="1"/>
    </xf>
    <xf numFmtId="2" fontId="3" fillId="0" borderId="42" xfId="0" applyNumberFormat="1" applyFont="1" applyFill="1" applyBorder="1" applyAlignment="1" applyProtection="1">
      <alignment vertical="center" shrinkToFit="1"/>
    </xf>
    <xf numFmtId="1" fontId="3" fillId="0" borderId="43" xfId="0" applyNumberFormat="1" applyFont="1" applyFill="1" applyBorder="1" applyAlignment="1" applyProtection="1">
      <alignment vertical="center" shrinkToFit="1"/>
    </xf>
    <xf numFmtId="177" fontId="3" fillId="0" borderId="42" xfId="0" applyNumberFormat="1" applyFont="1" applyFill="1" applyBorder="1" applyAlignment="1" applyProtection="1">
      <alignment vertical="center" shrinkToFit="1"/>
    </xf>
    <xf numFmtId="188" fontId="3" fillId="0" borderId="44" xfId="0" applyNumberFormat="1" applyFont="1" applyFill="1" applyBorder="1" applyAlignment="1" applyProtection="1">
      <alignment vertical="center" shrinkToFit="1"/>
    </xf>
    <xf numFmtId="191" fontId="3" fillId="5" borderId="44" xfId="0" applyNumberFormat="1" applyFont="1" applyFill="1" applyBorder="1" applyAlignment="1" applyProtection="1">
      <alignment vertical="center" shrinkToFit="1"/>
    </xf>
    <xf numFmtId="57" fontId="3" fillId="2" borderId="41" xfId="0" applyNumberFormat="1" applyFont="1" applyFill="1" applyBorder="1" applyAlignment="1" applyProtection="1">
      <alignment horizontal="left" vertical="center" shrinkToFit="1"/>
    </xf>
    <xf numFmtId="182" fontId="3" fillId="2" borderId="41" xfId="0" applyNumberFormat="1" applyFont="1" applyFill="1" applyBorder="1" applyAlignment="1" applyProtection="1">
      <alignment horizontal="center" vertical="center" shrinkToFit="1"/>
    </xf>
    <xf numFmtId="178" fontId="3" fillId="0" borderId="43" xfId="0" applyNumberFormat="1" applyFont="1" applyFill="1" applyBorder="1" applyAlignment="1" applyProtection="1">
      <alignment horizontal="center" vertical="center" shrinkToFit="1"/>
    </xf>
    <xf numFmtId="177" fontId="3" fillId="0" borderId="44" xfId="0" applyNumberFormat="1" applyFont="1" applyFill="1" applyBorder="1" applyAlignment="1" applyProtection="1">
      <alignment horizontal="center" vertical="center" shrinkToFit="1"/>
    </xf>
    <xf numFmtId="178" fontId="3" fillId="0" borderId="43" xfId="0" applyNumberFormat="1" applyFont="1" applyFill="1" applyBorder="1" applyAlignment="1" applyProtection="1">
      <alignment vertical="center" shrinkToFit="1"/>
    </xf>
    <xf numFmtId="186" fontId="3" fillId="0" borderId="35" xfId="0" applyNumberFormat="1" applyFont="1" applyFill="1" applyBorder="1" applyAlignment="1" applyProtection="1">
      <alignment vertical="center" shrinkToFit="1"/>
    </xf>
    <xf numFmtId="181" fontId="3" fillId="5" borderId="40" xfId="0" applyNumberFormat="1" applyFont="1" applyFill="1" applyBorder="1" applyAlignment="1" applyProtection="1">
      <alignment vertical="center" shrinkToFit="1"/>
    </xf>
    <xf numFmtId="184" fontId="3" fillId="0" borderId="37" xfId="0" applyNumberFormat="1" applyFont="1" applyFill="1" applyBorder="1" applyAlignment="1" applyProtection="1">
      <alignment horizontal="center" vertical="center" shrinkToFit="1"/>
    </xf>
    <xf numFmtId="188" fontId="3" fillId="0" borderId="37" xfId="0" applyNumberFormat="1" applyFont="1" applyFill="1" applyBorder="1" applyAlignment="1" applyProtection="1">
      <alignment horizontal="center" vertical="center" shrinkToFit="1"/>
    </xf>
    <xf numFmtId="1" fontId="3" fillId="0" borderId="35" xfId="0" applyNumberFormat="1" applyFont="1" applyFill="1" applyBorder="1" applyAlignment="1" applyProtection="1">
      <alignment vertical="center" shrinkToFit="1"/>
    </xf>
    <xf numFmtId="1" fontId="3" fillId="0" borderId="7" xfId="0" applyNumberFormat="1" applyFont="1" applyFill="1" applyBorder="1" applyAlignment="1" applyProtection="1">
      <alignment horizontal="right" vertical="center" shrinkToFit="1"/>
    </xf>
    <xf numFmtId="191" fontId="3" fillId="5" borderId="7" xfId="0" applyNumberFormat="1" applyFont="1" applyFill="1" applyBorder="1" applyAlignment="1" applyProtection="1">
      <alignment horizontal="right" vertical="center" shrinkToFit="1"/>
    </xf>
    <xf numFmtId="177" fontId="3" fillId="0" borderId="7" xfId="0" applyNumberFormat="1" applyFont="1" applyFill="1" applyBorder="1" applyAlignment="1" applyProtection="1">
      <alignment horizontal="center" vertical="center" shrinkToFit="1"/>
    </xf>
    <xf numFmtId="191" fontId="3" fillId="5" borderId="37" xfId="0" applyNumberFormat="1" applyFont="1" applyFill="1" applyBorder="1" applyAlignment="1" applyProtection="1">
      <alignment horizontal="center" vertical="center" shrinkToFit="1"/>
    </xf>
    <xf numFmtId="181" fontId="3" fillId="0" borderId="37" xfId="0" applyNumberFormat="1" applyFont="1" applyFill="1" applyBorder="1" applyAlignment="1" applyProtection="1">
      <alignment horizontal="center" vertical="center" shrinkToFit="1"/>
    </xf>
    <xf numFmtId="2" fontId="7" fillId="0" borderId="35" xfId="0" applyNumberFormat="1" applyFont="1" applyFill="1" applyBorder="1" applyAlignment="1" applyProtection="1">
      <alignment vertical="center" shrinkToFit="1"/>
    </xf>
    <xf numFmtId="177" fontId="7" fillId="0" borderId="7" xfId="0" applyNumberFormat="1" applyFont="1" applyFill="1" applyBorder="1" applyAlignment="1" applyProtection="1">
      <alignment vertical="center" shrinkToFit="1"/>
    </xf>
    <xf numFmtId="177" fontId="7" fillId="0" borderId="35" xfId="0" applyNumberFormat="1" applyFont="1" applyFill="1" applyBorder="1" applyAlignment="1" applyProtection="1">
      <alignment vertical="center" shrinkToFit="1"/>
    </xf>
    <xf numFmtId="57" fontId="7" fillId="2" borderId="37" xfId="0" applyNumberFormat="1" applyFont="1" applyFill="1" applyBorder="1" applyAlignment="1" applyProtection="1">
      <alignment horizontal="left" vertical="center" shrinkToFit="1"/>
      <protection locked="0"/>
    </xf>
    <xf numFmtId="1" fontId="7" fillId="0" borderId="7" xfId="0" applyNumberFormat="1" applyFont="1" applyFill="1" applyBorder="1" applyAlignment="1" applyProtection="1">
      <alignment vertical="center" shrinkToFit="1"/>
    </xf>
    <xf numFmtId="2" fontId="7" fillId="0" borderId="35" xfId="0" applyNumberFormat="1" applyFont="1" applyFill="1" applyBorder="1" applyAlignment="1" applyProtection="1">
      <alignment horizontal="center" vertical="center" shrinkToFit="1"/>
    </xf>
    <xf numFmtId="181" fontId="7" fillId="0" borderId="37" xfId="0" applyNumberFormat="1" applyFont="1" applyFill="1" applyBorder="1" applyAlignment="1" applyProtection="1">
      <alignment horizontal="center" vertical="center" shrinkToFit="1"/>
    </xf>
    <xf numFmtId="1" fontId="7" fillId="0" borderId="7" xfId="0" applyNumberFormat="1" applyFont="1" applyFill="1" applyBorder="1" applyAlignment="1" applyProtection="1">
      <alignment horizontal="right" vertical="center" shrinkToFit="1"/>
    </xf>
    <xf numFmtId="178" fontId="7" fillId="0" borderId="7" xfId="0" applyNumberFormat="1" applyFont="1" applyFill="1" applyBorder="1" applyAlignment="1" applyProtection="1">
      <alignment vertical="center" shrinkToFit="1"/>
    </xf>
    <xf numFmtId="177" fontId="7" fillId="0" borderId="37" xfId="0" applyNumberFormat="1" applyFont="1" applyFill="1" applyBorder="1" applyAlignment="1" applyProtection="1">
      <alignment horizontal="right" vertical="center" shrinkToFit="1"/>
    </xf>
    <xf numFmtId="188" fontId="3" fillId="4" borderId="19" xfId="0" applyNumberFormat="1" applyFont="1" applyFill="1" applyBorder="1" applyAlignment="1" applyProtection="1">
      <alignment horizontal="right" vertical="center" shrinkToFit="1"/>
    </xf>
    <xf numFmtId="188" fontId="3" fillId="4" borderId="25" xfId="0" applyNumberFormat="1" applyFont="1" applyFill="1" applyBorder="1" applyAlignment="1" applyProtection="1">
      <alignment horizontal="right" vertical="center" shrinkToFit="1"/>
    </xf>
    <xf numFmtId="187" fontId="3" fillId="3" borderId="46" xfId="0" applyNumberFormat="1" applyFont="1" applyFill="1" applyBorder="1" applyAlignment="1" applyProtection="1">
      <alignment horizontal="right" vertical="center" shrinkToFit="1"/>
    </xf>
    <xf numFmtId="188" fontId="3" fillId="4" borderId="47" xfId="0" applyNumberFormat="1" applyFont="1" applyFill="1" applyBorder="1" applyAlignment="1" applyProtection="1">
      <alignment horizontal="right" vertical="center" shrinkToFit="1"/>
    </xf>
    <xf numFmtId="187" fontId="3" fillId="3" borderId="47" xfId="0" applyNumberFormat="1" applyFont="1" applyFill="1" applyBorder="1" applyAlignment="1" applyProtection="1">
      <alignment horizontal="right" vertical="center" shrinkToFit="1"/>
    </xf>
    <xf numFmtId="187" fontId="3" fillId="3" borderId="47" xfId="0" quotePrefix="1" applyNumberFormat="1" applyFont="1" applyFill="1" applyBorder="1" applyAlignment="1">
      <alignment horizontal="right" vertical="center" shrinkToFit="1"/>
    </xf>
    <xf numFmtId="0" fontId="3" fillId="3" borderId="47" xfId="0" quotePrefix="1" applyNumberFormat="1" applyFont="1" applyFill="1" applyBorder="1" applyAlignment="1">
      <alignment horizontal="right" vertical="center" shrinkToFit="1"/>
    </xf>
    <xf numFmtId="0" fontId="3" fillId="3" borderId="48" xfId="0" applyNumberFormat="1" applyFont="1" applyFill="1" applyBorder="1" applyAlignment="1" applyProtection="1">
      <alignment horizontal="right" vertical="center" shrinkToFit="1"/>
    </xf>
    <xf numFmtId="187" fontId="3" fillId="4" borderId="49" xfId="0" applyNumberFormat="1" applyFont="1" applyFill="1" applyBorder="1" applyAlignment="1" applyProtection="1">
      <alignment horizontal="right" vertical="center" shrinkToFit="1"/>
    </xf>
    <xf numFmtId="188" fontId="3" fillId="0" borderId="50" xfId="0" applyNumberFormat="1" applyFont="1" applyFill="1" applyBorder="1" applyAlignment="1" applyProtection="1">
      <alignment vertical="center" shrinkToFit="1"/>
    </xf>
    <xf numFmtId="188" fontId="3" fillId="0" borderId="50" xfId="0" applyNumberFormat="1" applyFont="1" applyFill="1" applyBorder="1" applyAlignment="1" applyProtection="1">
      <alignment horizontal="right" vertical="center" shrinkToFit="1"/>
    </xf>
    <xf numFmtId="184" fontId="3" fillId="0" borderId="7" xfId="0" applyNumberFormat="1" applyFont="1" applyFill="1" applyBorder="1" applyAlignment="1">
      <alignment horizontal="right" vertical="center" shrinkToFit="1"/>
    </xf>
    <xf numFmtId="177" fontId="3" fillId="0" borderId="7" xfId="0" applyNumberFormat="1" applyFont="1" applyFill="1" applyBorder="1" applyAlignment="1">
      <alignment vertical="center" shrinkToFit="1"/>
    </xf>
    <xf numFmtId="2" fontId="3" fillId="0" borderId="7" xfId="0" applyNumberFormat="1" applyFont="1" applyFill="1" applyBorder="1" applyAlignment="1">
      <alignment horizontal="right" vertical="center" shrinkToFit="1"/>
    </xf>
    <xf numFmtId="1" fontId="3" fillId="0" borderId="7" xfId="0" applyNumberFormat="1" applyFont="1" applyFill="1" applyBorder="1" applyAlignment="1">
      <alignment horizontal="right" vertical="center" shrinkToFit="1"/>
    </xf>
    <xf numFmtId="0" fontId="3" fillId="0" borderId="51" xfId="0" applyFont="1" applyBorder="1" applyAlignment="1" applyProtection="1">
      <alignment vertical="center" shrinkToFit="1"/>
    </xf>
    <xf numFmtId="0" fontId="3" fillId="0" borderId="43" xfId="0" applyFont="1" applyBorder="1" applyAlignment="1" applyProtection="1">
      <alignment vertical="center" shrinkToFit="1"/>
    </xf>
    <xf numFmtId="57" fontId="3" fillId="0" borderId="44" xfId="0" applyNumberFormat="1" applyFont="1" applyBorder="1" applyAlignment="1">
      <alignment horizontal="center" vertical="center" shrinkToFit="1"/>
    </xf>
    <xf numFmtId="0" fontId="3" fillId="0" borderId="42" xfId="0" applyFont="1" applyBorder="1" applyAlignment="1" applyProtection="1">
      <alignment vertical="center" shrinkToFit="1"/>
    </xf>
    <xf numFmtId="0" fontId="3" fillId="0" borderId="44" xfId="0" applyFont="1" applyBorder="1" applyAlignment="1" applyProtection="1">
      <alignment vertical="center" shrinkToFit="1"/>
    </xf>
    <xf numFmtId="0" fontId="3" fillId="0" borderId="44" xfId="0" applyFont="1" applyBorder="1" applyAlignment="1" applyProtection="1">
      <alignment horizontal="right" vertical="center" shrinkToFit="1"/>
    </xf>
    <xf numFmtId="185" fontId="3" fillId="0" borderId="44" xfId="0" applyNumberFormat="1" applyFont="1" applyBorder="1" applyAlignment="1" applyProtection="1">
      <alignment vertical="center" shrinkToFit="1"/>
    </xf>
    <xf numFmtId="0" fontId="3" fillId="0" borderId="42" xfId="0" applyFont="1" applyBorder="1" applyAlignment="1">
      <alignment vertical="center" shrinkToFit="1"/>
    </xf>
    <xf numFmtId="0" fontId="3" fillId="0" borderId="43" xfId="0" applyFont="1" applyBorder="1" applyAlignment="1">
      <alignment vertical="center" shrinkToFit="1"/>
    </xf>
    <xf numFmtId="177" fontId="3" fillId="0" borderId="44" xfId="0" applyNumberFormat="1" applyFont="1" applyBorder="1" applyAlignment="1">
      <alignment vertical="center" shrinkToFit="1"/>
    </xf>
    <xf numFmtId="57" fontId="3" fillId="0" borderId="42" xfId="0" applyNumberFormat="1" applyFont="1" applyBorder="1" applyAlignment="1">
      <alignment horizontal="center" vertical="center" shrinkToFit="1"/>
    </xf>
    <xf numFmtId="57" fontId="3" fillId="0" borderId="43" xfId="0" applyNumberFormat="1" applyFont="1" applyBorder="1" applyAlignment="1">
      <alignment horizontal="center" vertical="center" shrinkToFit="1"/>
    </xf>
    <xf numFmtId="177" fontId="3" fillId="0" borderId="43" xfId="0" applyNumberFormat="1" applyFont="1" applyBorder="1" applyAlignment="1">
      <alignment horizontal="center" vertical="center" shrinkToFit="1"/>
    </xf>
    <xf numFmtId="0" fontId="3" fillId="0" borderId="44" xfId="0" applyFont="1" applyBorder="1" applyAlignment="1">
      <alignment vertical="center" shrinkToFit="1"/>
    </xf>
    <xf numFmtId="0" fontId="3" fillId="0" borderId="40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57" fontId="3" fillId="0" borderId="37" xfId="0" applyNumberFormat="1" applyFont="1" applyBorder="1" applyAlignment="1">
      <alignment horizontal="center" vertical="center" shrinkToFit="1"/>
    </xf>
    <xf numFmtId="0" fontId="3" fillId="0" borderId="35" xfId="0" applyFont="1" applyBorder="1" applyAlignment="1" applyProtection="1">
      <alignment vertical="center" shrinkToFit="1"/>
    </xf>
    <xf numFmtId="0" fontId="3" fillId="0" borderId="37" xfId="0" applyFont="1" applyBorder="1" applyAlignment="1" applyProtection="1">
      <alignment vertical="center" shrinkToFit="1"/>
    </xf>
    <xf numFmtId="0" fontId="3" fillId="0" borderId="37" xfId="0" applyFont="1" applyBorder="1" applyAlignment="1" applyProtection="1">
      <alignment horizontal="right" vertical="center" shrinkToFit="1"/>
    </xf>
    <xf numFmtId="185" fontId="3" fillId="0" borderId="37" xfId="0" applyNumberFormat="1" applyFont="1" applyBorder="1" applyAlignment="1" applyProtection="1">
      <alignment vertical="center" shrinkToFit="1"/>
    </xf>
    <xf numFmtId="57" fontId="3" fillId="0" borderId="35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vertical="center" shrinkToFit="1"/>
    </xf>
    <xf numFmtId="0" fontId="3" fillId="0" borderId="35" xfId="0" applyFont="1" applyBorder="1" applyAlignment="1">
      <alignment vertical="center" shrinkToFit="1"/>
    </xf>
    <xf numFmtId="57" fontId="3" fillId="0" borderId="7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 shrinkToFit="1"/>
    </xf>
    <xf numFmtId="0" fontId="3" fillId="0" borderId="37" xfId="0" applyFont="1" applyBorder="1" applyAlignment="1">
      <alignment vertical="center" shrinkToFit="1"/>
    </xf>
    <xf numFmtId="0" fontId="3" fillId="0" borderId="40" xfId="0" applyFont="1" applyBorder="1" applyAlignment="1" applyProtection="1">
      <alignment horizontal="right" vertical="center" shrinkToFit="1"/>
    </xf>
    <xf numFmtId="57" fontId="3" fillId="0" borderId="40" xfId="0" applyNumberFormat="1" applyFont="1" applyBorder="1" applyAlignment="1">
      <alignment horizontal="center" vertical="center" shrinkToFit="1"/>
    </xf>
    <xf numFmtId="177" fontId="3" fillId="0" borderId="37" xfId="0" applyNumberFormat="1" applyFont="1" applyBorder="1" applyAlignment="1">
      <alignment vertical="center" shrinkToFit="1"/>
    </xf>
    <xf numFmtId="0" fontId="3" fillId="3" borderId="35" xfId="0" applyFont="1" applyFill="1" applyBorder="1" applyAlignment="1">
      <alignment vertical="center" shrinkToFit="1"/>
    </xf>
    <xf numFmtId="184" fontId="3" fillId="0" borderId="37" xfId="0" applyNumberFormat="1" applyFont="1" applyFill="1" applyBorder="1" applyAlignment="1" applyProtection="1">
      <alignment vertical="center" shrinkToFit="1"/>
    </xf>
    <xf numFmtId="177" fontId="3" fillId="3" borderId="7" xfId="0" applyNumberFormat="1" applyFont="1" applyFill="1" applyBorder="1" applyAlignment="1">
      <alignment vertical="center" shrinkToFit="1"/>
    </xf>
    <xf numFmtId="57" fontId="3" fillId="2" borderId="34" xfId="0" applyNumberFormat="1" applyFont="1" applyFill="1" applyBorder="1" applyAlignment="1">
      <alignment horizontal="left" vertical="center" shrinkToFit="1"/>
    </xf>
    <xf numFmtId="0" fontId="3" fillId="0" borderId="35" xfId="0" applyFont="1" applyFill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177" fontId="3" fillId="0" borderId="37" xfId="0" applyNumberFormat="1" applyFont="1" applyFill="1" applyBorder="1" applyAlignment="1">
      <alignment vertical="center" shrinkToFit="1"/>
    </xf>
    <xf numFmtId="0" fontId="3" fillId="0" borderId="37" xfId="0" applyFont="1" applyFill="1" applyBorder="1" applyAlignment="1">
      <alignment vertical="center" shrinkToFit="1"/>
    </xf>
    <xf numFmtId="177" fontId="3" fillId="3" borderId="37" xfId="0" applyNumberFormat="1" applyFont="1" applyFill="1" applyBorder="1" applyAlignment="1">
      <alignment vertical="center" shrinkToFit="1"/>
    </xf>
    <xf numFmtId="177" fontId="3" fillId="3" borderId="35" xfId="0" applyNumberFormat="1" applyFont="1" applyFill="1" applyBorder="1" applyAlignment="1">
      <alignment vertical="center" shrinkToFit="1"/>
    </xf>
    <xf numFmtId="57" fontId="10" fillId="0" borderId="0" xfId="0" quotePrefix="1" applyNumberFormat="1" applyFont="1" applyAlignment="1" applyProtection="1">
      <alignment horizontal="center" vertical="center"/>
      <protection locked="0"/>
    </xf>
    <xf numFmtId="57" fontId="10" fillId="0" borderId="0" xfId="0" quotePrefix="1" applyNumberFormat="1" applyFont="1" applyAlignment="1" applyProtection="1">
      <alignment vertical="center"/>
      <protection locked="0"/>
    </xf>
    <xf numFmtId="2" fontId="18" fillId="0" borderId="0" xfId="0" applyNumberFormat="1" applyFont="1" applyAlignment="1" applyProtection="1">
      <alignment vertical="center"/>
    </xf>
    <xf numFmtId="57" fontId="10" fillId="0" borderId="0" xfId="0" applyNumberFormat="1" applyFont="1" applyAlignment="1" applyProtection="1">
      <alignment vertical="center"/>
      <protection locked="0"/>
    </xf>
    <xf numFmtId="0" fontId="10" fillId="0" borderId="0" xfId="0" quotePrefix="1" applyFont="1" applyAlignment="1" applyProtection="1">
      <alignment vertical="center"/>
      <protection locked="0"/>
    </xf>
    <xf numFmtId="189" fontId="3" fillId="0" borderId="0" xfId="0" applyNumberFormat="1" applyFont="1" applyAlignment="1" applyProtection="1">
      <alignment vertical="center"/>
    </xf>
    <xf numFmtId="184" fontId="3" fillId="0" borderId="0" xfId="0" applyNumberFormat="1" applyFont="1" applyAlignment="1" applyProtection="1">
      <alignment vertical="center"/>
    </xf>
    <xf numFmtId="189" fontId="18" fillId="0" borderId="0" xfId="0" applyNumberFormat="1" applyFont="1" applyAlignment="1" applyProtection="1">
      <alignment vertical="center"/>
    </xf>
    <xf numFmtId="0" fontId="18" fillId="0" borderId="0" xfId="0" quotePrefix="1" applyFont="1" applyAlignment="1">
      <alignment vertical="center"/>
    </xf>
    <xf numFmtId="190" fontId="18" fillId="0" borderId="0" xfId="0" applyNumberFormat="1" applyFont="1" applyAlignment="1" applyProtection="1">
      <alignment vertical="center"/>
    </xf>
    <xf numFmtId="182" fontId="3" fillId="3" borderId="52" xfId="0" applyNumberFormat="1" applyFont="1" applyFill="1" applyBorder="1" applyAlignment="1">
      <alignment horizontal="right" vertical="center"/>
    </xf>
    <xf numFmtId="182" fontId="3" fillId="4" borderId="53" xfId="0" applyNumberFormat="1" applyFont="1" applyFill="1" applyBorder="1" applyAlignment="1">
      <alignment horizontal="right" vertical="center"/>
    </xf>
    <xf numFmtId="182" fontId="3" fillId="3" borderId="53" xfId="0" applyNumberFormat="1" applyFont="1" applyFill="1" applyBorder="1" applyAlignment="1">
      <alignment horizontal="right" vertical="center"/>
    </xf>
    <xf numFmtId="182" fontId="3" fillId="3" borderId="54" xfId="0" applyNumberFormat="1" applyFont="1" applyFill="1" applyBorder="1" applyAlignment="1">
      <alignment horizontal="right" vertical="center"/>
    </xf>
    <xf numFmtId="188" fontId="3" fillId="0" borderId="36" xfId="0" applyNumberFormat="1" applyFont="1" applyFill="1" applyBorder="1" applyAlignment="1" applyProtection="1">
      <alignment vertical="center" shrinkToFit="1"/>
    </xf>
    <xf numFmtId="2" fontId="3" fillId="0" borderId="56" xfId="0" applyNumberFormat="1" applyFont="1" applyFill="1" applyBorder="1" applyAlignment="1">
      <alignment horizontal="right" vertical="center" shrinkToFit="1"/>
    </xf>
    <xf numFmtId="177" fontId="3" fillId="0" borderId="56" xfId="0" applyNumberFormat="1" applyFont="1" applyFill="1" applyBorder="1" applyAlignment="1">
      <alignment vertical="center" shrinkToFit="1"/>
    </xf>
    <xf numFmtId="1" fontId="3" fillId="0" borderId="56" xfId="0" applyNumberFormat="1" applyFont="1" applyFill="1" applyBorder="1" applyAlignment="1">
      <alignment horizontal="right" vertical="center" shrinkToFit="1"/>
    </xf>
    <xf numFmtId="0" fontId="3" fillId="0" borderId="55" xfId="0" applyFont="1" applyBorder="1" applyAlignment="1">
      <alignment vertical="center"/>
    </xf>
    <xf numFmtId="188" fontId="3" fillId="6" borderId="38" xfId="0" applyNumberFormat="1" applyFont="1" applyFill="1" applyBorder="1" applyAlignment="1" applyProtection="1">
      <alignment horizontal="center" vertical="center" shrinkToFit="1"/>
    </xf>
    <xf numFmtId="188" fontId="3" fillId="6" borderId="45" xfId="0" applyNumberFormat="1" applyFont="1" applyFill="1" applyBorder="1" applyAlignment="1" applyProtection="1">
      <alignment horizontal="center" vertical="center" shrinkToFit="1"/>
    </xf>
    <xf numFmtId="188" fontId="3" fillId="7" borderId="36" xfId="0" applyNumberFormat="1" applyFont="1" applyFill="1" applyBorder="1" applyAlignment="1" applyProtection="1">
      <alignment horizontal="center" vertical="center" shrinkToFit="1"/>
    </xf>
    <xf numFmtId="188" fontId="3" fillId="8" borderId="39" xfId="0" applyNumberFormat="1" applyFont="1" applyFill="1" applyBorder="1" applyAlignment="1" applyProtection="1">
      <alignment horizontal="center" vertical="center" shrinkToFit="1"/>
    </xf>
    <xf numFmtId="0" fontId="16" fillId="0" borderId="0" xfId="0" applyFont="1" applyFill="1" applyAlignment="1">
      <alignment vertical="center"/>
    </xf>
    <xf numFmtId="0" fontId="3" fillId="0" borderId="58" xfId="0" applyFont="1" applyBorder="1" applyAlignment="1">
      <alignment vertical="center"/>
    </xf>
    <xf numFmtId="57" fontId="16" fillId="2" borderId="59" xfId="0" applyNumberFormat="1" applyFont="1" applyFill="1" applyBorder="1" applyAlignment="1" applyProtection="1">
      <alignment horizontal="left" vertical="center" shrinkToFit="1"/>
    </xf>
    <xf numFmtId="2" fontId="3" fillId="0" borderId="60" xfId="0" applyNumberFormat="1" applyFont="1" applyFill="1" applyBorder="1" applyAlignment="1" applyProtection="1">
      <alignment vertical="center" shrinkToFit="1"/>
    </xf>
    <xf numFmtId="1" fontId="3" fillId="0" borderId="56" xfId="0" applyNumberFormat="1" applyFont="1" applyFill="1" applyBorder="1" applyAlignment="1" applyProtection="1">
      <alignment vertical="center" shrinkToFit="1"/>
    </xf>
    <xf numFmtId="188" fontId="3" fillId="0" borderId="56" xfId="0" applyNumberFormat="1" applyFont="1" applyFill="1" applyBorder="1" applyAlignment="1" applyProtection="1">
      <alignment vertical="center" shrinkToFit="1"/>
    </xf>
    <xf numFmtId="188" fontId="3" fillId="0" borderId="61" xfId="0" applyNumberFormat="1" applyFont="1" applyFill="1" applyBorder="1" applyAlignment="1" applyProtection="1">
      <alignment vertical="center" shrinkToFit="1"/>
    </xf>
    <xf numFmtId="177" fontId="3" fillId="0" borderId="60" xfId="0" applyNumberFormat="1" applyFont="1" applyFill="1" applyBorder="1" applyAlignment="1" applyProtection="1">
      <alignment vertical="center" shrinkToFit="1"/>
    </xf>
    <xf numFmtId="1" fontId="3" fillId="0" borderId="61" xfId="0" applyNumberFormat="1" applyFont="1" applyFill="1" applyBorder="1" applyAlignment="1" applyProtection="1">
      <alignment vertical="center" shrinkToFit="1"/>
    </xf>
    <xf numFmtId="188" fontId="3" fillId="0" borderId="56" xfId="0" applyNumberFormat="1" applyFont="1" applyFill="1" applyBorder="1" applyAlignment="1" applyProtection="1">
      <alignment horizontal="center" vertical="center" shrinkToFit="1"/>
    </xf>
    <xf numFmtId="188" fontId="3" fillId="0" borderId="61" xfId="0" applyNumberFormat="1" applyFont="1" applyFill="1" applyBorder="1" applyAlignment="1" applyProtection="1">
      <alignment horizontal="center" vertical="center" shrinkToFit="1"/>
    </xf>
    <xf numFmtId="178" fontId="3" fillId="0" borderId="56" xfId="0" applyNumberFormat="1" applyFont="1" applyFill="1" applyBorder="1" applyAlignment="1" applyProtection="1">
      <alignment horizontal="center" vertical="center" shrinkToFit="1"/>
    </xf>
    <xf numFmtId="177" fontId="3" fillId="0" borderId="61" xfId="0" applyNumberFormat="1" applyFont="1" applyFill="1" applyBorder="1" applyAlignment="1" applyProtection="1">
      <alignment horizontal="center" vertical="center" shrinkToFit="1"/>
    </xf>
    <xf numFmtId="178" fontId="3" fillId="0" borderId="56" xfId="0" applyNumberFormat="1" applyFont="1" applyFill="1" applyBorder="1" applyAlignment="1" applyProtection="1">
      <alignment vertical="center" shrinkToFit="1"/>
    </xf>
    <xf numFmtId="177" fontId="3" fillId="0" borderId="61" xfId="0" applyNumberFormat="1" applyFont="1" applyFill="1" applyBorder="1" applyAlignment="1" applyProtection="1">
      <alignment vertical="center" shrinkToFit="1"/>
    </xf>
    <xf numFmtId="57" fontId="17" fillId="2" borderId="59" xfId="0" applyNumberFormat="1" applyFont="1" applyFill="1" applyBorder="1" applyAlignment="1" applyProtection="1">
      <alignment horizontal="left" vertical="center" shrinkToFit="1"/>
      <protection locked="0"/>
    </xf>
    <xf numFmtId="2" fontId="3" fillId="0" borderId="60" xfId="0" applyNumberFormat="1" applyFont="1" applyFill="1" applyBorder="1" applyAlignment="1" applyProtection="1">
      <alignment horizontal="center" vertical="center" shrinkToFit="1"/>
    </xf>
    <xf numFmtId="177" fontId="3" fillId="0" borderId="61" xfId="0" applyNumberFormat="1" applyFont="1" applyFill="1" applyBorder="1" applyAlignment="1" applyProtection="1">
      <alignment horizontal="right" vertical="center" shrinkToFit="1"/>
    </xf>
    <xf numFmtId="188" fontId="3" fillId="7" borderId="62" xfId="0" applyNumberFormat="1" applyFont="1" applyFill="1" applyBorder="1" applyAlignment="1" applyProtection="1">
      <alignment horizontal="center" vertical="center" shrinkToFit="1"/>
    </xf>
    <xf numFmtId="188" fontId="3" fillId="8" borderId="63" xfId="0" applyNumberFormat="1" applyFont="1" applyFill="1" applyBorder="1" applyAlignment="1" applyProtection="1">
      <alignment horizontal="center" vertical="center" shrinkToFit="1"/>
    </xf>
    <xf numFmtId="2" fontId="3" fillId="0" borderId="31" xfId="0" applyNumberFormat="1" applyFont="1" applyFill="1" applyBorder="1" applyAlignment="1">
      <alignment horizontal="right" vertical="center" shrinkToFit="1"/>
    </xf>
    <xf numFmtId="177" fontId="3" fillId="0" borderId="31" xfId="0" applyNumberFormat="1" applyFont="1" applyFill="1" applyBorder="1" applyAlignment="1">
      <alignment vertical="center" shrinkToFit="1"/>
    </xf>
    <xf numFmtId="1" fontId="3" fillId="0" borderId="31" xfId="0" applyNumberFormat="1" applyFont="1" applyFill="1" applyBorder="1" applyAlignment="1">
      <alignment horizontal="right" vertical="center" shrinkToFit="1"/>
    </xf>
    <xf numFmtId="1" fontId="3" fillId="0" borderId="64" xfId="0" applyNumberFormat="1" applyFont="1" applyFill="1" applyBorder="1" applyAlignment="1" applyProtection="1">
      <alignment vertical="center" shrinkToFit="1"/>
    </xf>
    <xf numFmtId="178" fontId="3" fillId="0" borderId="42" xfId="0" applyNumberFormat="1" applyFont="1" applyFill="1" applyBorder="1" applyAlignment="1" applyProtection="1">
      <alignment horizontal="center" vertical="center" shrinkToFit="1"/>
    </xf>
    <xf numFmtId="178" fontId="3" fillId="0" borderId="35" xfId="0" applyNumberFormat="1" applyFont="1" applyFill="1" applyBorder="1" applyAlignment="1" applyProtection="1">
      <alignment horizontal="center" vertical="center" shrinkToFit="1"/>
    </xf>
    <xf numFmtId="178" fontId="3" fillId="0" borderId="35" xfId="0" applyNumberFormat="1" applyFont="1" applyFill="1" applyBorder="1" applyAlignment="1" applyProtection="1">
      <alignment vertical="center" shrinkToFit="1"/>
    </xf>
    <xf numFmtId="178" fontId="3" fillId="0" borderId="30" xfId="0" applyNumberFormat="1" applyFont="1" applyFill="1" applyBorder="1" applyAlignment="1" applyProtection="1">
      <alignment horizontal="center" vertical="center" shrinkToFit="1"/>
    </xf>
    <xf numFmtId="178" fontId="3" fillId="0" borderId="60" xfId="0" applyNumberFormat="1" applyFont="1" applyFill="1" applyBorder="1" applyAlignment="1" applyProtection="1">
      <alignment horizontal="center" vertical="center" shrinkToFit="1"/>
    </xf>
    <xf numFmtId="178" fontId="3" fillId="0" borderId="42" xfId="0" applyNumberFormat="1" applyFont="1" applyFill="1" applyBorder="1" applyAlignment="1" applyProtection="1">
      <alignment vertical="center" shrinkToFit="1"/>
    </xf>
    <xf numFmtId="178" fontId="3" fillId="0" borderId="30" xfId="0" applyNumberFormat="1" applyFont="1" applyFill="1" applyBorder="1" applyAlignment="1" applyProtection="1">
      <alignment vertical="center" shrinkToFit="1"/>
    </xf>
    <xf numFmtId="178" fontId="3" fillId="0" borderId="60" xfId="0" applyNumberFormat="1" applyFont="1" applyFill="1" applyBorder="1" applyAlignment="1" applyProtection="1">
      <alignment vertical="center" shrinkToFit="1"/>
    </xf>
    <xf numFmtId="188" fontId="3" fillId="8" borderId="36" xfId="0" applyNumberFormat="1" applyFont="1" applyFill="1" applyBorder="1" applyAlignment="1" applyProtection="1">
      <alignment horizontal="center" vertical="center" shrinkToFit="1"/>
    </xf>
    <xf numFmtId="188" fontId="3" fillId="8" borderId="62" xfId="0" applyNumberFormat="1" applyFont="1" applyFill="1" applyBorder="1" applyAlignment="1" applyProtection="1">
      <alignment horizontal="center" vertical="center" shrinkToFit="1"/>
    </xf>
    <xf numFmtId="1" fontId="3" fillId="0" borderId="57" xfId="0" applyNumberFormat="1" applyFont="1" applyFill="1" applyBorder="1" applyAlignment="1" applyProtection="1">
      <alignment vertical="center" shrinkToFi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NumberFormat="1" applyFont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66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Be-7</a:t>
            </a:r>
            <a:endParaRPr lang="ja-JP" altLang="en-US"/>
          </a:p>
        </c:rich>
      </c:tx>
      <c:layout>
        <c:manualLayout>
          <c:xMode val="edge"/>
          <c:yMode val="edge"/>
          <c:x val="0.17765042979942694"/>
          <c:y val="1.706484641638225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143266475644696E-2"/>
          <c:y val="5.4607508532423209E-2"/>
          <c:w val="0.92836676217765046"/>
          <c:h val="0.80605392569300205"/>
        </c:manualLayout>
      </c:layout>
      <c:lineChart>
        <c:grouping val="standard"/>
        <c:varyColors val="0"/>
        <c:ser>
          <c:idx val="1"/>
          <c:order val="0"/>
          <c:tx>
            <c:strRef>
              <c:f>大根!$C$125</c:f>
              <c:strCache>
                <c:ptCount val="1"/>
                <c:pt idx="0">
                  <c:v>大沢←横浦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大根!$C$129:$C$184</c:f>
              <c:numCache>
                <c:formatCode>0.00</c:formatCode>
                <c:ptCount val="56"/>
                <c:pt idx="0">
                  <c:v>0.21481481481481482</c:v>
                </c:pt>
                <c:pt idx="1">
                  <c:v>0.23333333333333334</c:v>
                </c:pt>
                <c:pt idx="2" formatCode="0.00;&quot;△ &quot;0.00">
                  <c:v>0.14444444444444443</c:v>
                </c:pt>
                <c:pt idx="3">
                  <c:v>0.15925925925925924</c:v>
                </c:pt>
                <c:pt idx="4">
                  <c:v>0.44444444444444442</c:v>
                </c:pt>
                <c:pt idx="6">
                  <c:v>0.12962962962962962</c:v>
                </c:pt>
                <c:pt idx="11">
                  <c:v>0.11481481481481481</c:v>
                </c:pt>
                <c:pt idx="12" formatCode="0.000">
                  <c:v>5.5E-2</c:v>
                </c:pt>
                <c:pt idx="13" formatCode="0.000">
                  <c:v>5.5E-2</c:v>
                </c:pt>
                <c:pt idx="14" formatCode="0.000">
                  <c:v>5.5E-2</c:v>
                </c:pt>
                <c:pt idx="15">
                  <c:v>0.2</c:v>
                </c:pt>
                <c:pt idx="16" formatCode="0.00;&quot;△ &quot;0.00">
                  <c:v>0.11</c:v>
                </c:pt>
                <c:pt idx="17">
                  <c:v>0.14000000000000001</c:v>
                </c:pt>
                <c:pt idx="18">
                  <c:v>0.37</c:v>
                </c:pt>
                <c:pt idx="19">
                  <c:v>0.18</c:v>
                </c:pt>
                <c:pt idx="20">
                  <c:v>0.22</c:v>
                </c:pt>
                <c:pt idx="21">
                  <c:v>0.12</c:v>
                </c:pt>
                <c:pt idx="22">
                  <c:v>0.14000000000000001</c:v>
                </c:pt>
                <c:pt idx="23">
                  <c:v>0.16</c:v>
                </c:pt>
                <c:pt idx="24">
                  <c:v>0.33</c:v>
                </c:pt>
                <c:pt idx="25">
                  <c:v>0.27</c:v>
                </c:pt>
                <c:pt idx="26">
                  <c:v>0.2</c:v>
                </c:pt>
                <c:pt idx="27" formatCode="0.000">
                  <c:v>5.5E-2</c:v>
                </c:pt>
                <c:pt idx="28">
                  <c:v>0.18</c:v>
                </c:pt>
                <c:pt idx="29">
                  <c:v>0.12</c:v>
                </c:pt>
                <c:pt idx="30">
                  <c:v>0.16</c:v>
                </c:pt>
                <c:pt idx="31">
                  <c:v>0.14000000000000001</c:v>
                </c:pt>
                <c:pt idx="32">
                  <c:v>0.28999999999999998</c:v>
                </c:pt>
                <c:pt idx="33">
                  <c:v>0.13</c:v>
                </c:pt>
                <c:pt idx="34">
                  <c:v>0.13</c:v>
                </c:pt>
                <c:pt idx="35">
                  <c:v>0.35</c:v>
                </c:pt>
                <c:pt idx="40" formatCode="0.000">
                  <c:v>5.5E-2</c:v>
                </c:pt>
                <c:pt idx="41" formatCode="0.000">
                  <c:v>5.5E-2</c:v>
                </c:pt>
                <c:pt idx="42" formatCode="&quot;(&quot;0.00&quot;)&quot;">
                  <c:v>0.19</c:v>
                </c:pt>
                <c:pt idx="43">
                  <c:v>0.2</c:v>
                </c:pt>
                <c:pt idx="44">
                  <c:v>0.16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大根!$L$125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大根!$L$129:$L$184</c:f>
              <c:numCache>
                <c:formatCode>0.00</c:formatCode>
                <c:ptCount val="56"/>
                <c:pt idx="0">
                  <c:v>0.44444444444444442</c:v>
                </c:pt>
                <c:pt idx="1">
                  <c:v>0.35925925925925922</c:v>
                </c:pt>
                <c:pt idx="2" formatCode="0.000">
                  <c:v>4.1000000000000002E-2</c:v>
                </c:pt>
                <c:pt idx="3" formatCode="0.000">
                  <c:v>4.1000000000000002E-2</c:v>
                </c:pt>
                <c:pt idx="4">
                  <c:v>0.11481481481481481</c:v>
                </c:pt>
                <c:pt idx="5">
                  <c:v>0.17407407407407408</c:v>
                </c:pt>
                <c:pt idx="6">
                  <c:v>0.17777777777777778</c:v>
                </c:pt>
                <c:pt idx="7" formatCode="0.000">
                  <c:v>4.1000000000000002E-2</c:v>
                </c:pt>
                <c:pt idx="8">
                  <c:v>0</c:v>
                </c:pt>
                <c:pt idx="11" formatCode="0.000">
                  <c:v>4.1000000000000002E-2</c:v>
                </c:pt>
                <c:pt idx="12" formatCode="0.000">
                  <c:v>4.1000000000000002E-2</c:v>
                </c:pt>
                <c:pt idx="13" formatCode="0.000">
                  <c:v>4.1000000000000002E-2</c:v>
                </c:pt>
                <c:pt idx="14" formatCode="0.000">
                  <c:v>4.1000000000000002E-2</c:v>
                </c:pt>
                <c:pt idx="15">
                  <c:v>0.11</c:v>
                </c:pt>
                <c:pt idx="16" formatCode="&quot;(&quot;0.00&quot;)&quot;">
                  <c:v>0.11</c:v>
                </c:pt>
                <c:pt idx="17" formatCode="&quot;(&quot;0.00&quot;)&quot;">
                  <c:v>9.7000000000000003E-2</c:v>
                </c:pt>
                <c:pt idx="18">
                  <c:v>0.14000000000000001</c:v>
                </c:pt>
                <c:pt idx="19">
                  <c:v>0.24</c:v>
                </c:pt>
                <c:pt idx="20">
                  <c:v>0.1</c:v>
                </c:pt>
                <c:pt idx="21">
                  <c:v>0.28000000000000003</c:v>
                </c:pt>
                <c:pt idx="22">
                  <c:v>0.27</c:v>
                </c:pt>
                <c:pt idx="23">
                  <c:v>0.16</c:v>
                </c:pt>
                <c:pt idx="24">
                  <c:v>0.3</c:v>
                </c:pt>
                <c:pt idx="25">
                  <c:v>0.14000000000000001</c:v>
                </c:pt>
                <c:pt idx="26">
                  <c:v>0.17</c:v>
                </c:pt>
                <c:pt idx="27">
                  <c:v>0.18</c:v>
                </c:pt>
                <c:pt idx="28">
                  <c:v>0.125</c:v>
                </c:pt>
                <c:pt idx="29">
                  <c:v>9.0999999999999998E-2</c:v>
                </c:pt>
                <c:pt idx="30">
                  <c:v>0.11</c:v>
                </c:pt>
                <c:pt idx="31">
                  <c:v>0.22</c:v>
                </c:pt>
                <c:pt idx="32">
                  <c:v>0.13</c:v>
                </c:pt>
                <c:pt idx="33">
                  <c:v>0.12</c:v>
                </c:pt>
                <c:pt idx="34">
                  <c:v>8.2000000000000003E-2</c:v>
                </c:pt>
                <c:pt idx="35">
                  <c:v>0.15</c:v>
                </c:pt>
                <c:pt idx="44">
                  <c:v>0.27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大根!$U$125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大根!$U$129:$U$184</c:f>
              <c:numCache>
                <c:formatCode>0.000</c:formatCode>
                <c:ptCount val="56"/>
                <c:pt idx="0" formatCode="0.00">
                  <c:v>0.31481481481481483</c:v>
                </c:pt>
                <c:pt idx="1">
                  <c:v>4.4499999999999998E-2</c:v>
                </c:pt>
                <c:pt idx="2">
                  <c:v>4.4499999999999998E-2</c:v>
                </c:pt>
                <c:pt idx="3" formatCode="&quot;(&quot;0.0&quot;)&quot;">
                  <c:v>0.27407407407407408</c:v>
                </c:pt>
                <c:pt idx="4">
                  <c:v>4.4499999999999998E-2</c:v>
                </c:pt>
                <c:pt idx="6">
                  <c:v>4.4499999999999998E-2</c:v>
                </c:pt>
                <c:pt idx="8" formatCode="0.00">
                  <c:v>0</c:v>
                </c:pt>
                <c:pt idx="11" formatCode="&quot;(&quot;0.00&quot;)&quot;">
                  <c:v>0.15185185185185185</c:v>
                </c:pt>
                <c:pt idx="12" formatCode="&quot;(&quot;0.00&quot;)&quot;">
                  <c:v>0.18888888888888888</c:v>
                </c:pt>
                <c:pt idx="13">
                  <c:v>4.4499999999999998E-2</c:v>
                </c:pt>
                <c:pt idx="14" formatCode="0.00">
                  <c:v>0.16</c:v>
                </c:pt>
                <c:pt idx="15" formatCode="0.00">
                  <c:v>0.19</c:v>
                </c:pt>
                <c:pt idx="16" formatCode="0.00">
                  <c:v>0.45</c:v>
                </c:pt>
                <c:pt idx="17">
                  <c:v>4.4499999999999998E-2</c:v>
                </c:pt>
                <c:pt idx="18" formatCode="0.00">
                  <c:v>0.56000000000000005</c:v>
                </c:pt>
                <c:pt idx="19" formatCode="0.00">
                  <c:v>0.2</c:v>
                </c:pt>
                <c:pt idx="20" formatCode="&quot;(&quot;0.00&quot;)&quot;">
                  <c:v>8.8999999999999996E-2</c:v>
                </c:pt>
                <c:pt idx="21" formatCode="0.00">
                  <c:v>0.18</c:v>
                </c:pt>
                <c:pt idx="22">
                  <c:v>4.4499999999999998E-2</c:v>
                </c:pt>
                <c:pt idx="23">
                  <c:v>4.4499999999999998E-2</c:v>
                </c:pt>
                <c:pt idx="24" formatCode="0.00">
                  <c:v>0.18</c:v>
                </c:pt>
                <c:pt idx="25" formatCode="0.00">
                  <c:v>0.14000000000000001</c:v>
                </c:pt>
                <c:pt idx="26" formatCode="0.00">
                  <c:v>0.18</c:v>
                </c:pt>
                <c:pt idx="27" formatCode="&quot;(&quot;0.00&quot;)&quot;">
                  <c:v>0.14000000000000001</c:v>
                </c:pt>
                <c:pt idx="28" formatCode="0.00">
                  <c:v>0.16</c:v>
                </c:pt>
                <c:pt idx="29" formatCode="0.00">
                  <c:v>0.25</c:v>
                </c:pt>
                <c:pt idx="30" formatCode="0.00">
                  <c:v>0.33</c:v>
                </c:pt>
                <c:pt idx="31" formatCode="0.00">
                  <c:v>0.32</c:v>
                </c:pt>
                <c:pt idx="32" formatCode="0.00">
                  <c:v>0.22</c:v>
                </c:pt>
                <c:pt idx="33" formatCode="0.00">
                  <c:v>0.14000000000000001</c:v>
                </c:pt>
                <c:pt idx="34" formatCode="0.00">
                  <c:v>0.24</c:v>
                </c:pt>
                <c:pt idx="35" formatCode="0.00">
                  <c:v>0.26</c:v>
                </c:pt>
                <c:pt idx="39" formatCode="0.00">
                  <c:v>0.21</c:v>
                </c:pt>
                <c:pt idx="40" formatCode="0.00">
                  <c:v>0.35</c:v>
                </c:pt>
                <c:pt idx="41" formatCode="0.00">
                  <c:v>0.31</c:v>
                </c:pt>
                <c:pt idx="42" formatCode="0.00">
                  <c:v>0.25</c:v>
                </c:pt>
                <c:pt idx="43" formatCode="0.00">
                  <c:v>0.35</c:v>
                </c:pt>
                <c:pt idx="44" formatCode="0.00">
                  <c:v>0.66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大根!$AD$125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大根!$AD$129:$AD$184</c:f>
              <c:numCache>
                <c:formatCode>0.00</c:formatCode>
                <c:ptCount val="56"/>
                <c:pt idx="0" formatCode="0.000">
                  <c:v>0.05</c:v>
                </c:pt>
                <c:pt idx="1">
                  <c:v>0.48148148148148145</c:v>
                </c:pt>
                <c:pt idx="2" formatCode="0.000">
                  <c:v>0.05</c:v>
                </c:pt>
                <c:pt idx="3">
                  <c:v>0.30740740740740741</c:v>
                </c:pt>
                <c:pt idx="4">
                  <c:v>0.55555555555555558</c:v>
                </c:pt>
                <c:pt idx="6">
                  <c:v>0.44444444444444442</c:v>
                </c:pt>
                <c:pt idx="8">
                  <c:v>0</c:v>
                </c:pt>
                <c:pt idx="11" formatCode="&quot;(&quot;0.00&quot;)&quot;">
                  <c:v>0.13703703703703704</c:v>
                </c:pt>
                <c:pt idx="12">
                  <c:v>0.1962962962962963</c:v>
                </c:pt>
                <c:pt idx="13" formatCode="0.000">
                  <c:v>0.05</c:v>
                </c:pt>
                <c:pt idx="14">
                  <c:v>0.17</c:v>
                </c:pt>
                <c:pt idx="15">
                  <c:v>0.46</c:v>
                </c:pt>
                <c:pt idx="16">
                  <c:v>0.52</c:v>
                </c:pt>
                <c:pt idx="17" formatCode="0.000">
                  <c:v>0.05</c:v>
                </c:pt>
                <c:pt idx="18">
                  <c:v>0.3</c:v>
                </c:pt>
                <c:pt idx="19">
                  <c:v>0.19</c:v>
                </c:pt>
                <c:pt idx="20">
                  <c:v>0.37</c:v>
                </c:pt>
                <c:pt idx="21">
                  <c:v>0.27</c:v>
                </c:pt>
                <c:pt idx="22" formatCode="0.000">
                  <c:v>0.05</c:v>
                </c:pt>
                <c:pt idx="23">
                  <c:v>0.16</c:v>
                </c:pt>
                <c:pt idx="24">
                  <c:v>0.17</c:v>
                </c:pt>
                <c:pt idx="25">
                  <c:v>0.11</c:v>
                </c:pt>
                <c:pt idx="26" formatCode="&quot;(&quot;0.00&quot;)&quot;">
                  <c:v>0.1</c:v>
                </c:pt>
                <c:pt idx="27" formatCode="&quot;(&quot;0.00&quot;)&quot;">
                  <c:v>0.12</c:v>
                </c:pt>
                <c:pt idx="28" formatCode="0.000">
                  <c:v>0.05</c:v>
                </c:pt>
                <c:pt idx="29">
                  <c:v>0.19</c:v>
                </c:pt>
                <c:pt idx="30">
                  <c:v>0.14000000000000001</c:v>
                </c:pt>
                <c:pt idx="31">
                  <c:v>0.24</c:v>
                </c:pt>
                <c:pt idx="32">
                  <c:v>8.7999999999999995E-2</c:v>
                </c:pt>
                <c:pt idx="33" formatCode="0.000">
                  <c:v>0.05</c:v>
                </c:pt>
                <c:pt idx="34">
                  <c:v>0.1</c:v>
                </c:pt>
                <c:pt idx="35">
                  <c:v>0.17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大根!$AV$128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val>
            <c:numRef>
              <c:f>大根!$AV$129:$AV$184</c:f>
              <c:numCache>
                <c:formatCode>0.00</c:formatCode>
                <c:ptCount val="56"/>
                <c:pt idx="0">
                  <c:v>10</c:v>
                </c:pt>
                <c:pt idx="1">
                  <c:v>0.29073189402590971</c:v>
                </c:pt>
                <c:pt idx="2">
                  <c:v>8.1263987298315576E-2</c:v>
                </c:pt>
                <c:pt idx="3">
                  <c:v>3.0249650469338927E-3</c:v>
                </c:pt>
                <c:pt idx="4">
                  <c:v>4.5880314240650009E-4</c:v>
                </c:pt>
                <c:pt idx="5">
                  <c:v>1.6857753261743966E-5</c:v>
                </c:pt>
                <c:pt idx="6">
                  <c:v>3.9275362966985841E-6</c:v>
                </c:pt>
                <c:pt idx="7">
                  <c:v>1.461983396712264E-7</c:v>
                </c:pt>
                <c:pt idx="8">
                  <c:v>2.8762520623139537E-8</c:v>
                </c:pt>
                <c:pt idx="10">
                  <c:v>10</c:v>
                </c:pt>
                <c:pt idx="11">
                  <c:v>0.77119104164784624</c:v>
                </c:pt>
                <c:pt idx="12">
                  <c:v>6.3490540990929403E-3</c:v>
                </c:pt>
                <c:pt idx="13">
                  <c:v>4.244957001950548E-5</c:v>
                </c:pt>
                <c:pt idx="14">
                  <c:v>4.3033149352339641E-7</c:v>
                </c:pt>
                <c:pt idx="15">
                  <c:v>3.732036463253527E-9</c:v>
                </c:pt>
                <c:pt idx="16">
                  <c:v>3.4540867893335378E-11</c:v>
                </c:pt>
                <c:pt idx="17">
                  <c:v>2.8069286497568001E-13</c:v>
                </c:pt>
                <c:pt idx="18">
                  <c:v>2.5643058121661663E-15</c:v>
                </c:pt>
                <c:pt idx="19">
                  <c:v>2.1667794910514582E-17</c:v>
                </c:pt>
                <c:pt idx="20">
                  <c:v>1.9037345322692353E-19</c:v>
                </c:pt>
                <c:pt idx="21">
                  <c:v>1.739181195910474E-21</c:v>
                </c:pt>
                <c:pt idx="22">
                  <c:v>1.2249117340509739E-23</c:v>
                </c:pt>
                <c:pt idx="23">
                  <c:v>1.1635632883633187E-25</c:v>
                </c:pt>
                <c:pt idx="24">
                  <c:v>1.0769049612622116E-27</c:v>
                </c:pt>
                <c:pt idx="25">
                  <c:v>9.8382039442098889E-30</c:v>
                </c:pt>
                <c:pt idx="26">
                  <c:v>7.9949168036050972E-32</c:v>
                </c:pt>
                <c:pt idx="27">
                  <c:v>6.9335666761071117E-34</c:v>
                </c:pt>
                <c:pt idx="28">
                  <c:v>7.2141368995933114E-36</c:v>
                </c:pt>
                <c:pt idx="29">
                  <c:v>5.4933578032076404E-38</c:v>
                </c:pt>
                <c:pt idx="30">
                  <c:v>5.3557580656388795E-40</c:v>
                </c:pt>
                <c:pt idx="31">
                  <c:v>4.3523025541892257E-42</c:v>
                </c:pt>
                <c:pt idx="32">
                  <c:v>4.1343219524532825E-44</c:v>
                </c:pt>
                <c:pt idx="33">
                  <c:v>3.2734414178561381E-46</c:v>
                </c:pt>
                <c:pt idx="34">
                  <c:v>2.660129018024411E-48</c:v>
                </c:pt>
                <c:pt idx="35">
                  <c:v>2.2771756133560714E-50</c:v>
                </c:pt>
                <c:pt idx="37">
                  <c:v>10</c:v>
                </c:pt>
                <c:pt idx="38">
                  <c:v>0.58686008538848666</c:v>
                </c:pt>
                <c:pt idx="39">
                  <c:v>5.0237543586934552E-3</c:v>
                </c:pt>
                <c:pt idx="40">
                  <c:v>2.7634957704123196E-5</c:v>
                </c:pt>
                <c:pt idx="41">
                  <c:v>2.6250889240524559E-7</c:v>
                </c:pt>
                <c:pt idx="42">
                  <c:v>1.897587589600928E-9</c:v>
                </c:pt>
                <c:pt idx="43">
                  <c:v>1.8261479946258898E-11</c:v>
                </c:pt>
                <c:pt idx="44">
                  <c:v>1.5231123734817837E-13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12256"/>
        <c:axId val="154913792"/>
      </c:lineChart>
      <c:dateAx>
        <c:axId val="15491225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13792"/>
        <c:crossesAt val="1.0000000000000004E-5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154913792"/>
        <c:scaling>
          <c:logBase val="10"/>
          <c:orientation val="minMax"/>
          <c:min val="1.0000000000000004E-5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1000"/>
                  <a:t>Bq/kg</a:t>
                </a:r>
                <a:r>
                  <a:rPr lang="ja-JP" altLang="en-US" sz="1000"/>
                  <a:t>生</a:t>
                </a:r>
              </a:p>
            </c:rich>
          </c:tx>
          <c:layout>
            <c:manualLayout>
              <c:xMode val="edge"/>
              <c:yMode val="edge"/>
              <c:x val="2.148997134670487E-2"/>
              <c:y val="7.508532423208191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49122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45334294353102"/>
          <c:y val="0.62440725913052408"/>
          <c:w val="0.50454807138744961"/>
          <c:h val="0.17869326875418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/</a:t>
            </a:r>
            <a:r>
              <a:rPr lang="ja-JP" altLang="en-US"/>
              <a:t>谷川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2.6279172685598824E-2"/>
          <c:y val="1.361079865016870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61591758182633E-2"/>
          <c:y val="0.14257543893969776"/>
          <c:w val="0.89936707275323358"/>
          <c:h val="0.68878564092531913"/>
        </c:manualLayout>
      </c:layout>
      <c:lineChart>
        <c:grouping val="standard"/>
        <c:varyColors val="0"/>
        <c:ser>
          <c:idx val="0"/>
          <c:order val="0"/>
          <c:tx>
            <c:strRef>
              <c:f>大根!$P$127</c:f>
              <c:strCache>
                <c:ptCount val="1"/>
                <c:pt idx="0">
                  <c:v>Be-7</c:v>
                </c:pt>
              </c:strCache>
            </c:strRef>
          </c:tx>
          <c:spPr>
            <a:ln w="3175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大根!$P$129:$P$184</c:f>
              <c:numCache>
                <c:formatCode>0.0_);[Red]\(0.0\)</c:formatCode>
                <c:ptCount val="56"/>
                <c:pt idx="0">
                  <c:v>8</c:v>
                </c:pt>
                <c:pt idx="1">
                  <c:v>4.7777777777777777</c:v>
                </c:pt>
                <c:pt idx="2">
                  <c:v>6.0370370370370372</c:v>
                </c:pt>
                <c:pt idx="3">
                  <c:v>12.518518518518519</c:v>
                </c:pt>
                <c:pt idx="4">
                  <c:v>15.185185185185185</c:v>
                </c:pt>
                <c:pt idx="5">
                  <c:v>2</c:v>
                </c:pt>
                <c:pt idx="6">
                  <c:v>8.5925925925925934</c:v>
                </c:pt>
                <c:pt idx="7">
                  <c:v>3.4444444444444446</c:v>
                </c:pt>
                <c:pt idx="8">
                  <c:v>3.4444444444444446</c:v>
                </c:pt>
                <c:pt idx="11">
                  <c:v>9.3333333333333339</c:v>
                </c:pt>
                <c:pt idx="12">
                  <c:v>10.481481481481481</c:v>
                </c:pt>
                <c:pt idx="13">
                  <c:v>8.3000000000000007</c:v>
                </c:pt>
                <c:pt idx="14">
                  <c:v>9.9</c:v>
                </c:pt>
                <c:pt idx="15">
                  <c:v>10.7</c:v>
                </c:pt>
                <c:pt idx="16">
                  <c:v>6.4</c:v>
                </c:pt>
                <c:pt idx="17">
                  <c:v>15.1</c:v>
                </c:pt>
                <c:pt idx="19">
                  <c:v>10.199999999999999</c:v>
                </c:pt>
                <c:pt idx="20">
                  <c:v>7.7</c:v>
                </c:pt>
                <c:pt idx="21">
                  <c:v>11.3</c:v>
                </c:pt>
                <c:pt idx="22">
                  <c:v>23</c:v>
                </c:pt>
                <c:pt idx="23">
                  <c:v>6.8</c:v>
                </c:pt>
                <c:pt idx="24">
                  <c:v>11.6</c:v>
                </c:pt>
                <c:pt idx="25">
                  <c:v>7.9</c:v>
                </c:pt>
                <c:pt idx="26">
                  <c:v>7</c:v>
                </c:pt>
                <c:pt idx="27">
                  <c:v>12.1</c:v>
                </c:pt>
                <c:pt idx="28">
                  <c:v>7.59</c:v>
                </c:pt>
                <c:pt idx="29">
                  <c:v>10.8</c:v>
                </c:pt>
                <c:pt idx="30">
                  <c:v>4.8</c:v>
                </c:pt>
                <c:pt idx="31">
                  <c:v>9.8000000000000007</c:v>
                </c:pt>
                <c:pt idx="32">
                  <c:v>12.1</c:v>
                </c:pt>
                <c:pt idx="33">
                  <c:v>6.93</c:v>
                </c:pt>
                <c:pt idx="34">
                  <c:v>11.2</c:v>
                </c:pt>
                <c:pt idx="35">
                  <c:v>16.7</c:v>
                </c:pt>
                <c:pt idx="44">
                  <c:v>8.1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大根!$Q$127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大根!$Q$129:$Q$184</c:f>
              <c:numCache>
                <c:formatCode>0</c:formatCode>
                <c:ptCount val="56"/>
                <c:pt idx="0">
                  <c:v>142.22222222222223</c:v>
                </c:pt>
                <c:pt idx="1">
                  <c:v>122.22222222222223</c:v>
                </c:pt>
                <c:pt idx="2">
                  <c:v>90.370370370370367</c:v>
                </c:pt>
                <c:pt idx="3">
                  <c:v>60.370370370370374</c:v>
                </c:pt>
                <c:pt idx="4">
                  <c:v>132.96296296296296</c:v>
                </c:pt>
                <c:pt idx="5">
                  <c:v>104.07407407407408</c:v>
                </c:pt>
                <c:pt idx="6">
                  <c:v>78.888888888888886</c:v>
                </c:pt>
                <c:pt idx="7">
                  <c:v>118.14814814814815</c:v>
                </c:pt>
                <c:pt idx="8">
                  <c:v>118.14814814814815</c:v>
                </c:pt>
                <c:pt idx="11">
                  <c:v>104.44444444444444</c:v>
                </c:pt>
                <c:pt idx="12">
                  <c:v>62.222222222222221</c:v>
                </c:pt>
                <c:pt idx="13">
                  <c:v>116</c:v>
                </c:pt>
                <c:pt idx="14">
                  <c:v>62.1</c:v>
                </c:pt>
                <c:pt idx="15">
                  <c:v>101</c:v>
                </c:pt>
                <c:pt idx="16">
                  <c:v>105</c:v>
                </c:pt>
                <c:pt idx="17">
                  <c:v>93.2</c:v>
                </c:pt>
                <c:pt idx="19">
                  <c:v>110</c:v>
                </c:pt>
                <c:pt idx="20">
                  <c:v>132</c:v>
                </c:pt>
                <c:pt idx="21">
                  <c:v>93.3</c:v>
                </c:pt>
                <c:pt idx="22">
                  <c:v>108</c:v>
                </c:pt>
                <c:pt idx="23">
                  <c:v>123</c:v>
                </c:pt>
                <c:pt idx="24">
                  <c:v>110</c:v>
                </c:pt>
                <c:pt idx="25">
                  <c:v>95.9</c:v>
                </c:pt>
                <c:pt idx="26">
                  <c:v>115</c:v>
                </c:pt>
                <c:pt idx="27">
                  <c:v>177</c:v>
                </c:pt>
                <c:pt idx="28">
                  <c:v>81.2</c:v>
                </c:pt>
                <c:pt idx="29">
                  <c:v>81.400000000000006</c:v>
                </c:pt>
                <c:pt idx="30">
                  <c:v>111.3</c:v>
                </c:pt>
                <c:pt idx="31">
                  <c:v>72.3</c:v>
                </c:pt>
                <c:pt idx="32">
                  <c:v>83</c:v>
                </c:pt>
                <c:pt idx="33">
                  <c:v>110.3</c:v>
                </c:pt>
                <c:pt idx="34">
                  <c:v>97.5</c:v>
                </c:pt>
                <c:pt idx="35">
                  <c:v>127.9</c:v>
                </c:pt>
                <c:pt idx="44">
                  <c:v>77.7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大根!$S$127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大根!$S$129:$S$184</c:f>
              <c:numCache>
                <c:formatCode>0.000</c:formatCode>
                <c:ptCount val="56"/>
                <c:pt idx="0">
                  <c:v>6.6666666666666666E-2</c:v>
                </c:pt>
                <c:pt idx="1">
                  <c:v>3.7037037037037035E-2</c:v>
                </c:pt>
                <c:pt idx="2">
                  <c:v>2.9629629629629631E-2</c:v>
                </c:pt>
                <c:pt idx="3">
                  <c:v>5.5555555555555552E-2</c:v>
                </c:pt>
                <c:pt idx="4">
                  <c:v>0.16666666666666666</c:v>
                </c:pt>
                <c:pt idx="5">
                  <c:v>2.9629629629629631E-2</c:v>
                </c:pt>
                <c:pt idx="6">
                  <c:v>8.1481481481481502E-2</c:v>
                </c:pt>
                <c:pt idx="7">
                  <c:v>4.4444444444444446E-2</c:v>
                </c:pt>
                <c:pt idx="8">
                  <c:v>4.4444444444444446E-2</c:v>
                </c:pt>
                <c:pt idx="11">
                  <c:v>3.3333333333333333E-2</c:v>
                </c:pt>
                <c:pt idx="12">
                  <c:v>5.9259259259259262E-2</c:v>
                </c:pt>
                <c:pt idx="13">
                  <c:v>6.7000000000000004E-2</c:v>
                </c:pt>
                <c:pt idx="14">
                  <c:v>5.1999999999999998E-2</c:v>
                </c:pt>
                <c:pt idx="15">
                  <c:v>2.9000000000000001E-2</c:v>
                </c:pt>
                <c:pt idx="16">
                  <c:v>3.5000000000000003E-2</c:v>
                </c:pt>
                <c:pt idx="17">
                  <c:v>4.8000000000000001E-2</c:v>
                </c:pt>
                <c:pt idx="19">
                  <c:v>1.6E-2</c:v>
                </c:pt>
                <c:pt idx="20">
                  <c:v>3.4000000000000002E-2</c:v>
                </c:pt>
                <c:pt idx="21">
                  <c:v>1.4E-2</c:v>
                </c:pt>
                <c:pt idx="22">
                  <c:v>3.3000000000000002E-2</c:v>
                </c:pt>
                <c:pt idx="23">
                  <c:v>6.3588158231196604E-3</c:v>
                </c:pt>
                <c:pt idx="24">
                  <c:v>6.2157379853586625E-3</c:v>
                </c:pt>
                <c:pt idx="25">
                  <c:v>6.0735753852464236E-3</c:v>
                </c:pt>
                <c:pt idx="26" formatCode="&quot;(&quot;0.000&quot;)&quot;">
                  <c:v>1.9E-2</c:v>
                </c:pt>
                <c:pt idx="27">
                  <c:v>5.7996634057273832E-3</c:v>
                </c:pt>
                <c:pt idx="28">
                  <c:v>5.6723932403090292E-3</c:v>
                </c:pt>
                <c:pt idx="29">
                  <c:v>5.5395051348505484E-3</c:v>
                </c:pt>
                <c:pt idx="30">
                  <c:v>5.4114403951653163E-3</c:v>
                </c:pt>
                <c:pt idx="31" formatCode="&quot;(&quot;0.000&quot;)&quot;">
                  <c:v>1.7000000000000001E-2</c:v>
                </c:pt>
                <c:pt idx="32">
                  <c:v>2.1000000000000001E-2</c:v>
                </c:pt>
                <c:pt idx="33">
                  <c:v>5.0523975076651765E-3</c:v>
                </c:pt>
                <c:pt idx="34">
                  <c:v>4.9355939384194709E-3</c:v>
                </c:pt>
                <c:pt idx="35" formatCode="&quot;(&quot;0.000&quot;)&quot;">
                  <c:v>2.1000000000000001E-2</c:v>
                </c:pt>
                <c:pt idx="44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大根!$R$127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大根!$R$129:$R$184</c:f>
              <c:numCache>
                <c:formatCode>0.000</c:formatCode>
                <c:ptCount val="56"/>
                <c:pt idx="0">
                  <c:v>8.5000000000000006E-3</c:v>
                </c:pt>
                <c:pt idx="1">
                  <c:v>6.6176070143897005E-3</c:v>
                </c:pt>
                <c:pt idx="2">
                  <c:v>6.046868640095588E-3</c:v>
                </c:pt>
                <c:pt idx="3">
                  <c:v>4.7907868672038487E-3</c:v>
                </c:pt>
                <c:pt idx="4">
                  <c:v>4.1922829695570018E-3</c:v>
                </c:pt>
                <c:pt idx="5">
                  <c:v>3.3183883239796224E-3</c:v>
                </c:pt>
                <c:pt idx="6">
                  <c:v>2.9933740599423987E-3</c:v>
                </c:pt>
                <c:pt idx="7">
                  <c:v>2.3715774210656604E-3</c:v>
                </c:pt>
                <c:pt idx="8">
                  <c:v>2.1138541189217337E-3</c:v>
                </c:pt>
                <c:pt idx="11">
                  <c:v>7.0840016123840683E-3</c:v>
                </c:pt>
                <c:pt idx="12">
                  <c:v>5.0534660801482547E-3</c:v>
                </c:pt>
                <c:pt idx="13">
                  <c:v>3.5785119493344695E-3</c:v>
                </c:pt>
                <c:pt idx="14">
                  <c:v>2.5598367544022262E-3</c:v>
                </c:pt>
                <c:pt idx="15">
                  <c:v>1.8294576932074576E-3</c:v>
                </c:pt>
                <c:pt idx="16">
                  <c:v>1.3062694580437491E-3</c:v>
                </c:pt>
                <c:pt idx="17">
                  <c:v>9.344209596604397E-4</c:v>
                </c:pt>
                <c:pt idx="19">
                  <c:v>4.7814780753308234E-4</c:v>
                </c:pt>
                <c:pt idx="20">
                  <c:v>3.420361169920534E-4</c:v>
                </c:pt>
                <c:pt idx="21">
                  <c:v>2.453470616736391E-4</c:v>
                </c:pt>
                <c:pt idx="22">
                  <c:v>1.7278092224319865E-4</c:v>
                </c:pt>
                <c:pt idx="23">
                  <c:v>1.2428072457515058E-4</c:v>
                </c:pt>
                <c:pt idx="24">
                  <c:v>8.9230303197878436E-5</c:v>
                </c:pt>
                <c:pt idx="25">
                  <c:v>6.3712224793248891E-5</c:v>
                </c:pt>
                <c:pt idx="26">
                  <c:v>4.5533692568060253E-5</c:v>
                </c:pt>
                <c:pt idx="27">
                  <c:v>3.2541904879490571E-5</c:v>
                </c:pt>
                <c:pt idx="28">
                  <c:v>2.3558565836783512E-5</c:v>
                </c:pt>
                <c:pt idx="29">
                  <c:v>1.6682531953126195E-5</c:v>
                </c:pt>
                <c:pt idx="30">
                  <c:v>1.1867891682911927E-5</c:v>
                </c:pt>
                <c:pt idx="31">
                  <c:v>8.5522612581440593E-6</c:v>
                </c:pt>
                <c:pt idx="32">
                  <c:v>6.1516121810142256E-6</c:v>
                </c:pt>
                <c:pt idx="33">
                  <c:v>4.3681863766365661E-6</c:v>
                </c:pt>
                <c:pt idx="34">
                  <c:v>3.1075116723501675E-6</c:v>
                </c:pt>
                <c:pt idx="35">
                  <c:v>2.2188256132825315E-6</c:v>
                </c:pt>
                <c:pt idx="44">
                  <c:v>9.0563422633283778E-4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大根!$AV$128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3366FF"/>
              </a:solidFill>
              <a:prstDash val="sysDot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大根!$AV$129:$AV$184</c:f>
              <c:numCache>
                <c:formatCode>0.00</c:formatCode>
                <c:ptCount val="56"/>
                <c:pt idx="0">
                  <c:v>10</c:v>
                </c:pt>
                <c:pt idx="1">
                  <c:v>0.29073189402590971</c:v>
                </c:pt>
                <c:pt idx="2">
                  <c:v>8.1263987298315576E-2</c:v>
                </c:pt>
                <c:pt idx="3">
                  <c:v>3.0249650469338927E-3</c:v>
                </c:pt>
                <c:pt idx="4">
                  <c:v>4.5880314240650009E-4</c:v>
                </c:pt>
                <c:pt idx="5">
                  <c:v>1.6857753261743966E-5</c:v>
                </c:pt>
                <c:pt idx="6">
                  <c:v>3.9275362966985841E-6</c:v>
                </c:pt>
                <c:pt idx="7">
                  <c:v>1.461983396712264E-7</c:v>
                </c:pt>
                <c:pt idx="8">
                  <c:v>2.8762520623139537E-8</c:v>
                </c:pt>
                <c:pt idx="10">
                  <c:v>10</c:v>
                </c:pt>
                <c:pt idx="11">
                  <c:v>0.77119104164784624</c:v>
                </c:pt>
                <c:pt idx="12">
                  <c:v>6.3490540990929403E-3</c:v>
                </c:pt>
                <c:pt idx="13">
                  <c:v>4.244957001950548E-5</c:v>
                </c:pt>
                <c:pt idx="14">
                  <c:v>4.3033149352339641E-7</c:v>
                </c:pt>
                <c:pt idx="15">
                  <c:v>3.732036463253527E-9</c:v>
                </c:pt>
                <c:pt idx="16">
                  <c:v>3.4540867893335378E-11</c:v>
                </c:pt>
                <c:pt idx="17">
                  <c:v>2.8069286497568001E-13</c:v>
                </c:pt>
                <c:pt idx="18">
                  <c:v>2.5643058121661663E-15</c:v>
                </c:pt>
                <c:pt idx="19">
                  <c:v>2.1667794910514582E-17</c:v>
                </c:pt>
                <c:pt idx="20">
                  <c:v>1.9037345322692353E-19</c:v>
                </c:pt>
                <c:pt idx="21">
                  <c:v>1.739181195910474E-21</c:v>
                </c:pt>
                <c:pt idx="22">
                  <c:v>1.2249117340509739E-23</c:v>
                </c:pt>
                <c:pt idx="23">
                  <c:v>1.1635632883633187E-25</c:v>
                </c:pt>
                <c:pt idx="24">
                  <c:v>1.0769049612622116E-27</c:v>
                </c:pt>
                <c:pt idx="25">
                  <c:v>9.8382039442098889E-30</c:v>
                </c:pt>
                <c:pt idx="26">
                  <c:v>7.9949168036050972E-32</c:v>
                </c:pt>
                <c:pt idx="27">
                  <c:v>6.9335666761071117E-34</c:v>
                </c:pt>
                <c:pt idx="28">
                  <c:v>7.2141368995933114E-36</c:v>
                </c:pt>
                <c:pt idx="29">
                  <c:v>5.4933578032076404E-38</c:v>
                </c:pt>
                <c:pt idx="30">
                  <c:v>5.3557580656388795E-40</c:v>
                </c:pt>
                <c:pt idx="31">
                  <c:v>4.3523025541892257E-42</c:v>
                </c:pt>
                <c:pt idx="32">
                  <c:v>4.1343219524532825E-44</c:v>
                </c:pt>
                <c:pt idx="33">
                  <c:v>3.2734414178561381E-46</c:v>
                </c:pt>
                <c:pt idx="34">
                  <c:v>2.660129018024411E-48</c:v>
                </c:pt>
                <c:pt idx="35">
                  <c:v>2.2771756133560714E-50</c:v>
                </c:pt>
                <c:pt idx="37">
                  <c:v>10</c:v>
                </c:pt>
                <c:pt idx="38">
                  <c:v>0.58686008538848666</c:v>
                </c:pt>
                <c:pt idx="39">
                  <c:v>5.0237543586934552E-3</c:v>
                </c:pt>
                <c:pt idx="40">
                  <c:v>2.7634957704123196E-5</c:v>
                </c:pt>
                <c:pt idx="41">
                  <c:v>2.6250889240524559E-7</c:v>
                </c:pt>
                <c:pt idx="42">
                  <c:v>1.897587589600928E-9</c:v>
                </c:pt>
                <c:pt idx="43">
                  <c:v>1.8261479946258898E-11</c:v>
                </c:pt>
                <c:pt idx="44">
                  <c:v>1.5231123734817837E-13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大根!$AW$128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大根!$AW$129:$AW$184</c:f>
              <c:numCache>
                <c:formatCode>0</c:formatCode>
                <c:ptCount val="56"/>
                <c:pt idx="0">
                  <c:v>200</c:v>
                </c:pt>
                <c:pt idx="1">
                  <c:v>199.99999991915658</c:v>
                </c:pt>
                <c:pt idx="2">
                  <c:v>199.99999989002916</c:v>
                </c:pt>
                <c:pt idx="3">
                  <c:v>199.99999981483288</c:v>
                </c:pt>
                <c:pt idx="4">
                  <c:v>199.99999977173619</c:v>
                </c:pt>
                <c:pt idx="5">
                  <c:v>199.99999969624272</c:v>
                </c:pt>
                <c:pt idx="6">
                  <c:v>199.99999966295422</c:v>
                </c:pt>
                <c:pt idx="7">
                  <c:v>199.99999958775797</c:v>
                </c:pt>
                <c:pt idx="8">
                  <c:v>199.99999955060565</c:v>
                </c:pt>
                <c:pt idx="10">
                  <c:v>200</c:v>
                </c:pt>
                <c:pt idx="11">
                  <c:v>199.99999994144795</c:v>
                </c:pt>
                <c:pt idx="12">
                  <c:v>199.99999983177435</c:v>
                </c:pt>
                <c:pt idx="13">
                  <c:v>199.99999971734522</c:v>
                </c:pt>
                <c:pt idx="14">
                  <c:v>199.9999996124271</c:v>
                </c:pt>
                <c:pt idx="15">
                  <c:v>199.99999950394235</c:v>
                </c:pt>
                <c:pt idx="16">
                  <c:v>199.99999939694368</c:v>
                </c:pt>
                <c:pt idx="17">
                  <c:v>199.99999928697287</c:v>
                </c:pt>
                <c:pt idx="18">
                  <c:v>199.99999917967699</c:v>
                </c:pt>
                <c:pt idx="19">
                  <c:v>199.9999990705978</c:v>
                </c:pt>
                <c:pt idx="20">
                  <c:v>199.9999989624103</c:v>
                </c:pt>
                <c:pt idx="21">
                  <c:v>199.9999988551144</c:v>
                </c:pt>
                <c:pt idx="22">
                  <c:v>199.99999874187418</c:v>
                </c:pt>
                <c:pt idx="23">
                  <c:v>199.99999863546995</c:v>
                </c:pt>
                <c:pt idx="24">
                  <c:v>199.99999852847128</c:v>
                </c:pt>
                <c:pt idx="25">
                  <c:v>199.99999842117543</c:v>
                </c:pt>
                <c:pt idx="26">
                  <c:v>199.99999831120462</c:v>
                </c:pt>
                <c:pt idx="27">
                  <c:v>199.99999820271987</c:v>
                </c:pt>
                <c:pt idx="28">
                  <c:v>199.99999809839616</c:v>
                </c:pt>
                <c:pt idx="29">
                  <c:v>199.99999798693923</c:v>
                </c:pt>
                <c:pt idx="30">
                  <c:v>199.99999788112947</c:v>
                </c:pt>
                <c:pt idx="31">
                  <c:v>199.99999777115863</c:v>
                </c:pt>
                <c:pt idx="32">
                  <c:v>199.99999766475443</c:v>
                </c:pt>
                <c:pt idx="33">
                  <c:v>199.99999755418912</c:v>
                </c:pt>
                <c:pt idx="34">
                  <c:v>199.99999744421831</c:v>
                </c:pt>
                <c:pt idx="35">
                  <c:v>199.99999733543638</c:v>
                </c:pt>
                <c:pt idx="37">
                  <c:v>200</c:v>
                </c:pt>
                <c:pt idx="38">
                  <c:v>199.99999993520638</c:v>
                </c:pt>
                <c:pt idx="39">
                  <c:v>199.99999982642441</c:v>
                </c:pt>
                <c:pt idx="40">
                  <c:v>199.999999707537</c:v>
                </c:pt>
                <c:pt idx="41">
                  <c:v>199.9999996011328</c:v>
                </c:pt>
                <c:pt idx="42">
                  <c:v>199.99999948848699</c:v>
                </c:pt>
                <c:pt idx="43">
                  <c:v>199.99999938238</c:v>
                </c:pt>
                <c:pt idx="44">
                  <c:v>199.9999992730036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大根!$AS$128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大根!$AS$129:$AS$184</c:f>
              <c:numCache>
                <c:formatCode>0.00</c:formatCode>
                <c:ptCount val="56"/>
                <c:pt idx="0">
                  <c:v>1</c:v>
                </c:pt>
                <c:pt idx="1">
                  <c:v>0.98295227258441897</c:v>
                </c:pt>
                <c:pt idx="2">
                  <c:v>0.97688155592102588</c:v>
                </c:pt>
                <c:pt idx="3">
                  <c:v>0.9613819693480925</c:v>
                </c:pt>
                <c:pt idx="4">
                  <c:v>0.95260991968616027</c:v>
                </c:pt>
                <c:pt idx="5">
                  <c:v>0.93743617372650279</c:v>
                </c:pt>
                <c:pt idx="6">
                  <c:v>0.93082240171254316</c:v>
                </c:pt>
                <c:pt idx="7">
                  <c:v>0.91605360777644818</c:v>
                </c:pt>
                <c:pt idx="8">
                  <c:v>0.90884349327370817</c:v>
                </c:pt>
                <c:pt idx="10">
                  <c:v>1</c:v>
                </c:pt>
                <c:pt idx="11">
                  <c:v>0.98762370059329363</c:v>
                </c:pt>
                <c:pt idx="12">
                  <c:v>0.9648523693406299</c:v>
                </c:pt>
                <c:pt idx="13">
                  <c:v>0.94165314916770937</c:v>
                </c:pt>
                <c:pt idx="14">
                  <c:v>0.92087269576977404</c:v>
                </c:pt>
                <c:pt idx="15">
                  <c:v>0.89986793651173569</c:v>
                </c:pt>
                <c:pt idx="16">
                  <c:v>0.87962027370659046</c:v>
                </c:pt>
                <c:pt idx="17">
                  <c:v>0.85928482159817288</c:v>
                </c:pt>
                <c:pt idx="18">
                  <c:v>0.83989721098248293</c:v>
                </c:pt>
                <c:pt idx="19">
                  <c:v>0.82063571108843447</c:v>
                </c:pt>
                <c:pt idx="20">
                  <c:v>0.80196801517953475</c:v>
                </c:pt>
                <c:pt idx="21">
                  <c:v>0.78387361479710904</c:v>
                </c:pt>
                <c:pt idx="22">
                  <c:v>0.76521937743877788</c:v>
                </c:pt>
                <c:pt idx="23">
                  <c:v>0.74809597919054827</c:v>
                </c:pt>
                <c:pt idx="24">
                  <c:v>0.73126329239513677</c:v>
                </c:pt>
                <c:pt idx="25">
                  <c:v>0.71476416705956325</c:v>
                </c:pt>
                <c:pt idx="26">
                  <c:v>0.69823993163374221</c:v>
                </c:pt>
                <c:pt idx="27">
                  <c:v>0.68231334185028036</c:v>
                </c:pt>
                <c:pt idx="28">
                  <c:v>0.66734038121282691</c:v>
                </c:pt>
                <c:pt idx="29">
                  <c:v>0.65170648645300566</c:v>
                </c:pt>
                <c:pt idx="30">
                  <c:v>0.6372037363290719</c:v>
                </c:pt>
                <c:pt idx="31">
                  <c:v>0.62247257738383488</c:v>
                </c:pt>
                <c:pt idx="32">
                  <c:v>0.60854343999473604</c:v>
                </c:pt>
                <c:pt idx="33">
                  <c:v>0.59439970678413834</c:v>
                </c:pt>
                <c:pt idx="34">
                  <c:v>0.58065811040229065</c:v>
                </c:pt>
                <c:pt idx="35">
                  <c:v>0.56737764926549661</c:v>
                </c:pt>
                <c:pt idx="37">
                  <c:v>1</c:v>
                </c:pt>
                <c:pt idx="38">
                  <c:v>0.98631346744452886</c:v>
                </c:pt>
                <c:pt idx="39">
                  <c:v>0.9637551023094606</c:v>
                </c:pt>
                <c:pt idx="40">
                  <c:v>0.93969079221313545</c:v>
                </c:pt>
                <c:pt idx="41">
                  <c:v>0.91866322790979005</c:v>
                </c:pt>
                <c:pt idx="42">
                  <c:v>0.89691472516779991</c:v>
                </c:pt>
                <c:pt idx="43">
                  <c:v>0.8768997978449522</c:v>
                </c:pt>
                <c:pt idx="44">
                  <c:v>0.85673555060081219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大根!$AT$128</c:f>
              <c:strCache>
                <c:ptCount val="1"/>
                <c:pt idx="0">
                  <c:v>Cs134崩壊</c:v>
                </c:pt>
              </c:strCache>
            </c:strRef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大根!$AT$129:$AT$184</c:f>
              <c:numCache>
                <c:formatCode>0.00</c:formatCode>
                <c:ptCount val="56"/>
                <c:pt idx="0">
                  <c:v>1</c:v>
                </c:pt>
                <c:pt idx="1">
                  <c:v>0.77854200169290588</c:v>
                </c:pt>
                <c:pt idx="2">
                  <c:v>0.71139631059948094</c:v>
                </c:pt>
                <c:pt idx="3">
                  <c:v>0.56362198437692335</c:v>
                </c:pt>
                <c:pt idx="4">
                  <c:v>0.49320976112435311</c:v>
                </c:pt>
                <c:pt idx="5">
                  <c:v>0.39039862635054379</c:v>
                </c:pt>
                <c:pt idx="6">
                  <c:v>0.35216165411087041</c:v>
                </c:pt>
                <c:pt idx="7">
                  <c:v>0.27900910836066589</c:v>
                </c:pt>
                <c:pt idx="8">
                  <c:v>0.24868871987314514</c:v>
                </c:pt>
                <c:pt idx="10">
                  <c:v>1</c:v>
                </c:pt>
                <c:pt idx="11">
                  <c:v>0.83417932938692496</c:v>
                </c:pt>
                <c:pt idx="12">
                  <c:v>0.59397850769179406</c:v>
                </c:pt>
                <c:pt idx="13">
                  <c:v>0.4167608010612075</c:v>
                </c:pt>
                <c:pt idx="14">
                  <c:v>0.30115726522379133</c:v>
                </c:pt>
                <c:pt idx="15">
                  <c:v>0.21523031684793617</c:v>
                </c:pt>
                <c:pt idx="16">
                  <c:v>0.15452972691757838</c:v>
                </c:pt>
                <c:pt idx="17">
                  <c:v>0.10993187760711054</c:v>
                </c:pt>
                <c:pt idx="18">
                  <c:v>7.8855599789765293E-2</c:v>
                </c:pt>
                <c:pt idx="19">
                  <c:v>5.6252683239186155E-2</c:v>
                </c:pt>
                <c:pt idx="20">
                  <c:v>4.0239543175535693E-2</c:v>
                </c:pt>
                <c:pt idx="21">
                  <c:v>2.8864360196898715E-2</c:v>
                </c:pt>
                <c:pt idx="22">
                  <c:v>2.032716732272925E-2</c:v>
                </c:pt>
                <c:pt idx="23">
                  <c:v>1.4621261714723596E-2</c:v>
                </c:pt>
                <c:pt idx="24">
                  <c:v>1.0497682729162168E-2</c:v>
                </c:pt>
                <c:pt idx="25">
                  <c:v>7.5301276211187001E-3</c:v>
                </c:pt>
                <c:pt idx="26">
                  <c:v>5.3569050080070884E-3</c:v>
                </c:pt>
                <c:pt idx="27">
                  <c:v>3.8284593975871253E-3</c:v>
                </c:pt>
                <c:pt idx="28">
                  <c:v>2.7715959807980599E-3</c:v>
                </c:pt>
                <c:pt idx="29">
                  <c:v>1.9626508180148462E-3</c:v>
                </c:pt>
                <c:pt idx="30">
                  <c:v>1.4143289307519788E-3</c:v>
                </c:pt>
                <c:pt idx="31">
                  <c:v>1.0061483833110657E-3</c:v>
                </c:pt>
                <c:pt idx="32">
                  <c:v>7.2371908011932063E-4</c:v>
                </c:pt>
                <c:pt idx="33">
                  <c:v>5.1390427960430187E-4</c:v>
                </c:pt>
                <c:pt idx="34">
                  <c:v>3.655896085117844E-4</c:v>
                </c:pt>
                <c:pt idx="35">
                  <c:v>2.610383074450037E-4</c:v>
                </c:pt>
                <c:pt idx="37">
                  <c:v>1</c:v>
                </c:pt>
                <c:pt idx="38">
                  <c:v>0.81821183782683138</c:v>
                </c:pt>
                <c:pt idx="39">
                  <c:v>0.58421965040862744</c:v>
                </c:pt>
                <c:pt idx="40">
                  <c:v>0.4042935552468474</c:v>
                </c:pt>
                <c:pt idx="41">
                  <c:v>0.29080696719755916</c:v>
                </c:pt>
                <c:pt idx="42">
                  <c:v>0.20517249066716614</c:v>
                </c:pt>
                <c:pt idx="43">
                  <c:v>0.14771575471003334</c:v>
                </c:pt>
                <c:pt idx="44">
                  <c:v>0.10527804776762155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20160"/>
        <c:axId val="210221696"/>
      </c:lineChart>
      <c:dateAx>
        <c:axId val="21022016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221696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221696"/>
        <c:scaling>
          <c:logBase val="10"/>
          <c:orientation val="minMax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1.8444813141081462E-3"/>
              <c:y val="0.34220907297830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220160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87944322442197"/>
          <c:y val="2.385288795422311E-2"/>
          <c:w val="0.73050909728542668"/>
          <c:h val="0.108575341125837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/</a:t>
            </a:r>
            <a:r>
              <a:rPr lang="ja-JP" altLang="en-US"/>
              <a:t>付替県道←野々浜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2103007229925605"/>
          <c:y val="1.572331872579699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77772344661383E-2"/>
          <c:y val="3.4025236348268151E-2"/>
          <c:w val="0.88688044166892932"/>
          <c:h val="0.79556204481062387"/>
        </c:manualLayout>
      </c:layout>
      <c:lineChart>
        <c:grouping val="standard"/>
        <c:varyColors val="0"/>
        <c:ser>
          <c:idx val="1"/>
          <c:order val="0"/>
          <c:tx>
            <c:strRef>
              <c:f>大根!$V$127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大根!$V$129:$V$184</c:f>
              <c:numCache>
                <c:formatCode>0</c:formatCode>
                <c:ptCount val="56"/>
                <c:pt idx="0">
                  <c:v>62.962962962962962</c:v>
                </c:pt>
                <c:pt idx="1">
                  <c:v>95.555555555555557</c:v>
                </c:pt>
                <c:pt idx="2">
                  <c:v>70.370370370370367</c:v>
                </c:pt>
                <c:pt idx="3">
                  <c:v>82.962962962962962</c:v>
                </c:pt>
                <c:pt idx="4">
                  <c:v>85.18518518518519</c:v>
                </c:pt>
                <c:pt idx="6">
                  <c:v>73.703703703703709</c:v>
                </c:pt>
                <c:pt idx="8">
                  <c:v>0</c:v>
                </c:pt>
                <c:pt idx="11">
                  <c:v>72.222222222222229</c:v>
                </c:pt>
                <c:pt idx="12">
                  <c:v>83.333333333333329</c:v>
                </c:pt>
                <c:pt idx="13">
                  <c:v>79.3</c:v>
                </c:pt>
                <c:pt idx="14">
                  <c:v>47</c:v>
                </c:pt>
                <c:pt idx="15">
                  <c:v>73</c:v>
                </c:pt>
                <c:pt idx="16">
                  <c:v>88.7</c:v>
                </c:pt>
                <c:pt idx="17">
                  <c:v>67.099999999999994</c:v>
                </c:pt>
                <c:pt idx="18">
                  <c:v>71.8</c:v>
                </c:pt>
                <c:pt idx="19">
                  <c:v>41.7</c:v>
                </c:pt>
                <c:pt idx="20">
                  <c:v>71.900000000000006</c:v>
                </c:pt>
                <c:pt idx="21">
                  <c:v>86.7</c:v>
                </c:pt>
                <c:pt idx="22">
                  <c:v>53.9</c:v>
                </c:pt>
                <c:pt idx="23">
                  <c:v>61</c:v>
                </c:pt>
                <c:pt idx="24">
                  <c:v>64.8</c:v>
                </c:pt>
                <c:pt idx="25">
                  <c:v>85.4</c:v>
                </c:pt>
                <c:pt idx="26">
                  <c:v>82.3</c:v>
                </c:pt>
                <c:pt idx="27">
                  <c:v>84.5</c:v>
                </c:pt>
                <c:pt idx="28">
                  <c:v>86</c:v>
                </c:pt>
                <c:pt idx="29">
                  <c:v>87.4</c:v>
                </c:pt>
                <c:pt idx="30">
                  <c:v>92</c:v>
                </c:pt>
                <c:pt idx="31">
                  <c:v>82.2</c:v>
                </c:pt>
                <c:pt idx="32">
                  <c:v>77</c:v>
                </c:pt>
                <c:pt idx="33">
                  <c:v>86.3</c:v>
                </c:pt>
                <c:pt idx="34">
                  <c:v>60</c:v>
                </c:pt>
                <c:pt idx="35">
                  <c:v>78.3</c:v>
                </c:pt>
                <c:pt idx="39">
                  <c:v>119</c:v>
                </c:pt>
                <c:pt idx="40">
                  <c:v>100.4</c:v>
                </c:pt>
                <c:pt idx="41">
                  <c:v>61.2</c:v>
                </c:pt>
                <c:pt idx="42">
                  <c:v>73.8</c:v>
                </c:pt>
                <c:pt idx="43">
                  <c:v>95.9</c:v>
                </c:pt>
                <c:pt idx="44">
                  <c:v>91.5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大根!$U$127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大根!$U$129:$U$184</c:f>
              <c:numCache>
                <c:formatCode>0.000</c:formatCode>
                <c:ptCount val="56"/>
                <c:pt idx="0" formatCode="0.00">
                  <c:v>0.31481481481481483</c:v>
                </c:pt>
                <c:pt idx="1">
                  <c:v>4.4499999999999998E-2</c:v>
                </c:pt>
                <c:pt idx="2">
                  <c:v>4.4499999999999998E-2</c:v>
                </c:pt>
                <c:pt idx="3" formatCode="&quot;(&quot;0.0&quot;)&quot;">
                  <c:v>0.27407407407407408</c:v>
                </c:pt>
                <c:pt idx="4">
                  <c:v>4.4499999999999998E-2</c:v>
                </c:pt>
                <c:pt idx="6">
                  <c:v>4.4499999999999998E-2</c:v>
                </c:pt>
                <c:pt idx="8" formatCode="0.00">
                  <c:v>0</c:v>
                </c:pt>
                <c:pt idx="11" formatCode="&quot;(&quot;0.00&quot;)&quot;">
                  <c:v>0.15185185185185185</c:v>
                </c:pt>
                <c:pt idx="12" formatCode="&quot;(&quot;0.00&quot;)&quot;">
                  <c:v>0.18888888888888888</c:v>
                </c:pt>
                <c:pt idx="13">
                  <c:v>4.4499999999999998E-2</c:v>
                </c:pt>
                <c:pt idx="14" formatCode="0.00">
                  <c:v>0.16</c:v>
                </c:pt>
                <c:pt idx="15" formatCode="0.00">
                  <c:v>0.19</c:v>
                </c:pt>
                <c:pt idx="16" formatCode="0.00">
                  <c:v>0.45</c:v>
                </c:pt>
                <c:pt idx="17">
                  <c:v>4.4499999999999998E-2</c:v>
                </c:pt>
                <c:pt idx="18" formatCode="0.00">
                  <c:v>0.56000000000000005</c:v>
                </c:pt>
                <c:pt idx="19" formatCode="0.00">
                  <c:v>0.2</c:v>
                </c:pt>
                <c:pt idx="20" formatCode="&quot;(&quot;0.00&quot;)&quot;">
                  <c:v>8.8999999999999996E-2</c:v>
                </c:pt>
                <c:pt idx="21" formatCode="0.00">
                  <c:v>0.18</c:v>
                </c:pt>
                <c:pt idx="22">
                  <c:v>4.4499999999999998E-2</c:v>
                </c:pt>
                <c:pt idx="23">
                  <c:v>4.4499999999999998E-2</c:v>
                </c:pt>
                <c:pt idx="24" formatCode="0.00">
                  <c:v>0.18</c:v>
                </c:pt>
                <c:pt idx="25" formatCode="0.00">
                  <c:v>0.14000000000000001</c:v>
                </c:pt>
                <c:pt idx="26" formatCode="0.00">
                  <c:v>0.18</c:v>
                </c:pt>
                <c:pt idx="27" formatCode="&quot;(&quot;0.00&quot;)&quot;">
                  <c:v>0.14000000000000001</c:v>
                </c:pt>
                <c:pt idx="28" formatCode="0.00">
                  <c:v>0.16</c:v>
                </c:pt>
                <c:pt idx="29" formatCode="0.00">
                  <c:v>0.25</c:v>
                </c:pt>
                <c:pt idx="30" formatCode="0.00">
                  <c:v>0.33</c:v>
                </c:pt>
                <c:pt idx="31" formatCode="0.00">
                  <c:v>0.32</c:v>
                </c:pt>
                <c:pt idx="32" formatCode="0.00">
                  <c:v>0.22</c:v>
                </c:pt>
                <c:pt idx="33" formatCode="0.00">
                  <c:v>0.14000000000000001</c:v>
                </c:pt>
                <c:pt idx="34" formatCode="0.00">
                  <c:v>0.24</c:v>
                </c:pt>
                <c:pt idx="35" formatCode="0.00">
                  <c:v>0.26</c:v>
                </c:pt>
                <c:pt idx="39" formatCode="0.00">
                  <c:v>0.21</c:v>
                </c:pt>
                <c:pt idx="40" formatCode="0.00">
                  <c:v>0.35</c:v>
                </c:pt>
                <c:pt idx="41" formatCode="0.00">
                  <c:v>0.31</c:v>
                </c:pt>
                <c:pt idx="42" formatCode="0.00">
                  <c:v>0.25</c:v>
                </c:pt>
                <c:pt idx="43" formatCode="0.00">
                  <c:v>0.35</c:v>
                </c:pt>
                <c:pt idx="44" formatCode="0.00">
                  <c:v>0.66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大根!$X$127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大根!$X$129:$X$184</c:f>
              <c:numCache>
                <c:formatCode>0.000</c:formatCode>
                <c:ptCount val="56"/>
                <c:pt idx="0">
                  <c:v>5.5017387108102596E-3</c:v>
                </c:pt>
                <c:pt idx="1">
                  <c:v>5.4089722701287932E-3</c:v>
                </c:pt>
                <c:pt idx="2">
                  <c:v>5.9259259259259262E-2</c:v>
                </c:pt>
                <c:pt idx="3">
                  <c:v>4.8148148148148148E-2</c:v>
                </c:pt>
                <c:pt idx="4">
                  <c:v>5.247973106472438E-3</c:v>
                </c:pt>
                <c:pt idx="6">
                  <c:v>5.1227605829969169E-3</c:v>
                </c:pt>
                <c:pt idx="8">
                  <c:v>0</c:v>
                </c:pt>
                <c:pt idx="11">
                  <c:v>5.185185185185185E-2</c:v>
                </c:pt>
                <c:pt idx="12">
                  <c:v>5.3080300683476756E-3</c:v>
                </c:pt>
                <c:pt idx="13">
                  <c:v>5.1843333825893588E-3</c:v>
                </c:pt>
                <c:pt idx="14">
                  <c:v>4.2999999999999997E-2</c:v>
                </c:pt>
                <c:pt idx="15">
                  <c:v>4.9549085624142472E-3</c:v>
                </c:pt>
                <c:pt idx="16">
                  <c:v>4.8409707994336078E-3</c:v>
                </c:pt>
                <c:pt idx="17" formatCode="&quot;(&quot;0.000&quot;)&quot;">
                  <c:v>2.1999999999999999E-2</c:v>
                </c:pt>
                <c:pt idx="18">
                  <c:v>4.6194346604036558E-3</c:v>
                </c:pt>
                <c:pt idx="19">
                  <c:v>4.5143524657754539E-3</c:v>
                </c:pt>
                <c:pt idx="20">
                  <c:v>4.4113817867824368E-3</c:v>
                </c:pt>
                <c:pt idx="21">
                  <c:v>4.3091250899922641E-3</c:v>
                </c:pt>
                <c:pt idx="22">
                  <c:v>4.2145639017567354E-3</c:v>
                </c:pt>
                <c:pt idx="23">
                  <c:v>4.1155684307093631E-3</c:v>
                </c:pt>
                <c:pt idx="24">
                  <c:v>4.0214396385325262E-3</c:v>
                </c:pt>
                <c:pt idx="25">
                  <c:v>3.9299605433947438E-3</c:v>
                </c:pt>
                <c:pt idx="26">
                  <c:v>3.8422622679059686E-3</c:v>
                </c:pt>
                <c:pt idx="27">
                  <c:v>3.7520117527956509E-3</c:v>
                </c:pt>
                <c:pt idx="28">
                  <c:v>3.6664297782590684E-3</c:v>
                </c:pt>
                <c:pt idx="29">
                  <c:v>3.5809884363117673E-3</c:v>
                </c:pt>
                <c:pt idx="30">
                  <c:v>3.4993074391923211E-3</c:v>
                </c:pt>
                <c:pt idx="31">
                  <c:v>3.4220845304923858E-3</c:v>
                </c:pt>
                <c:pt idx="32">
                  <c:v>3.3452966857549474E-3</c:v>
                </c:pt>
                <c:pt idx="33">
                  <c:v>3.2679586313977445E-3</c:v>
                </c:pt>
                <c:pt idx="34">
                  <c:v>3.1924085125253753E-3</c:v>
                </c:pt>
                <c:pt idx="35">
                  <c:v>3.119590877072676E-3</c:v>
                </c:pt>
                <c:pt idx="39">
                  <c:v>0.58799999999999997</c:v>
                </c:pt>
                <c:pt idx="40">
                  <c:v>0.14199999999999999</c:v>
                </c:pt>
                <c:pt idx="41" formatCode="&quot;(&quot;0.000&quot;)&quot;">
                  <c:v>1.0999999999999999E-2</c:v>
                </c:pt>
                <c:pt idx="42" formatCode="&quot;(&quot;0.000&quot;)&quot;">
                  <c:v>1.2E-2</c:v>
                </c:pt>
                <c:pt idx="43">
                  <c:v>1.4999999999999999E-2</c:v>
                </c:pt>
                <c:pt idx="44">
                  <c:v>1.4999999999999999E-2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大根!$W$127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大根!$W$129:$W$184</c:f>
              <c:numCache>
                <c:formatCode>0.000</c:formatCode>
                <c:ptCount val="56"/>
                <c:pt idx="0">
                  <c:v>5.5253676579286783E-3</c:v>
                </c:pt>
                <c:pt idx="1">
                  <c:v>4.3136243661028965E-3</c:v>
                </c:pt>
                <c:pt idx="2">
                  <c:v>3.9090803712702538E-3</c:v>
                </c:pt>
                <c:pt idx="3">
                  <c:v>3.043383257027191E-3</c:v>
                </c:pt>
                <c:pt idx="4">
                  <c:v>2.7783471543727963E-3</c:v>
                </c:pt>
                <c:pt idx="6">
                  <c:v>1.9547973344344162E-3</c:v>
                </c:pt>
                <c:pt idx="8">
                  <c:v>1.3957644738754004E-3</c:v>
                </c:pt>
                <c:pt idx="11">
                  <c:v>4.6091474875071493E-3</c:v>
                </c:pt>
                <c:pt idx="12">
                  <c:v>3.2789305176214529E-3</c:v>
                </c:pt>
                <c:pt idx="13">
                  <c:v>2.3261875515722336E-3</c:v>
                </c:pt>
                <c:pt idx="14">
                  <c:v>1.6747593630132111E-3</c:v>
                </c:pt>
                <c:pt idx="15">
                  <c:v>1.2035404881892121E-3</c:v>
                </c:pt>
                <c:pt idx="16">
                  <c:v>8.5777169303691162E-4</c:v>
                </c:pt>
                <c:pt idx="17">
                  <c:v>6.1021561776312917E-4</c:v>
                </c:pt>
                <c:pt idx="18">
                  <c:v>4.3370579884370911E-4</c:v>
                </c:pt>
                <c:pt idx="19">
                  <c:v>3.1024516899656642E-4</c:v>
                </c:pt>
                <c:pt idx="20">
                  <c:v>2.2172523705862564E-4</c:v>
                </c:pt>
                <c:pt idx="21">
                  <c:v>1.5758941309111215E-4</c:v>
                </c:pt>
                <c:pt idx="22">
                  <c:v>1.1408614760677043E-4</c:v>
                </c:pt>
                <c:pt idx="23">
                  <c:v>8.0713528556514337E-5</c:v>
                </c:pt>
                <c:pt idx="24">
                  <c:v>5.7631077010295511E-5</c:v>
                </c:pt>
                <c:pt idx="25">
                  <c:v>4.1225557219161043E-5</c:v>
                </c:pt>
                <c:pt idx="26">
                  <c:v>2.9680705625632754E-5</c:v>
                </c:pt>
                <c:pt idx="27">
                  <c:v>2.099846941408893E-5</c:v>
                </c:pt>
                <c:pt idx="28">
                  <c:v>1.5007133306107002E-5</c:v>
                </c:pt>
                <c:pt idx="29">
                  <c:v>1.0646583236162797E-5</c:v>
                </c:pt>
                <c:pt idx="30">
                  <c:v>7.6088733292369467E-6</c:v>
                </c:pt>
                <c:pt idx="31">
                  <c:v>5.4982797744711714E-6</c:v>
                </c:pt>
                <c:pt idx="32">
                  <c:v>3.951255607290319E-6</c:v>
                </c:pt>
                <c:pt idx="33">
                  <c:v>2.8109086612618437E-6</c:v>
                </c:pt>
                <c:pt idx="34">
                  <c:v>1.9996700510538014E-6</c:v>
                </c:pt>
                <c:pt idx="35">
                  <c:v>1.4291191625737927E-6</c:v>
                </c:pt>
                <c:pt idx="39">
                  <c:v>0.32800000000000001</c:v>
                </c:pt>
                <c:pt idx="40">
                  <c:v>6.3E-2</c:v>
                </c:pt>
                <c:pt idx="41">
                  <c:v>1.6487603788586257E-3</c:v>
                </c:pt>
                <c:pt idx="42">
                  <c:v>1.1686120429355352E-3</c:v>
                </c:pt>
                <c:pt idx="43">
                  <c:v>8.3826098101015306E-4</c:v>
                </c:pt>
                <c:pt idx="44">
                  <c:v>5.9305185640749531E-4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38944"/>
        <c:axId val="210340864"/>
      </c:lineChart>
      <c:dateAx>
        <c:axId val="21033894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340864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340864"/>
        <c:scaling>
          <c:logBase val="10"/>
          <c:orientation val="minMax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1.4347325289374799E-2"/>
              <c:y val="0.387841661301771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338944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90877002443661"/>
          <c:y val="0.25104899966974326"/>
          <c:w val="0.38328608923884516"/>
          <c:h val="0.107603900505814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/</a:t>
            </a:r>
            <a:r>
              <a:rPr lang="ja-JP" altLang="en-US"/>
              <a:t>付替県道←野々浜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0474860335195531"/>
          <c:y val="1.557637137476688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49162011173187E-2"/>
          <c:y val="3.3702956177800267E-2"/>
          <c:w val="0.89457547148933536"/>
          <c:h val="0.78872937354551964"/>
        </c:manualLayout>
      </c:layout>
      <c:lineChart>
        <c:grouping val="standard"/>
        <c:varyColors val="0"/>
        <c:ser>
          <c:idx val="0"/>
          <c:order val="0"/>
          <c:tx>
            <c:strRef>
              <c:f>大根!$Y$127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大根!$T$129:$T$184</c:f>
              <c:numCache>
                <c:formatCode>[$-411]m\.d\.ge</c:formatCode>
                <c:ptCount val="56"/>
                <c:pt idx="0">
                  <c:v>29861</c:v>
                </c:pt>
                <c:pt idx="1">
                  <c:v>30130</c:v>
                </c:pt>
                <c:pt idx="2">
                  <c:v>30237</c:v>
                </c:pt>
                <c:pt idx="3">
                  <c:v>30509</c:v>
                </c:pt>
                <c:pt idx="4">
                  <c:v>30608</c:v>
                </c:pt>
                <c:pt idx="5">
                  <c:v>30888</c:v>
                </c:pt>
                <c:pt idx="6">
                  <c:v>30990</c:v>
                </c:pt>
                <c:pt idx="7">
                  <c:v>31253</c:v>
                </c:pt>
                <c:pt idx="8">
                  <c:v>31356</c:v>
                </c:pt>
                <c:pt idx="9">
                  <c:v>31527</c:v>
                </c:pt>
                <c:pt idx="10">
                  <c:v>31528</c:v>
                </c:pt>
                <c:pt idx="11">
                  <c:v>31720</c:v>
                </c:pt>
                <c:pt idx="12">
                  <c:v>32090</c:v>
                </c:pt>
                <c:pt idx="13">
                  <c:v>32463</c:v>
                </c:pt>
                <c:pt idx="14">
                  <c:v>32820</c:v>
                </c:pt>
                <c:pt idx="15">
                  <c:v>33179</c:v>
                </c:pt>
                <c:pt idx="16">
                  <c:v>33547</c:v>
                </c:pt>
                <c:pt idx="17">
                  <c:v>33917</c:v>
                </c:pt>
                <c:pt idx="18">
                  <c:v>34288</c:v>
                </c:pt>
                <c:pt idx="19">
                  <c:v>34652</c:v>
                </c:pt>
                <c:pt idx="20">
                  <c:v>35017</c:v>
                </c:pt>
                <c:pt idx="21">
                  <c:v>35388</c:v>
                </c:pt>
                <c:pt idx="22">
                  <c:v>35739</c:v>
                </c:pt>
                <c:pt idx="23">
                  <c:v>36115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37578</c:v>
                </c:pt>
                <c:pt idx="28">
                  <c:v>37943</c:v>
                </c:pt>
                <c:pt idx="29">
                  <c:v>38316</c:v>
                </c:pt>
                <c:pt idx="30">
                  <c:v>38681</c:v>
                </c:pt>
                <c:pt idx="31">
                  <c:v>39034</c:v>
                </c:pt>
                <c:pt idx="32">
                  <c:v>39393</c:v>
                </c:pt>
                <c:pt idx="33">
                  <c:v>39763</c:v>
                </c:pt>
                <c:pt idx="34">
                  <c:v>40133</c:v>
                </c:pt>
                <c:pt idx="35">
                  <c:v>40498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41562</c:v>
                </c:pt>
                <c:pt idx="41">
                  <c:v>41922</c:v>
                </c:pt>
                <c:pt idx="42">
                  <c:v>42296</c:v>
                </c:pt>
                <c:pt idx="43">
                  <c:v>42657</c:v>
                </c:pt>
                <c:pt idx="44">
                  <c:v>43033</c:v>
                </c:pt>
              </c:numCache>
            </c:numRef>
          </c:cat>
          <c:val>
            <c:numRef>
              <c:f>大根!$Y$129:$Y$184</c:f>
              <c:numCache>
                <c:formatCode>0.0_);[Red]\(0.0\)</c:formatCode>
                <c:ptCount val="56"/>
                <c:pt idx="0">
                  <c:v>8.3333333333333339</c:v>
                </c:pt>
                <c:pt idx="1">
                  <c:v>22.222222222222221</c:v>
                </c:pt>
                <c:pt idx="2">
                  <c:v>2.4814814814814814</c:v>
                </c:pt>
                <c:pt idx="3">
                  <c:v>3.4444444444444446</c:v>
                </c:pt>
                <c:pt idx="4">
                  <c:v>3.5555555555555554</c:v>
                </c:pt>
                <c:pt idx="6">
                  <c:v>7.2592592592592595</c:v>
                </c:pt>
                <c:pt idx="8">
                  <c:v>0</c:v>
                </c:pt>
                <c:pt idx="11">
                  <c:v>4.9259259259259256</c:v>
                </c:pt>
                <c:pt idx="12">
                  <c:v>4.1481481481481479</c:v>
                </c:pt>
                <c:pt idx="13">
                  <c:v>2</c:v>
                </c:pt>
                <c:pt idx="14">
                  <c:v>3</c:v>
                </c:pt>
                <c:pt idx="15">
                  <c:v>5.5</c:v>
                </c:pt>
                <c:pt idx="16">
                  <c:v>9.8000000000000007</c:v>
                </c:pt>
                <c:pt idx="17">
                  <c:v>8</c:v>
                </c:pt>
                <c:pt idx="18">
                  <c:v>7.9</c:v>
                </c:pt>
                <c:pt idx="19">
                  <c:v>5.0999999999999996</c:v>
                </c:pt>
                <c:pt idx="20">
                  <c:v>5.2</c:v>
                </c:pt>
                <c:pt idx="21">
                  <c:v>6.8</c:v>
                </c:pt>
                <c:pt idx="22">
                  <c:v>3</c:v>
                </c:pt>
                <c:pt idx="23">
                  <c:v>6.6</c:v>
                </c:pt>
                <c:pt idx="24">
                  <c:v>6.7</c:v>
                </c:pt>
                <c:pt idx="25">
                  <c:v>11.2</c:v>
                </c:pt>
                <c:pt idx="26">
                  <c:v>7</c:v>
                </c:pt>
                <c:pt idx="27">
                  <c:v>8.1</c:v>
                </c:pt>
                <c:pt idx="28">
                  <c:v>9.6999999999999993</c:v>
                </c:pt>
                <c:pt idx="29">
                  <c:v>15.1</c:v>
                </c:pt>
                <c:pt idx="30">
                  <c:v>6.2</c:v>
                </c:pt>
                <c:pt idx="31">
                  <c:v>14.6</c:v>
                </c:pt>
                <c:pt idx="32">
                  <c:v>8.3000000000000007</c:v>
                </c:pt>
                <c:pt idx="33">
                  <c:v>3.58</c:v>
                </c:pt>
                <c:pt idx="34">
                  <c:v>15.3</c:v>
                </c:pt>
                <c:pt idx="35">
                  <c:v>6.9</c:v>
                </c:pt>
                <c:pt idx="39">
                  <c:v>9.4</c:v>
                </c:pt>
                <c:pt idx="40">
                  <c:v>6.7</c:v>
                </c:pt>
                <c:pt idx="41">
                  <c:v>5.5</c:v>
                </c:pt>
                <c:pt idx="42">
                  <c:v>7.7</c:v>
                </c:pt>
                <c:pt idx="43">
                  <c:v>16.399999999999999</c:v>
                </c:pt>
                <c:pt idx="44">
                  <c:v>15.1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大根!$Z$127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大根!$T$129:$T$184</c:f>
              <c:numCache>
                <c:formatCode>[$-411]m\.d\.ge</c:formatCode>
                <c:ptCount val="56"/>
                <c:pt idx="0">
                  <c:v>29861</c:v>
                </c:pt>
                <c:pt idx="1">
                  <c:v>30130</c:v>
                </c:pt>
                <c:pt idx="2">
                  <c:v>30237</c:v>
                </c:pt>
                <c:pt idx="3">
                  <c:v>30509</c:v>
                </c:pt>
                <c:pt idx="4">
                  <c:v>30608</c:v>
                </c:pt>
                <c:pt idx="5">
                  <c:v>30888</c:v>
                </c:pt>
                <c:pt idx="6">
                  <c:v>30990</c:v>
                </c:pt>
                <c:pt idx="7">
                  <c:v>31253</c:v>
                </c:pt>
                <c:pt idx="8">
                  <c:v>31356</c:v>
                </c:pt>
                <c:pt idx="9">
                  <c:v>31527</c:v>
                </c:pt>
                <c:pt idx="10">
                  <c:v>31528</c:v>
                </c:pt>
                <c:pt idx="11">
                  <c:v>31720</c:v>
                </c:pt>
                <c:pt idx="12">
                  <c:v>32090</c:v>
                </c:pt>
                <c:pt idx="13">
                  <c:v>32463</c:v>
                </c:pt>
                <c:pt idx="14">
                  <c:v>32820</c:v>
                </c:pt>
                <c:pt idx="15">
                  <c:v>33179</c:v>
                </c:pt>
                <c:pt idx="16">
                  <c:v>33547</c:v>
                </c:pt>
                <c:pt idx="17">
                  <c:v>33917</c:v>
                </c:pt>
                <c:pt idx="18">
                  <c:v>34288</c:v>
                </c:pt>
                <c:pt idx="19">
                  <c:v>34652</c:v>
                </c:pt>
                <c:pt idx="20">
                  <c:v>35017</c:v>
                </c:pt>
                <c:pt idx="21">
                  <c:v>35388</c:v>
                </c:pt>
                <c:pt idx="22">
                  <c:v>35739</c:v>
                </c:pt>
                <c:pt idx="23">
                  <c:v>36115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37578</c:v>
                </c:pt>
                <c:pt idx="28">
                  <c:v>37943</c:v>
                </c:pt>
                <c:pt idx="29">
                  <c:v>38316</c:v>
                </c:pt>
                <c:pt idx="30">
                  <c:v>38681</c:v>
                </c:pt>
                <c:pt idx="31">
                  <c:v>39034</c:v>
                </c:pt>
                <c:pt idx="32">
                  <c:v>39393</c:v>
                </c:pt>
                <c:pt idx="33">
                  <c:v>39763</c:v>
                </c:pt>
                <c:pt idx="34">
                  <c:v>40133</c:v>
                </c:pt>
                <c:pt idx="35">
                  <c:v>40498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41562</c:v>
                </c:pt>
                <c:pt idx="41">
                  <c:v>41922</c:v>
                </c:pt>
                <c:pt idx="42">
                  <c:v>42296</c:v>
                </c:pt>
                <c:pt idx="43">
                  <c:v>42657</c:v>
                </c:pt>
                <c:pt idx="44">
                  <c:v>43033</c:v>
                </c:pt>
              </c:numCache>
            </c:numRef>
          </c:cat>
          <c:val>
            <c:numRef>
              <c:f>大根!$Z$129:$Z$184</c:f>
              <c:numCache>
                <c:formatCode>0</c:formatCode>
                <c:ptCount val="56"/>
                <c:pt idx="0">
                  <c:v>90</c:v>
                </c:pt>
                <c:pt idx="1">
                  <c:v>99.259259259259252</c:v>
                </c:pt>
                <c:pt idx="2">
                  <c:v>75.18518518518519</c:v>
                </c:pt>
                <c:pt idx="3">
                  <c:v>107.03703703703704</c:v>
                </c:pt>
                <c:pt idx="4">
                  <c:v>82.592592592592595</c:v>
                </c:pt>
                <c:pt idx="6">
                  <c:v>106.66666666666667</c:v>
                </c:pt>
                <c:pt idx="8">
                  <c:v>0</c:v>
                </c:pt>
                <c:pt idx="11">
                  <c:v>85.925925925925924</c:v>
                </c:pt>
                <c:pt idx="12">
                  <c:v>70.370370370370367</c:v>
                </c:pt>
                <c:pt idx="13">
                  <c:v>92.7</c:v>
                </c:pt>
                <c:pt idx="14">
                  <c:v>52.7</c:v>
                </c:pt>
                <c:pt idx="15">
                  <c:v>79.400000000000006</c:v>
                </c:pt>
                <c:pt idx="16">
                  <c:v>126</c:v>
                </c:pt>
                <c:pt idx="17">
                  <c:v>67.599999999999994</c:v>
                </c:pt>
                <c:pt idx="18">
                  <c:v>81.2</c:v>
                </c:pt>
                <c:pt idx="19">
                  <c:v>45.5</c:v>
                </c:pt>
                <c:pt idx="20">
                  <c:v>74.599999999999994</c:v>
                </c:pt>
                <c:pt idx="21">
                  <c:v>111</c:v>
                </c:pt>
                <c:pt idx="22">
                  <c:v>87.7</c:v>
                </c:pt>
                <c:pt idx="23">
                  <c:v>84.7</c:v>
                </c:pt>
                <c:pt idx="24">
                  <c:v>90.8</c:v>
                </c:pt>
                <c:pt idx="25">
                  <c:v>120.8</c:v>
                </c:pt>
                <c:pt idx="26">
                  <c:v>99</c:v>
                </c:pt>
                <c:pt idx="27">
                  <c:v>96</c:v>
                </c:pt>
                <c:pt idx="28">
                  <c:v>128</c:v>
                </c:pt>
                <c:pt idx="29">
                  <c:v>106</c:v>
                </c:pt>
                <c:pt idx="30">
                  <c:v>101</c:v>
                </c:pt>
                <c:pt idx="31">
                  <c:v>69</c:v>
                </c:pt>
                <c:pt idx="32">
                  <c:v>105.8</c:v>
                </c:pt>
                <c:pt idx="33">
                  <c:v>144.6</c:v>
                </c:pt>
                <c:pt idx="34">
                  <c:v>99.7</c:v>
                </c:pt>
                <c:pt idx="35">
                  <c:v>125.7</c:v>
                </c:pt>
                <c:pt idx="39">
                  <c:v>129.4</c:v>
                </c:pt>
                <c:pt idx="40">
                  <c:v>128.80000000000001</c:v>
                </c:pt>
                <c:pt idx="41">
                  <c:v>99.9</c:v>
                </c:pt>
                <c:pt idx="42">
                  <c:v>124.9</c:v>
                </c:pt>
                <c:pt idx="43">
                  <c:v>130.30000000000001</c:v>
                </c:pt>
                <c:pt idx="44">
                  <c:v>114.7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大根!$AB$127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大根!$T$129:$T$184</c:f>
              <c:numCache>
                <c:formatCode>[$-411]m\.d\.ge</c:formatCode>
                <c:ptCount val="56"/>
                <c:pt idx="0">
                  <c:v>29861</c:v>
                </c:pt>
                <c:pt idx="1">
                  <c:v>30130</c:v>
                </c:pt>
                <c:pt idx="2">
                  <c:v>30237</c:v>
                </c:pt>
                <c:pt idx="3">
                  <c:v>30509</c:v>
                </c:pt>
                <c:pt idx="4">
                  <c:v>30608</c:v>
                </c:pt>
                <c:pt idx="5">
                  <c:v>30888</c:v>
                </c:pt>
                <c:pt idx="6">
                  <c:v>30990</c:v>
                </c:pt>
                <c:pt idx="7">
                  <c:v>31253</c:v>
                </c:pt>
                <c:pt idx="8">
                  <c:v>31356</c:v>
                </c:pt>
                <c:pt idx="9">
                  <c:v>31527</c:v>
                </c:pt>
                <c:pt idx="10">
                  <c:v>31528</c:v>
                </c:pt>
                <c:pt idx="11">
                  <c:v>31720</c:v>
                </c:pt>
                <c:pt idx="12">
                  <c:v>32090</c:v>
                </c:pt>
                <c:pt idx="13">
                  <c:v>32463</c:v>
                </c:pt>
                <c:pt idx="14">
                  <c:v>32820</c:v>
                </c:pt>
                <c:pt idx="15">
                  <c:v>33179</c:v>
                </c:pt>
                <c:pt idx="16">
                  <c:v>33547</c:v>
                </c:pt>
                <c:pt idx="17">
                  <c:v>33917</c:v>
                </c:pt>
                <c:pt idx="18">
                  <c:v>34288</c:v>
                </c:pt>
                <c:pt idx="19">
                  <c:v>34652</c:v>
                </c:pt>
                <c:pt idx="20">
                  <c:v>35017</c:v>
                </c:pt>
                <c:pt idx="21">
                  <c:v>35388</c:v>
                </c:pt>
                <c:pt idx="22">
                  <c:v>35739</c:v>
                </c:pt>
                <c:pt idx="23">
                  <c:v>36115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37578</c:v>
                </c:pt>
                <c:pt idx="28">
                  <c:v>37943</c:v>
                </c:pt>
                <c:pt idx="29">
                  <c:v>38316</c:v>
                </c:pt>
                <c:pt idx="30">
                  <c:v>38681</c:v>
                </c:pt>
                <c:pt idx="31">
                  <c:v>39034</c:v>
                </c:pt>
                <c:pt idx="32">
                  <c:v>39393</c:v>
                </c:pt>
                <c:pt idx="33">
                  <c:v>39763</c:v>
                </c:pt>
                <c:pt idx="34">
                  <c:v>40133</c:v>
                </c:pt>
                <c:pt idx="35">
                  <c:v>40498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41562</c:v>
                </c:pt>
                <c:pt idx="41">
                  <c:v>41922</c:v>
                </c:pt>
                <c:pt idx="42">
                  <c:v>42296</c:v>
                </c:pt>
                <c:pt idx="43">
                  <c:v>42657</c:v>
                </c:pt>
                <c:pt idx="44">
                  <c:v>43033</c:v>
                </c:pt>
              </c:numCache>
            </c:numRef>
          </c:cat>
          <c:val>
            <c:numRef>
              <c:f>大根!$AB$129:$AB$184</c:f>
              <c:numCache>
                <c:formatCode>0.000</c:formatCode>
                <c:ptCount val="56"/>
                <c:pt idx="0">
                  <c:v>0.25185185185185183</c:v>
                </c:pt>
                <c:pt idx="1">
                  <c:v>7.8675960292782458E-3</c:v>
                </c:pt>
                <c:pt idx="2">
                  <c:v>0.14814814814814814</c:v>
                </c:pt>
                <c:pt idx="3">
                  <c:v>7.6813379658038344E-3</c:v>
                </c:pt>
                <c:pt idx="4">
                  <c:v>0.23333333333333334</c:v>
                </c:pt>
                <c:pt idx="6" formatCode="&quot;(&quot;0.000&quot;)&quot;">
                  <c:v>7.407407407407407E-2</c:v>
                </c:pt>
                <c:pt idx="8">
                  <c:v>0</c:v>
                </c:pt>
                <c:pt idx="11">
                  <c:v>0.10740740740740741</c:v>
                </c:pt>
                <c:pt idx="12" formatCode="&quot;(&quot;0.000&quot;)&quot;">
                  <c:v>2.9629629629629631E-2</c:v>
                </c:pt>
                <c:pt idx="13">
                  <c:v>4.4999999999999998E-2</c:v>
                </c:pt>
                <c:pt idx="14">
                  <c:v>0.12</c:v>
                </c:pt>
                <c:pt idx="15">
                  <c:v>3.5000000000000003E-2</c:v>
                </c:pt>
                <c:pt idx="16">
                  <c:v>7.0414120719034306E-3</c:v>
                </c:pt>
                <c:pt idx="17">
                  <c:v>8.5000000000000006E-2</c:v>
                </c:pt>
                <c:pt idx="18">
                  <c:v>6.7191776878598635E-3</c:v>
                </c:pt>
                <c:pt idx="19">
                  <c:v>3.9E-2</c:v>
                </c:pt>
                <c:pt idx="20">
                  <c:v>6.4165553262289995E-3</c:v>
                </c:pt>
                <c:pt idx="21">
                  <c:v>6.2678183127160211E-3</c:v>
                </c:pt>
                <c:pt idx="22">
                  <c:v>6.130274766191616E-3</c:v>
                </c:pt>
                <c:pt idx="23" formatCode="&quot;(&quot;0.000&quot;)&quot;">
                  <c:v>1.6E-2</c:v>
                </c:pt>
                <c:pt idx="24">
                  <c:v>5.8493667469564021E-3</c:v>
                </c:pt>
                <c:pt idx="25">
                  <c:v>5.7163062449378096E-3</c:v>
                </c:pt>
                <c:pt idx="26">
                  <c:v>5.5887451169541365E-3</c:v>
                </c:pt>
                <c:pt idx="27">
                  <c:v>5.4574716404300382E-3</c:v>
                </c:pt>
                <c:pt idx="28">
                  <c:v>5.3329887683768278E-3</c:v>
                </c:pt>
                <c:pt idx="29">
                  <c:v>5.2087104528171163E-3</c:v>
                </c:pt>
                <c:pt idx="30">
                  <c:v>5.089901729734286E-3</c:v>
                </c:pt>
                <c:pt idx="31">
                  <c:v>0.02</c:v>
                </c:pt>
                <c:pt idx="32">
                  <c:v>4.865886088370833E-3</c:v>
                </c:pt>
                <c:pt idx="33">
                  <c:v>4.7533943729421739E-3</c:v>
                </c:pt>
                <c:pt idx="34">
                  <c:v>4.643503290946001E-3</c:v>
                </c:pt>
                <c:pt idx="35">
                  <c:v>4.5375867302875289E-3</c:v>
                </c:pt>
                <c:pt idx="39">
                  <c:v>1</c:v>
                </c:pt>
                <c:pt idx="40">
                  <c:v>0.16</c:v>
                </c:pt>
                <c:pt idx="41">
                  <c:v>8.1000000000000003E-2</c:v>
                </c:pt>
                <c:pt idx="42">
                  <c:v>6.3E-2</c:v>
                </c:pt>
                <c:pt idx="43">
                  <c:v>0.158</c:v>
                </c:pt>
                <c:pt idx="44" formatCode="&quot;(&quot;0.000&quot;)&quot;">
                  <c:v>7.1999999999999995E-2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大根!$AA$127</c:f>
              <c:strCache>
                <c:ptCount val="1"/>
                <c:pt idx="0">
                  <c:v>Cs-134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大根!$T$129:$T$184</c:f>
              <c:numCache>
                <c:formatCode>[$-411]m\.d\.ge</c:formatCode>
                <c:ptCount val="56"/>
                <c:pt idx="0">
                  <c:v>29861</c:v>
                </c:pt>
                <c:pt idx="1">
                  <c:v>30130</c:v>
                </c:pt>
                <c:pt idx="2">
                  <c:v>30237</c:v>
                </c:pt>
                <c:pt idx="3">
                  <c:v>30509</c:v>
                </c:pt>
                <c:pt idx="4">
                  <c:v>30608</c:v>
                </c:pt>
                <c:pt idx="5">
                  <c:v>30888</c:v>
                </c:pt>
                <c:pt idx="6">
                  <c:v>30990</c:v>
                </c:pt>
                <c:pt idx="7">
                  <c:v>31253</c:v>
                </c:pt>
                <c:pt idx="8">
                  <c:v>31356</c:v>
                </c:pt>
                <c:pt idx="9">
                  <c:v>31527</c:v>
                </c:pt>
                <c:pt idx="10">
                  <c:v>31528</c:v>
                </c:pt>
                <c:pt idx="11">
                  <c:v>31720</c:v>
                </c:pt>
                <c:pt idx="12">
                  <c:v>32090</c:v>
                </c:pt>
                <c:pt idx="13">
                  <c:v>32463</c:v>
                </c:pt>
                <c:pt idx="14">
                  <c:v>32820</c:v>
                </c:pt>
                <c:pt idx="15">
                  <c:v>33179</c:v>
                </c:pt>
                <c:pt idx="16">
                  <c:v>33547</c:v>
                </c:pt>
                <c:pt idx="17">
                  <c:v>33917</c:v>
                </c:pt>
                <c:pt idx="18">
                  <c:v>34288</c:v>
                </c:pt>
                <c:pt idx="19">
                  <c:v>34652</c:v>
                </c:pt>
                <c:pt idx="20">
                  <c:v>35017</c:v>
                </c:pt>
                <c:pt idx="21">
                  <c:v>35388</c:v>
                </c:pt>
                <c:pt idx="22">
                  <c:v>35739</c:v>
                </c:pt>
                <c:pt idx="23">
                  <c:v>36115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37578</c:v>
                </c:pt>
                <c:pt idx="28">
                  <c:v>37943</c:v>
                </c:pt>
                <c:pt idx="29">
                  <c:v>38316</c:v>
                </c:pt>
                <c:pt idx="30">
                  <c:v>38681</c:v>
                </c:pt>
                <c:pt idx="31">
                  <c:v>39034</c:v>
                </c:pt>
                <c:pt idx="32">
                  <c:v>39393</c:v>
                </c:pt>
                <c:pt idx="33">
                  <c:v>39763</c:v>
                </c:pt>
                <c:pt idx="34">
                  <c:v>40133</c:v>
                </c:pt>
                <c:pt idx="35">
                  <c:v>40498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41562</c:v>
                </c:pt>
                <c:pt idx="41">
                  <c:v>41922</c:v>
                </c:pt>
                <c:pt idx="42">
                  <c:v>42296</c:v>
                </c:pt>
                <c:pt idx="43">
                  <c:v>42657</c:v>
                </c:pt>
                <c:pt idx="44">
                  <c:v>43033</c:v>
                </c:pt>
              </c:numCache>
            </c:numRef>
          </c:cat>
          <c:val>
            <c:numRef>
              <c:f>大根!$AA$129:$AA$184</c:f>
              <c:numCache>
                <c:formatCode>0.000</c:formatCode>
                <c:ptCount val="56"/>
                <c:pt idx="0">
                  <c:v>8.0368984115326246E-3</c:v>
                </c:pt>
                <c:pt idx="1">
                  <c:v>6.2743627143314867E-3</c:v>
                </c:pt>
                <c:pt idx="2">
                  <c:v>5.6859350854840058E-3</c:v>
                </c:pt>
                <c:pt idx="3">
                  <c:v>4.4267392829486418E-3</c:v>
                </c:pt>
                <c:pt idx="4">
                  <c:v>4.0412322245422499E-3</c:v>
                </c:pt>
                <c:pt idx="6">
                  <c:v>2.8433415773591515E-3</c:v>
                </c:pt>
                <c:pt idx="8">
                  <c:v>2.0302028710914915E-3</c:v>
                </c:pt>
                <c:pt idx="11">
                  <c:v>6.7042145272831269E-3</c:v>
                </c:pt>
                <c:pt idx="12">
                  <c:v>4.7693534801766593E-3</c:v>
                </c:pt>
                <c:pt idx="13">
                  <c:v>3.3835455295596123E-3</c:v>
                </c:pt>
                <c:pt idx="14">
                  <c:v>2.4360136189283074E-3</c:v>
                </c:pt>
                <c:pt idx="15">
                  <c:v>1.7506043464570358E-3</c:v>
                </c:pt>
                <c:pt idx="16">
                  <c:v>1.2476679171445988E-3</c:v>
                </c:pt>
                <c:pt idx="17">
                  <c:v>8.8758635311000607E-4</c:v>
                </c:pt>
                <c:pt idx="18">
                  <c:v>6.3084479831812231E-4</c:v>
                </c:pt>
                <c:pt idx="19">
                  <c:v>4.5126570035864213E-4</c:v>
                </c:pt>
                <c:pt idx="20">
                  <c:v>3.2250943572163733E-4</c:v>
                </c:pt>
                <c:pt idx="21">
                  <c:v>2.2922096449616314E-4</c:v>
                </c:pt>
                <c:pt idx="22">
                  <c:v>1.6594348742802974E-4</c:v>
                </c:pt>
                <c:pt idx="23">
                  <c:v>1.1740149608220267E-4</c:v>
                </c:pt>
                <c:pt idx="24">
                  <c:v>8.3827021105884383E-5</c:v>
                </c:pt>
                <c:pt idx="25">
                  <c:v>5.9964446864234246E-5</c:v>
                </c:pt>
                <c:pt idx="26">
                  <c:v>4.3171935455465826E-5</c:v>
                </c:pt>
                <c:pt idx="27">
                  <c:v>3.0543228238674808E-5</c:v>
                </c:pt>
                <c:pt idx="28">
                  <c:v>2.1828557536155639E-5</c:v>
                </c:pt>
                <c:pt idx="29">
                  <c:v>1.5485939252600434E-5</c:v>
                </c:pt>
                <c:pt idx="30">
                  <c:v>1.1067452115253741E-5</c:v>
                </c:pt>
                <c:pt idx="31">
                  <c:v>7.9974978537762505E-6</c:v>
                </c:pt>
                <c:pt idx="32">
                  <c:v>5.7472808833313731E-6</c:v>
                </c:pt>
                <c:pt idx="33">
                  <c:v>4.0885944163808643E-6</c:v>
                </c:pt>
                <c:pt idx="34">
                  <c:v>2.9086109833509843E-6</c:v>
                </c:pt>
                <c:pt idx="35">
                  <c:v>2.0787187819255168E-6</c:v>
                </c:pt>
                <c:pt idx="39">
                  <c:v>0.63</c:v>
                </c:pt>
                <c:pt idx="40">
                  <c:v>0.73</c:v>
                </c:pt>
                <c:pt idx="41">
                  <c:v>4.3999999999999997E-2</c:v>
                </c:pt>
                <c:pt idx="42">
                  <c:v>1.6997993351789604E-3</c:v>
                </c:pt>
                <c:pt idx="43" formatCode="&quot;(&quot;0.000&quot;)&quot;">
                  <c:v>2.7E-2</c:v>
                </c:pt>
                <c:pt idx="44">
                  <c:v>8.6262088204726599E-4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84384"/>
        <c:axId val="210386304"/>
      </c:lineChart>
      <c:dateAx>
        <c:axId val="21038438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386304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386304"/>
        <c:scaling>
          <c:logBase val="10"/>
          <c:orientation val="minMax"/>
          <c:max val="1000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9.7765363128491621E-3"/>
              <c:y val="0.473521689792913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384384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0320154218640889"/>
          <c:y val="0.37971894496794456"/>
          <c:w val="0.29097058899437606"/>
          <c:h val="0.130263930123488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/</a:t>
            </a:r>
            <a:r>
              <a:rPr lang="ja-JP" altLang="en-US"/>
              <a:t>鮫浦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6711855587814844"/>
          <c:y val="2.750444785005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819427699044678E-2"/>
          <c:y val="3.4440664301051853E-2"/>
          <c:w val="0.86250978496109043"/>
          <c:h val="0.82495235075481332"/>
        </c:manualLayout>
      </c:layout>
      <c:lineChart>
        <c:grouping val="standard"/>
        <c:varyColors val="0"/>
        <c:ser>
          <c:idx val="0"/>
          <c:order val="0"/>
          <c:tx>
            <c:strRef>
              <c:f>大根!$AD$127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大根!$AD$129:$AD$184</c:f>
              <c:numCache>
                <c:formatCode>0.00</c:formatCode>
                <c:ptCount val="56"/>
                <c:pt idx="0" formatCode="0.000">
                  <c:v>0.05</c:v>
                </c:pt>
                <c:pt idx="1">
                  <c:v>0.48148148148148145</c:v>
                </c:pt>
                <c:pt idx="2" formatCode="0.000">
                  <c:v>0.05</c:v>
                </c:pt>
                <c:pt idx="3">
                  <c:v>0.30740740740740741</c:v>
                </c:pt>
                <c:pt idx="4">
                  <c:v>0.55555555555555558</c:v>
                </c:pt>
                <c:pt idx="6">
                  <c:v>0.44444444444444442</c:v>
                </c:pt>
                <c:pt idx="8">
                  <c:v>0</c:v>
                </c:pt>
                <c:pt idx="11" formatCode="&quot;(&quot;0.00&quot;)&quot;">
                  <c:v>0.13703703703703704</c:v>
                </c:pt>
                <c:pt idx="12">
                  <c:v>0.1962962962962963</c:v>
                </c:pt>
                <c:pt idx="13" formatCode="0.000">
                  <c:v>0.05</c:v>
                </c:pt>
                <c:pt idx="14">
                  <c:v>0.17</c:v>
                </c:pt>
                <c:pt idx="15">
                  <c:v>0.46</c:v>
                </c:pt>
                <c:pt idx="16">
                  <c:v>0.52</c:v>
                </c:pt>
                <c:pt idx="17" formatCode="0.000">
                  <c:v>0.05</c:v>
                </c:pt>
                <c:pt idx="18">
                  <c:v>0.3</c:v>
                </c:pt>
                <c:pt idx="19">
                  <c:v>0.19</c:v>
                </c:pt>
                <c:pt idx="20">
                  <c:v>0.37</c:v>
                </c:pt>
                <c:pt idx="21">
                  <c:v>0.27</c:v>
                </c:pt>
                <c:pt idx="22" formatCode="0.000">
                  <c:v>0.05</c:v>
                </c:pt>
                <c:pt idx="23">
                  <c:v>0.16</c:v>
                </c:pt>
                <c:pt idx="24">
                  <c:v>0.17</c:v>
                </c:pt>
                <c:pt idx="25">
                  <c:v>0.11</c:v>
                </c:pt>
                <c:pt idx="26" formatCode="&quot;(&quot;0.00&quot;)&quot;">
                  <c:v>0.1</c:v>
                </c:pt>
                <c:pt idx="27" formatCode="&quot;(&quot;0.00&quot;)&quot;">
                  <c:v>0.12</c:v>
                </c:pt>
                <c:pt idx="28" formatCode="0.000">
                  <c:v>0.05</c:v>
                </c:pt>
                <c:pt idx="29">
                  <c:v>0.19</c:v>
                </c:pt>
                <c:pt idx="30">
                  <c:v>0.14000000000000001</c:v>
                </c:pt>
                <c:pt idx="31">
                  <c:v>0.24</c:v>
                </c:pt>
                <c:pt idx="32">
                  <c:v>8.7999999999999995E-2</c:v>
                </c:pt>
                <c:pt idx="33" formatCode="0.000">
                  <c:v>0.05</c:v>
                </c:pt>
                <c:pt idx="34">
                  <c:v>0.1</c:v>
                </c:pt>
                <c:pt idx="35">
                  <c:v>0.17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大根!$AE$127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大根!$AE$129:$AE$184</c:f>
              <c:numCache>
                <c:formatCode>0</c:formatCode>
                <c:ptCount val="56"/>
                <c:pt idx="0">
                  <c:v>4.8148148148148149</c:v>
                </c:pt>
                <c:pt idx="1">
                  <c:v>94.444444444444443</c:v>
                </c:pt>
                <c:pt idx="2">
                  <c:v>60.370370370370374</c:v>
                </c:pt>
                <c:pt idx="3">
                  <c:v>91.481481481481481</c:v>
                </c:pt>
                <c:pt idx="4">
                  <c:v>93.333333333333329</c:v>
                </c:pt>
                <c:pt idx="6">
                  <c:v>77.777777777777771</c:v>
                </c:pt>
                <c:pt idx="8">
                  <c:v>0</c:v>
                </c:pt>
                <c:pt idx="11">
                  <c:v>69.259259259259252</c:v>
                </c:pt>
                <c:pt idx="12">
                  <c:v>73.703703703703709</c:v>
                </c:pt>
                <c:pt idx="13">
                  <c:v>85</c:v>
                </c:pt>
                <c:pt idx="14">
                  <c:v>65.400000000000006</c:v>
                </c:pt>
                <c:pt idx="15">
                  <c:v>66.900000000000006</c:v>
                </c:pt>
                <c:pt idx="16">
                  <c:v>94.2</c:v>
                </c:pt>
                <c:pt idx="17">
                  <c:v>69.599999999999994</c:v>
                </c:pt>
                <c:pt idx="18">
                  <c:v>40.700000000000003</c:v>
                </c:pt>
                <c:pt idx="19">
                  <c:v>54.7</c:v>
                </c:pt>
                <c:pt idx="20">
                  <c:v>68.2</c:v>
                </c:pt>
                <c:pt idx="21">
                  <c:v>53.4</c:v>
                </c:pt>
                <c:pt idx="22">
                  <c:v>46.8</c:v>
                </c:pt>
                <c:pt idx="23">
                  <c:v>54.6</c:v>
                </c:pt>
                <c:pt idx="24">
                  <c:v>42.2</c:v>
                </c:pt>
                <c:pt idx="25">
                  <c:v>59.6</c:v>
                </c:pt>
                <c:pt idx="26">
                  <c:v>53.8</c:v>
                </c:pt>
                <c:pt idx="27">
                  <c:v>68.8</c:v>
                </c:pt>
                <c:pt idx="28">
                  <c:v>65.599999999999994</c:v>
                </c:pt>
                <c:pt idx="29">
                  <c:v>83.3</c:v>
                </c:pt>
                <c:pt idx="30">
                  <c:v>81.8</c:v>
                </c:pt>
                <c:pt idx="31">
                  <c:v>71.3</c:v>
                </c:pt>
                <c:pt idx="32">
                  <c:v>75.3</c:v>
                </c:pt>
                <c:pt idx="33">
                  <c:v>59.6</c:v>
                </c:pt>
                <c:pt idx="34">
                  <c:v>58</c:v>
                </c:pt>
                <c:pt idx="35">
                  <c:v>78.099999999999994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大根!$AG$127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大根!$AG$129:$AG$184</c:f>
              <c:numCache>
                <c:formatCode>0.000</c:formatCode>
                <c:ptCount val="56"/>
                <c:pt idx="0">
                  <c:v>4.837751616307018E-3</c:v>
                </c:pt>
                <c:pt idx="1">
                  <c:v>4.7673185220344317E-3</c:v>
                </c:pt>
                <c:pt idx="2">
                  <c:v>4.7375760468254396E-3</c:v>
                </c:pt>
                <c:pt idx="3">
                  <c:v>4.6579888278690624E-3</c:v>
                </c:pt>
                <c:pt idx="4">
                  <c:v>4.6280506599170185E-3</c:v>
                </c:pt>
                <c:pt idx="6">
                  <c:v>4.5182002076229475E-3</c:v>
                </c:pt>
                <c:pt idx="8">
                  <c:v>4.4129094718736916E-3</c:v>
                </c:pt>
                <c:pt idx="11">
                  <c:v>4.7927009445700667E-3</c:v>
                </c:pt>
                <c:pt idx="12">
                  <c:v>4.6807174239065861E-3</c:v>
                </c:pt>
                <c:pt idx="13">
                  <c:v>4.5713504464084797E-3</c:v>
                </c:pt>
                <c:pt idx="14" formatCode="&quot;(&quot;0.000&quot;)&quot;">
                  <c:v>0.02</c:v>
                </c:pt>
                <c:pt idx="15">
                  <c:v>4.3684999056366573E-3</c:v>
                </c:pt>
                <c:pt idx="16">
                  <c:v>4.2688560685914543E-3</c:v>
                </c:pt>
                <c:pt idx="17">
                  <c:v>4.170166758288533E-3</c:v>
                </c:pt>
                <c:pt idx="18">
                  <c:v>4.0711845434853993E-3</c:v>
                </c:pt>
                <c:pt idx="19">
                  <c:v>3.9805864393235987E-3</c:v>
                </c:pt>
                <c:pt idx="20">
                  <c:v>1.4999999999999999E-2</c:v>
                </c:pt>
                <c:pt idx="21">
                  <c:v>3.7907477620655323E-3</c:v>
                </c:pt>
                <c:pt idx="22">
                  <c:v>3.7153045606031342E-3</c:v>
                </c:pt>
                <c:pt idx="23">
                  <c:v>3.6273481594228528E-3</c:v>
                </c:pt>
                <c:pt idx="24">
                  <c:v>3.5461785903423185E-3</c:v>
                </c:pt>
                <c:pt idx="25">
                  <c:v>3.4655106609935466E-3</c:v>
                </c:pt>
                <c:pt idx="26" formatCode="&quot;(&quot;0.000&quot;)&quot;">
                  <c:v>9.6999999999999986E-3</c:v>
                </c:pt>
                <c:pt idx="27">
                  <c:v>3.3096381247368204E-3</c:v>
                </c:pt>
                <c:pt idx="28">
                  <c:v>3.2341465259950299E-3</c:v>
                </c:pt>
                <c:pt idx="29">
                  <c:v>3.1607764592970771E-3</c:v>
                </c:pt>
                <c:pt idx="30">
                  <c:v>3.0890708708916173E-3</c:v>
                </c:pt>
                <c:pt idx="31">
                  <c:v>3.0174656010066654E-3</c:v>
                </c:pt>
                <c:pt idx="32">
                  <c:v>1.0999999999999999E-2</c:v>
                </c:pt>
                <c:pt idx="33" formatCode="&quot;(&quot;0.000&quot;)&quot;">
                  <c:v>0.01</c:v>
                </c:pt>
                <c:pt idx="34">
                  <c:v>2.8149459152957091E-3</c:v>
                </c:pt>
                <c:pt idx="35">
                  <c:v>2.750738059479375E-3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大根!$AF$127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大根!$AF$129:$AF$184</c:f>
              <c:numCache>
                <c:formatCode>0.000</c:formatCode>
                <c:ptCount val="56"/>
                <c:pt idx="0">
                  <c:v>4.6747006376649854E-3</c:v>
                </c:pt>
                <c:pt idx="1">
                  <c:v>3.775928708210593E-3</c:v>
                </c:pt>
                <c:pt idx="2">
                  <c:v>3.4470981455746777E-3</c:v>
                </c:pt>
                <c:pt idx="3">
                  <c:v>2.6936085975252204E-3</c:v>
                </c:pt>
                <c:pt idx="4">
                  <c:v>2.4522529030361383E-3</c:v>
                </c:pt>
                <c:pt idx="6">
                  <c:v>1.7285417845172158E-3</c:v>
                </c:pt>
                <c:pt idx="8">
                  <c:v>1.2262877666688666E-3</c:v>
                </c:pt>
                <c:pt idx="11">
                  <c:v>4.0794202540689415E-3</c:v>
                </c:pt>
                <c:pt idx="12">
                  <c:v>2.8914205473570993E-3</c:v>
                </c:pt>
                <c:pt idx="13">
                  <c:v>2.0493874768945392E-3</c:v>
                </c:pt>
                <c:pt idx="14">
                  <c:v>1.4781930700676705E-3</c:v>
                </c:pt>
                <c:pt idx="15">
                  <c:v>1.0583776470172955E-3</c:v>
                </c:pt>
                <c:pt idx="16">
                  <c:v>7.5639867476891287E-4</c:v>
                </c:pt>
                <c:pt idx="17">
                  <c:v>5.3809922657294107E-4</c:v>
                </c:pt>
                <c:pt idx="18">
                  <c:v>3.7929489091281489E-4</c:v>
                </c:pt>
                <c:pt idx="19">
                  <c:v>2.7332816035356109E-4</c:v>
                </c:pt>
                <c:pt idx="20">
                  <c:v>1.9570137424966075E-4</c:v>
                </c:pt>
                <c:pt idx="21">
                  <c:v>1.3418919565597056E-4</c:v>
                </c:pt>
                <c:pt idx="22">
                  <c:v>1.0014135712740274E-4</c:v>
                </c:pt>
                <c:pt idx="23">
                  <c:v>7.065254267674172E-5</c:v>
                </c:pt>
                <c:pt idx="24">
                  <c:v>5.0820131545442404E-5</c:v>
                </c:pt>
                <c:pt idx="25">
                  <c:v>3.6353445911442003E-5</c:v>
                </c:pt>
                <c:pt idx="26">
                  <c:v>2.6172985869876153E-5</c:v>
                </c:pt>
                <c:pt idx="27">
                  <c:v>1.8602237331175738E-5</c:v>
                </c:pt>
                <c:pt idx="28">
                  <c:v>1.3294600188025481E-5</c:v>
                </c:pt>
                <c:pt idx="29">
                  <c:v>9.5188564673720035E-6</c:v>
                </c:pt>
                <c:pt idx="30">
                  <c:v>6.8154459077333829E-6</c:v>
                </c:pt>
                <c:pt idx="31">
                  <c:v>4.8440228762499443E-6</c:v>
                </c:pt>
                <c:pt idx="32">
                  <c:v>3.4428499533695911E-6</c:v>
                </c:pt>
                <c:pt idx="33">
                  <c:v>2.44472665385635E-6</c:v>
                </c:pt>
                <c:pt idx="34">
                  <c:v>1.7617232788391805E-6</c:v>
                </c:pt>
                <c:pt idx="35">
                  <c:v>1.259063961884415E-6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42112"/>
        <c:axId val="210456576"/>
      </c:lineChart>
      <c:dateAx>
        <c:axId val="21044211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456576"/>
        <c:crossesAt val="1.0000000000000003E-4"/>
        <c:auto val="0"/>
        <c:lblOffset val="0"/>
        <c:baseTimeUnit val="months"/>
        <c:majorUnit val="24"/>
        <c:majorTimeUnit val="months"/>
        <c:minorUnit val="24"/>
        <c:minorTimeUnit val="months"/>
      </c:dateAx>
      <c:valAx>
        <c:axId val="210456576"/>
        <c:scaling>
          <c:logBase val="10"/>
          <c:orientation val="minMax"/>
          <c:max val="1000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7.1633237822349575E-3"/>
              <c:y val="0.312101910828025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442112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399405350898977"/>
          <c:y val="0.2010040691222322"/>
          <c:w val="0.39554561441475061"/>
          <c:h val="0.112255984780425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/</a:t>
            </a:r>
            <a:r>
              <a:rPr lang="ja-JP" altLang="en-US"/>
              <a:t>鮫浦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3833835722814605"/>
          <c:y val="1.677183209241701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61591758182633E-2"/>
          <c:y val="4.3252033055566068E-2"/>
          <c:w val="0.87037449057668614"/>
          <c:h val="0.88245469316335456"/>
        </c:manualLayout>
      </c:layout>
      <c:lineChart>
        <c:grouping val="standard"/>
        <c:varyColors val="0"/>
        <c:ser>
          <c:idx val="0"/>
          <c:order val="0"/>
          <c:tx>
            <c:strRef>
              <c:f>大根!$AK$127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大根!$AK$129:$AK$184</c:f>
              <c:numCache>
                <c:formatCode>0.0_);[Red]\(0.0\)</c:formatCode>
                <c:ptCount val="56"/>
                <c:pt idx="0">
                  <c:v>9.0370370370370363</c:v>
                </c:pt>
                <c:pt idx="1">
                  <c:v>10.037037037037036</c:v>
                </c:pt>
                <c:pt idx="2">
                  <c:v>6.0370370370370372</c:v>
                </c:pt>
                <c:pt idx="3">
                  <c:v>14.25925925925926</c:v>
                </c:pt>
                <c:pt idx="4">
                  <c:v>9.1111111111111107</c:v>
                </c:pt>
                <c:pt idx="6">
                  <c:v>9.8888888888888893</c:v>
                </c:pt>
                <c:pt idx="8">
                  <c:v>0</c:v>
                </c:pt>
                <c:pt idx="11">
                  <c:v>10.481481481481481</c:v>
                </c:pt>
                <c:pt idx="12">
                  <c:v>13.481481481481481</c:v>
                </c:pt>
                <c:pt idx="13">
                  <c:v>7.3</c:v>
                </c:pt>
                <c:pt idx="14">
                  <c:v>7</c:v>
                </c:pt>
                <c:pt idx="15">
                  <c:v>13.8</c:v>
                </c:pt>
                <c:pt idx="16">
                  <c:v>9.3000000000000007</c:v>
                </c:pt>
                <c:pt idx="17">
                  <c:v>12.8</c:v>
                </c:pt>
                <c:pt idx="18">
                  <c:v>14.1</c:v>
                </c:pt>
                <c:pt idx="19">
                  <c:v>8.4</c:v>
                </c:pt>
                <c:pt idx="20">
                  <c:v>5.9</c:v>
                </c:pt>
                <c:pt idx="21">
                  <c:v>7</c:v>
                </c:pt>
                <c:pt idx="22">
                  <c:v>3.2</c:v>
                </c:pt>
                <c:pt idx="23">
                  <c:v>9.1999999999999993</c:v>
                </c:pt>
                <c:pt idx="24">
                  <c:v>14</c:v>
                </c:pt>
                <c:pt idx="25">
                  <c:v>10.3</c:v>
                </c:pt>
                <c:pt idx="26">
                  <c:v>6.8</c:v>
                </c:pt>
                <c:pt idx="27">
                  <c:v>9.1999999999999993</c:v>
                </c:pt>
                <c:pt idx="28">
                  <c:v>11.6</c:v>
                </c:pt>
                <c:pt idx="29">
                  <c:v>11</c:v>
                </c:pt>
                <c:pt idx="30">
                  <c:v>8.6999999999999993</c:v>
                </c:pt>
                <c:pt idx="31">
                  <c:v>9.5</c:v>
                </c:pt>
                <c:pt idx="32">
                  <c:v>8</c:v>
                </c:pt>
                <c:pt idx="33">
                  <c:v>6.8</c:v>
                </c:pt>
                <c:pt idx="34">
                  <c:v>17.3</c:v>
                </c:pt>
                <c:pt idx="35">
                  <c:v>6.1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大根!$AL$127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大根!$AL$129:$AL$184</c:f>
              <c:numCache>
                <c:formatCode>0</c:formatCode>
                <c:ptCount val="56"/>
                <c:pt idx="0">
                  <c:v>84.81481481481481</c:v>
                </c:pt>
                <c:pt idx="1">
                  <c:v>64.444444444444443</c:v>
                </c:pt>
                <c:pt idx="2">
                  <c:v>58.888888888888886</c:v>
                </c:pt>
                <c:pt idx="3">
                  <c:v>107.77777777777777</c:v>
                </c:pt>
                <c:pt idx="4">
                  <c:v>109.25925925925925</c:v>
                </c:pt>
                <c:pt idx="6">
                  <c:v>99.259259259259252</c:v>
                </c:pt>
                <c:pt idx="8">
                  <c:v>0</c:v>
                </c:pt>
                <c:pt idx="11">
                  <c:v>109.25925925925925</c:v>
                </c:pt>
                <c:pt idx="12">
                  <c:v>137.77777777777777</c:v>
                </c:pt>
                <c:pt idx="13">
                  <c:v>148</c:v>
                </c:pt>
                <c:pt idx="14">
                  <c:v>101</c:v>
                </c:pt>
                <c:pt idx="15">
                  <c:v>90.6</c:v>
                </c:pt>
                <c:pt idx="16">
                  <c:v>123</c:v>
                </c:pt>
                <c:pt idx="17">
                  <c:v>110.4</c:v>
                </c:pt>
                <c:pt idx="18">
                  <c:v>56.4</c:v>
                </c:pt>
                <c:pt idx="19">
                  <c:v>85.7</c:v>
                </c:pt>
                <c:pt idx="20">
                  <c:v>57.3</c:v>
                </c:pt>
                <c:pt idx="21">
                  <c:v>71.8</c:v>
                </c:pt>
                <c:pt idx="22">
                  <c:v>52.5</c:v>
                </c:pt>
                <c:pt idx="23">
                  <c:v>94.6</c:v>
                </c:pt>
                <c:pt idx="24">
                  <c:v>71.8</c:v>
                </c:pt>
                <c:pt idx="25">
                  <c:v>81.7</c:v>
                </c:pt>
                <c:pt idx="26">
                  <c:v>53</c:v>
                </c:pt>
                <c:pt idx="27">
                  <c:v>60.1</c:v>
                </c:pt>
                <c:pt idx="28">
                  <c:v>77.599999999999994</c:v>
                </c:pt>
                <c:pt idx="29">
                  <c:v>98</c:v>
                </c:pt>
                <c:pt idx="30">
                  <c:v>85</c:v>
                </c:pt>
                <c:pt idx="31">
                  <c:v>100.6</c:v>
                </c:pt>
                <c:pt idx="32">
                  <c:v>115.9</c:v>
                </c:pt>
                <c:pt idx="33">
                  <c:v>73.3</c:v>
                </c:pt>
                <c:pt idx="34">
                  <c:v>67.599999999999994</c:v>
                </c:pt>
                <c:pt idx="35">
                  <c:v>128.19999999999999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大根!$AN$127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大根!$AN$129:$AN$184</c:f>
              <c:numCache>
                <c:formatCode>0.000</c:formatCode>
                <c:ptCount val="56"/>
                <c:pt idx="0">
                  <c:v>9.4760083206013764E-3</c:v>
                </c:pt>
                <c:pt idx="1">
                  <c:v>9.3380465895519793E-3</c:v>
                </c:pt>
                <c:pt idx="2">
                  <c:v>9.2797881329570488E-3</c:v>
                </c:pt>
                <c:pt idx="3">
                  <c:v>0.12222222222222222</c:v>
                </c:pt>
                <c:pt idx="4" formatCode="&quot;(&quot;0.000&quot;)&quot;">
                  <c:v>0.1111111111111111</c:v>
                </c:pt>
                <c:pt idx="6">
                  <c:v>8.8500828809109297E-3</c:v>
                </c:pt>
                <c:pt idx="8">
                  <c:v>0</c:v>
                </c:pt>
                <c:pt idx="11" formatCode="&quot;(&quot;0.000&quot;)&quot;">
                  <c:v>7.0370370370370361E-2</c:v>
                </c:pt>
                <c:pt idx="12" formatCode="&quot;(&quot;0.000&quot;)&quot;">
                  <c:v>4.0740740740740751E-2</c:v>
                </c:pt>
                <c:pt idx="13">
                  <c:v>5.8000000000000003E-2</c:v>
                </c:pt>
                <c:pt idx="14" formatCode="&quot;(&quot;0.000&quot;)&quot;">
                  <c:v>4.3999999999999997E-2</c:v>
                </c:pt>
                <c:pt idx="15">
                  <c:v>5.8000000000000003E-2</c:v>
                </c:pt>
                <c:pt idx="16">
                  <c:v>8.3616768353853236E-3</c:v>
                </c:pt>
                <c:pt idx="17" formatCode="&quot;(&quot;0.000&quot;)&quot;">
                  <c:v>4.2999999999999997E-2</c:v>
                </c:pt>
                <c:pt idx="18">
                  <c:v>4.2000000000000003E-2</c:v>
                </c:pt>
                <c:pt idx="19">
                  <c:v>7.7970249842421024E-3</c:v>
                </c:pt>
                <c:pt idx="20">
                  <c:v>5.8000000000000003E-2</c:v>
                </c:pt>
                <c:pt idx="21">
                  <c:v>4.7E-2</c:v>
                </c:pt>
                <c:pt idx="22">
                  <c:v>2.1999999999999999E-2</c:v>
                </c:pt>
                <c:pt idx="23">
                  <c:v>2.9000000000000001E-2</c:v>
                </c:pt>
                <c:pt idx="24">
                  <c:v>5.3999999999999999E-2</c:v>
                </c:pt>
                <c:pt idx="25">
                  <c:v>6.7881136658636491E-3</c:v>
                </c:pt>
                <c:pt idx="26" formatCode="&quot;(&quot;0.000&quot;)&quot;">
                  <c:v>2.4E-2</c:v>
                </c:pt>
                <c:pt idx="27">
                  <c:v>6.4827963268040819E-3</c:v>
                </c:pt>
                <c:pt idx="28">
                  <c:v>5.6000000000000001E-2</c:v>
                </c:pt>
                <c:pt idx="29" formatCode="&quot;(&quot;0.000&quot;)&quot;">
                  <c:v>3.1E-2</c:v>
                </c:pt>
                <c:pt idx="30" formatCode="&quot;(&quot;0.000&quot;)&quot;">
                  <c:v>3.2000000000000001E-2</c:v>
                </c:pt>
                <c:pt idx="31">
                  <c:v>2.3E-2</c:v>
                </c:pt>
                <c:pt idx="32">
                  <c:v>5.7734930877995395E-3</c:v>
                </c:pt>
                <c:pt idx="33" formatCode="&quot;(&quot;0.000&quot;)&quot;">
                  <c:v>1.9E-2</c:v>
                </c:pt>
                <c:pt idx="34">
                  <c:v>5.5138115866616988E-3</c:v>
                </c:pt>
                <c:pt idx="35">
                  <c:v>5.3880436216606322E-3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大根!$AM$127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大根!$AC$129:$AC$184</c:f>
              <c:numCache>
                <c:formatCode>[$-411]m\.d\.ge</c:formatCode>
                <c:ptCount val="56"/>
                <c:pt idx="0">
                  <c:v>29906</c:v>
                </c:pt>
                <c:pt idx="1">
                  <c:v>30138</c:v>
                </c:pt>
                <c:pt idx="2">
                  <c:v>30237</c:v>
                </c:pt>
                <c:pt idx="3">
                  <c:v>30505</c:v>
                </c:pt>
                <c:pt idx="4">
                  <c:v>30607</c:v>
                </c:pt>
                <c:pt idx="6">
                  <c:v>30987</c:v>
                </c:pt>
                <c:pt idx="8">
                  <c:v>31360</c:v>
                </c:pt>
                <c:pt idx="9">
                  <c:v>31527</c:v>
                </c:pt>
                <c:pt idx="10">
                  <c:v>31528</c:v>
                </c:pt>
                <c:pt idx="11">
                  <c:v>31716</c:v>
                </c:pt>
                <c:pt idx="12">
                  <c:v>32090</c:v>
                </c:pt>
                <c:pt idx="13">
                  <c:v>32464</c:v>
                </c:pt>
                <c:pt idx="14">
                  <c:v>32819</c:v>
                </c:pt>
                <c:pt idx="15">
                  <c:v>33182</c:v>
                </c:pt>
                <c:pt idx="16">
                  <c:v>33547</c:v>
                </c:pt>
                <c:pt idx="17">
                  <c:v>33917</c:v>
                </c:pt>
                <c:pt idx="18">
                  <c:v>34297</c:v>
                </c:pt>
                <c:pt idx="19">
                  <c:v>34653</c:v>
                </c:pt>
                <c:pt idx="20">
                  <c:v>35016</c:v>
                </c:pt>
                <c:pt idx="21">
                  <c:v>35426</c:v>
                </c:pt>
                <c:pt idx="22">
                  <c:v>35744</c:v>
                </c:pt>
                <c:pt idx="23">
                  <c:v>36123</c:v>
                </c:pt>
                <c:pt idx="24">
                  <c:v>36481</c:v>
                </c:pt>
                <c:pt idx="25">
                  <c:v>36845</c:v>
                </c:pt>
                <c:pt idx="26">
                  <c:v>37202</c:v>
                </c:pt>
                <c:pt idx="27">
                  <c:v>37573</c:v>
                </c:pt>
                <c:pt idx="28">
                  <c:v>37938</c:v>
                </c:pt>
                <c:pt idx="29">
                  <c:v>38301</c:v>
                </c:pt>
                <c:pt idx="30">
                  <c:v>38664</c:v>
                </c:pt>
                <c:pt idx="31">
                  <c:v>39035</c:v>
                </c:pt>
                <c:pt idx="32">
                  <c:v>39406</c:v>
                </c:pt>
                <c:pt idx="33">
                  <c:v>39778</c:v>
                </c:pt>
                <c:pt idx="34">
                  <c:v>40134</c:v>
                </c:pt>
                <c:pt idx="35">
                  <c:v>40499</c:v>
                </c:pt>
                <c:pt idx="36">
                  <c:v>40612</c:v>
                </c:pt>
                <c:pt idx="37">
                  <c:v>40613</c:v>
                </c:pt>
              </c:numCache>
            </c:numRef>
          </c:cat>
          <c:val>
            <c:numRef>
              <c:f>大根!$AM$129:$AM$184</c:f>
              <c:numCache>
                <c:formatCode>0.000</c:formatCode>
                <c:ptCount val="56"/>
                <c:pt idx="0">
                  <c:v>9.1566301150138897E-3</c:v>
                </c:pt>
                <c:pt idx="1">
                  <c:v>7.396149016082606E-3</c:v>
                </c:pt>
                <c:pt idx="2">
                  <c:v>6.7520479140122562E-3</c:v>
                </c:pt>
                <c:pt idx="3">
                  <c:v>5.276140551853525E-3</c:v>
                </c:pt>
                <c:pt idx="4">
                  <c:v>4.8033819750192405E-3</c:v>
                </c:pt>
                <c:pt idx="6">
                  <c:v>3.3858034954460936E-3</c:v>
                </c:pt>
                <c:pt idx="8">
                  <c:v>2.4020069656400483E-3</c:v>
                </c:pt>
                <c:pt idx="11">
                  <c:v>7.9906169925061752E-3</c:v>
                </c:pt>
                <c:pt idx="12">
                  <c:v>5.6636072577097825E-3</c:v>
                </c:pt>
                <c:pt idx="13">
                  <c:v>4.0142641299996135E-3</c:v>
                </c:pt>
                <c:pt idx="14">
                  <c:v>2.8954297248748187E-3</c:v>
                </c:pt>
                <c:pt idx="15">
                  <c:v>2.0731108549823319E-3</c:v>
                </c:pt>
                <c:pt idx="16">
                  <c:v>1.481605651609211E-3</c:v>
                </c:pt>
                <c:pt idx="17">
                  <c:v>1.0540087943181323E-3</c:v>
                </c:pt>
                <c:pt idx="18">
                  <c:v>7.4294875539623547E-4</c:v>
                </c:pt>
                <c:pt idx="19">
                  <c:v>5.3538505636264544E-4</c:v>
                </c:pt>
                <c:pt idx="20">
                  <c:v>3.8333258873644898E-4</c:v>
                </c:pt>
                <c:pt idx="21">
                  <c:v>2.628448162333444E-4</c:v>
                </c:pt>
                <c:pt idx="22">
                  <c:v>1.9615317375470641E-4</c:v>
                </c:pt>
                <c:pt idx="23">
                  <c:v>1.3839157843897865E-4</c:v>
                </c:pt>
                <c:pt idx="24">
                  <c:v>9.9544587563237709E-5</c:v>
                </c:pt>
                <c:pt idx="25">
                  <c:v>7.120778065127817E-5</c:v>
                </c:pt>
                <c:pt idx="26">
                  <c:v>5.1266673353365667E-5</c:v>
                </c:pt>
                <c:pt idx="27">
                  <c:v>3.6437372091993722E-5</c:v>
                </c:pt>
                <c:pt idx="28">
                  <c:v>2.6040969440462285E-5</c:v>
                </c:pt>
                <c:pt idx="29">
                  <c:v>1.8645182771141038E-5</c:v>
                </c:pt>
                <c:pt idx="30">
                  <c:v>1.3349842499683948E-5</c:v>
                </c:pt>
                <c:pt idx="31">
                  <c:v>9.4882922318297888E-6</c:v>
                </c:pt>
                <c:pt idx="32">
                  <c:v>6.7437267127857982E-6</c:v>
                </c:pt>
                <c:pt idx="33">
                  <c:v>4.7886398374505832E-6</c:v>
                </c:pt>
                <c:pt idx="34">
                  <c:v>3.450798175045818E-6</c:v>
                </c:pt>
                <c:pt idx="35">
                  <c:v>2.4662077603921534E-6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69472"/>
        <c:axId val="210588032"/>
      </c:lineChart>
      <c:dateAx>
        <c:axId val="21056947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588032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588032"/>
        <c:scaling>
          <c:logBase val="10"/>
          <c:orientation val="minMax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9.7629142734950766E-3"/>
              <c:y val="0.351613457052446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569472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30118318985311"/>
          <c:y val="0.39279804310175515"/>
          <c:w val="0.35038017384624376"/>
          <c:h val="0.1078772296320102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K-40</a:t>
            </a:r>
            <a:endParaRPr lang="ja-JP" altLang="en-US"/>
          </a:p>
        </c:rich>
      </c:tx>
      <c:layout>
        <c:manualLayout>
          <c:xMode val="edge"/>
          <c:yMode val="edge"/>
          <c:x val="0.1893832029731235"/>
          <c:y val="1.672240802675585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19406916505246E-2"/>
          <c:y val="5.3511705685618728E-2"/>
          <c:w val="0.92396047511129953"/>
          <c:h val="0.83618522870241041"/>
        </c:manualLayout>
      </c:layout>
      <c:lineChart>
        <c:grouping val="standard"/>
        <c:varyColors val="0"/>
        <c:ser>
          <c:idx val="1"/>
          <c:order val="0"/>
          <c:tx>
            <c:strRef>
              <c:f>大根!$C$125</c:f>
              <c:strCache>
                <c:ptCount val="1"/>
                <c:pt idx="0">
                  <c:v>大沢←横浦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大根!$D$129:$D$184</c:f>
              <c:numCache>
                <c:formatCode>0</c:formatCode>
                <c:ptCount val="56"/>
                <c:pt idx="0">
                  <c:v>143.33333333333334</c:v>
                </c:pt>
                <c:pt idx="1">
                  <c:v>121.11111111111111</c:v>
                </c:pt>
                <c:pt idx="2">
                  <c:v>72.592592592592595</c:v>
                </c:pt>
                <c:pt idx="3">
                  <c:v>99.629629629629633</c:v>
                </c:pt>
                <c:pt idx="4">
                  <c:v>102.96296296296296</c:v>
                </c:pt>
                <c:pt idx="6">
                  <c:v>74.81481481481481</c:v>
                </c:pt>
                <c:pt idx="11">
                  <c:v>85.555555555555557</c:v>
                </c:pt>
                <c:pt idx="12">
                  <c:v>53.333333333333336</c:v>
                </c:pt>
                <c:pt idx="13">
                  <c:v>79.5</c:v>
                </c:pt>
                <c:pt idx="14">
                  <c:v>79.900000000000006</c:v>
                </c:pt>
                <c:pt idx="15">
                  <c:v>88.2</c:v>
                </c:pt>
                <c:pt idx="16">
                  <c:v>81.7</c:v>
                </c:pt>
                <c:pt idx="17">
                  <c:v>68.099999999999994</c:v>
                </c:pt>
                <c:pt idx="18">
                  <c:v>71.2</c:v>
                </c:pt>
                <c:pt idx="19">
                  <c:v>79.8</c:v>
                </c:pt>
                <c:pt idx="20">
                  <c:v>92.1</c:v>
                </c:pt>
                <c:pt idx="21">
                  <c:v>76.5</c:v>
                </c:pt>
                <c:pt idx="22">
                  <c:v>69.7</c:v>
                </c:pt>
                <c:pt idx="23">
                  <c:v>82.7</c:v>
                </c:pt>
                <c:pt idx="24">
                  <c:v>74.099999999999994</c:v>
                </c:pt>
                <c:pt idx="25">
                  <c:v>84.2</c:v>
                </c:pt>
                <c:pt idx="26">
                  <c:v>78.599999999999994</c:v>
                </c:pt>
                <c:pt idx="27">
                  <c:v>88.2</c:v>
                </c:pt>
                <c:pt idx="28">
                  <c:v>82.3</c:v>
                </c:pt>
                <c:pt idx="29">
                  <c:v>73.5</c:v>
                </c:pt>
                <c:pt idx="30">
                  <c:v>70.900000000000006</c:v>
                </c:pt>
                <c:pt idx="31">
                  <c:v>71.599999999999994</c:v>
                </c:pt>
                <c:pt idx="32">
                  <c:v>51.8</c:v>
                </c:pt>
                <c:pt idx="33">
                  <c:v>64.599999999999994</c:v>
                </c:pt>
                <c:pt idx="34">
                  <c:v>55.3</c:v>
                </c:pt>
                <c:pt idx="35">
                  <c:v>94.4</c:v>
                </c:pt>
                <c:pt idx="40">
                  <c:v>80.900000000000006</c:v>
                </c:pt>
                <c:pt idx="41">
                  <c:v>62.8</c:v>
                </c:pt>
                <c:pt idx="42">
                  <c:v>57.5</c:v>
                </c:pt>
                <c:pt idx="43">
                  <c:v>69.099999999999994</c:v>
                </c:pt>
                <c:pt idx="44">
                  <c:v>66.400000000000006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大根!$M$125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大根!$M$129:$M$184</c:f>
              <c:numCache>
                <c:formatCode>0</c:formatCode>
                <c:ptCount val="56"/>
                <c:pt idx="0">
                  <c:v>107.03703703703704</c:v>
                </c:pt>
                <c:pt idx="1">
                  <c:v>69.629629629629633</c:v>
                </c:pt>
                <c:pt idx="2">
                  <c:v>80</c:v>
                </c:pt>
                <c:pt idx="3">
                  <c:v>61.111111111111114</c:v>
                </c:pt>
                <c:pt idx="4">
                  <c:v>85.18518518518519</c:v>
                </c:pt>
                <c:pt idx="5">
                  <c:v>94.81481481481481</c:v>
                </c:pt>
                <c:pt idx="6">
                  <c:v>68.888888888888886</c:v>
                </c:pt>
                <c:pt idx="7">
                  <c:v>92.222222222222229</c:v>
                </c:pt>
                <c:pt idx="8">
                  <c:v>92.222222222222229</c:v>
                </c:pt>
                <c:pt idx="11">
                  <c:v>80.740740740740748</c:v>
                </c:pt>
                <c:pt idx="12">
                  <c:v>58.148148148148145</c:v>
                </c:pt>
                <c:pt idx="13">
                  <c:v>64.900000000000006</c:v>
                </c:pt>
                <c:pt idx="14">
                  <c:v>52.1</c:v>
                </c:pt>
                <c:pt idx="15">
                  <c:v>81.5</c:v>
                </c:pt>
                <c:pt idx="16">
                  <c:v>67.8</c:v>
                </c:pt>
                <c:pt idx="17">
                  <c:v>65.099999999999994</c:v>
                </c:pt>
                <c:pt idx="18">
                  <c:v>62.7</c:v>
                </c:pt>
                <c:pt idx="19">
                  <c:v>112</c:v>
                </c:pt>
                <c:pt idx="20">
                  <c:v>105</c:v>
                </c:pt>
                <c:pt idx="21">
                  <c:v>79.5</c:v>
                </c:pt>
                <c:pt idx="22">
                  <c:v>98</c:v>
                </c:pt>
                <c:pt idx="23">
                  <c:v>90.9</c:v>
                </c:pt>
                <c:pt idx="24">
                  <c:v>83</c:v>
                </c:pt>
                <c:pt idx="25">
                  <c:v>72.099999999999994</c:v>
                </c:pt>
                <c:pt idx="26">
                  <c:v>85.4</c:v>
                </c:pt>
                <c:pt idx="27">
                  <c:v>74.900000000000006</c:v>
                </c:pt>
                <c:pt idx="28">
                  <c:v>61.5</c:v>
                </c:pt>
                <c:pt idx="29">
                  <c:v>71.900000000000006</c:v>
                </c:pt>
                <c:pt idx="30">
                  <c:v>75.599999999999994</c:v>
                </c:pt>
                <c:pt idx="31">
                  <c:v>80.5</c:v>
                </c:pt>
                <c:pt idx="32">
                  <c:v>65.099999999999994</c:v>
                </c:pt>
                <c:pt idx="33">
                  <c:v>92.6</c:v>
                </c:pt>
                <c:pt idx="34">
                  <c:v>62.3</c:v>
                </c:pt>
                <c:pt idx="35">
                  <c:v>92</c:v>
                </c:pt>
                <c:pt idx="44">
                  <c:v>70.2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大根!$U$125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大根!$V$129:$V$184</c:f>
              <c:numCache>
                <c:formatCode>0</c:formatCode>
                <c:ptCount val="56"/>
                <c:pt idx="0">
                  <c:v>62.962962962962962</c:v>
                </c:pt>
                <c:pt idx="1">
                  <c:v>95.555555555555557</c:v>
                </c:pt>
                <c:pt idx="2">
                  <c:v>70.370370370370367</c:v>
                </c:pt>
                <c:pt idx="3">
                  <c:v>82.962962962962962</c:v>
                </c:pt>
                <c:pt idx="4">
                  <c:v>85.18518518518519</c:v>
                </c:pt>
                <c:pt idx="6">
                  <c:v>73.703703703703709</c:v>
                </c:pt>
                <c:pt idx="8">
                  <c:v>0</c:v>
                </c:pt>
                <c:pt idx="11">
                  <c:v>72.222222222222229</c:v>
                </c:pt>
                <c:pt idx="12">
                  <c:v>83.333333333333329</c:v>
                </c:pt>
                <c:pt idx="13">
                  <c:v>79.3</c:v>
                </c:pt>
                <c:pt idx="14">
                  <c:v>47</c:v>
                </c:pt>
                <c:pt idx="15">
                  <c:v>73</c:v>
                </c:pt>
                <c:pt idx="16">
                  <c:v>88.7</c:v>
                </c:pt>
                <c:pt idx="17">
                  <c:v>67.099999999999994</c:v>
                </c:pt>
                <c:pt idx="18">
                  <c:v>71.8</c:v>
                </c:pt>
                <c:pt idx="19">
                  <c:v>41.7</c:v>
                </c:pt>
                <c:pt idx="20">
                  <c:v>71.900000000000006</c:v>
                </c:pt>
                <c:pt idx="21">
                  <c:v>86.7</c:v>
                </c:pt>
                <c:pt idx="22">
                  <c:v>53.9</c:v>
                </c:pt>
                <c:pt idx="23">
                  <c:v>61</c:v>
                </c:pt>
                <c:pt idx="24">
                  <c:v>64.8</c:v>
                </c:pt>
                <c:pt idx="25">
                  <c:v>85.4</c:v>
                </c:pt>
                <c:pt idx="26">
                  <c:v>82.3</c:v>
                </c:pt>
                <c:pt idx="27">
                  <c:v>84.5</c:v>
                </c:pt>
                <c:pt idx="28">
                  <c:v>86</c:v>
                </c:pt>
                <c:pt idx="29">
                  <c:v>87.4</c:v>
                </c:pt>
                <c:pt idx="30">
                  <c:v>92</c:v>
                </c:pt>
                <c:pt idx="31">
                  <c:v>82.2</c:v>
                </c:pt>
                <c:pt idx="32">
                  <c:v>77</c:v>
                </c:pt>
                <c:pt idx="33">
                  <c:v>86.3</c:v>
                </c:pt>
                <c:pt idx="34">
                  <c:v>60</c:v>
                </c:pt>
                <c:pt idx="35">
                  <c:v>78.3</c:v>
                </c:pt>
                <c:pt idx="39">
                  <c:v>119</c:v>
                </c:pt>
                <c:pt idx="40">
                  <c:v>100.4</c:v>
                </c:pt>
                <c:pt idx="41">
                  <c:v>61.2</c:v>
                </c:pt>
                <c:pt idx="42">
                  <c:v>73.8</c:v>
                </c:pt>
                <c:pt idx="43">
                  <c:v>95.9</c:v>
                </c:pt>
                <c:pt idx="44">
                  <c:v>91.5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大根!$AE$125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大根!$AE$129:$AE$184</c:f>
              <c:numCache>
                <c:formatCode>0</c:formatCode>
                <c:ptCount val="56"/>
                <c:pt idx="0">
                  <c:v>4.8148148148148149</c:v>
                </c:pt>
                <c:pt idx="1">
                  <c:v>94.444444444444443</c:v>
                </c:pt>
                <c:pt idx="2">
                  <c:v>60.370370370370374</c:v>
                </c:pt>
                <c:pt idx="3">
                  <c:v>91.481481481481481</c:v>
                </c:pt>
                <c:pt idx="4">
                  <c:v>93.333333333333329</c:v>
                </c:pt>
                <c:pt idx="6">
                  <c:v>77.777777777777771</c:v>
                </c:pt>
                <c:pt idx="8">
                  <c:v>0</c:v>
                </c:pt>
                <c:pt idx="11">
                  <c:v>69.259259259259252</c:v>
                </c:pt>
                <c:pt idx="12">
                  <c:v>73.703703703703709</c:v>
                </c:pt>
                <c:pt idx="13">
                  <c:v>85</c:v>
                </c:pt>
                <c:pt idx="14">
                  <c:v>65.400000000000006</c:v>
                </c:pt>
                <c:pt idx="15">
                  <c:v>66.900000000000006</c:v>
                </c:pt>
                <c:pt idx="16">
                  <c:v>94.2</c:v>
                </c:pt>
                <c:pt idx="17">
                  <c:v>69.599999999999994</c:v>
                </c:pt>
                <c:pt idx="18">
                  <c:v>40.700000000000003</c:v>
                </c:pt>
                <c:pt idx="19">
                  <c:v>54.7</c:v>
                </c:pt>
                <c:pt idx="20">
                  <c:v>68.2</c:v>
                </c:pt>
                <c:pt idx="21">
                  <c:v>53.4</c:v>
                </c:pt>
                <c:pt idx="22">
                  <c:v>46.8</c:v>
                </c:pt>
                <c:pt idx="23">
                  <c:v>54.6</c:v>
                </c:pt>
                <c:pt idx="24">
                  <c:v>42.2</c:v>
                </c:pt>
                <c:pt idx="25">
                  <c:v>59.6</c:v>
                </c:pt>
                <c:pt idx="26">
                  <c:v>53.8</c:v>
                </c:pt>
                <c:pt idx="27">
                  <c:v>68.8</c:v>
                </c:pt>
                <c:pt idx="28">
                  <c:v>65.599999999999994</c:v>
                </c:pt>
                <c:pt idx="29">
                  <c:v>83.3</c:v>
                </c:pt>
                <c:pt idx="30">
                  <c:v>81.8</c:v>
                </c:pt>
                <c:pt idx="31">
                  <c:v>71.3</c:v>
                </c:pt>
                <c:pt idx="32">
                  <c:v>75.3</c:v>
                </c:pt>
                <c:pt idx="33">
                  <c:v>59.6</c:v>
                </c:pt>
                <c:pt idx="34">
                  <c:v>58</c:v>
                </c:pt>
                <c:pt idx="35">
                  <c:v>78.099999999999994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大根!$AW$128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val>
            <c:numRef>
              <c:f>大根!$AW$129:$AW$184</c:f>
              <c:numCache>
                <c:formatCode>0</c:formatCode>
                <c:ptCount val="56"/>
                <c:pt idx="0">
                  <c:v>200</c:v>
                </c:pt>
                <c:pt idx="1">
                  <c:v>199.99999991915658</c:v>
                </c:pt>
                <c:pt idx="2">
                  <c:v>199.99999989002916</c:v>
                </c:pt>
                <c:pt idx="3">
                  <c:v>199.99999981483288</c:v>
                </c:pt>
                <c:pt idx="4">
                  <c:v>199.99999977173619</c:v>
                </c:pt>
                <c:pt idx="5">
                  <c:v>199.99999969624272</c:v>
                </c:pt>
                <c:pt idx="6">
                  <c:v>199.99999966295422</c:v>
                </c:pt>
                <c:pt idx="7">
                  <c:v>199.99999958775797</c:v>
                </c:pt>
                <c:pt idx="8">
                  <c:v>199.99999955060565</c:v>
                </c:pt>
                <c:pt idx="10">
                  <c:v>200</c:v>
                </c:pt>
                <c:pt idx="11">
                  <c:v>199.99999994144795</c:v>
                </c:pt>
                <c:pt idx="12">
                  <c:v>199.99999983177435</c:v>
                </c:pt>
                <c:pt idx="13">
                  <c:v>199.99999971734522</c:v>
                </c:pt>
                <c:pt idx="14">
                  <c:v>199.9999996124271</c:v>
                </c:pt>
                <c:pt idx="15">
                  <c:v>199.99999950394235</c:v>
                </c:pt>
                <c:pt idx="16">
                  <c:v>199.99999939694368</c:v>
                </c:pt>
                <c:pt idx="17">
                  <c:v>199.99999928697287</c:v>
                </c:pt>
                <c:pt idx="18">
                  <c:v>199.99999917967699</c:v>
                </c:pt>
                <c:pt idx="19">
                  <c:v>199.9999990705978</c:v>
                </c:pt>
                <c:pt idx="20">
                  <c:v>199.9999989624103</c:v>
                </c:pt>
                <c:pt idx="21">
                  <c:v>199.9999988551144</c:v>
                </c:pt>
                <c:pt idx="22">
                  <c:v>199.99999874187418</c:v>
                </c:pt>
                <c:pt idx="23">
                  <c:v>199.99999863546995</c:v>
                </c:pt>
                <c:pt idx="24">
                  <c:v>199.99999852847128</c:v>
                </c:pt>
                <c:pt idx="25">
                  <c:v>199.99999842117543</c:v>
                </c:pt>
                <c:pt idx="26">
                  <c:v>199.99999831120462</c:v>
                </c:pt>
                <c:pt idx="27">
                  <c:v>199.99999820271987</c:v>
                </c:pt>
                <c:pt idx="28">
                  <c:v>199.99999809839616</c:v>
                </c:pt>
                <c:pt idx="29">
                  <c:v>199.99999798693923</c:v>
                </c:pt>
                <c:pt idx="30">
                  <c:v>199.99999788112947</c:v>
                </c:pt>
                <c:pt idx="31">
                  <c:v>199.99999777115863</c:v>
                </c:pt>
                <c:pt idx="32">
                  <c:v>199.99999766475443</c:v>
                </c:pt>
                <c:pt idx="33">
                  <c:v>199.99999755418912</c:v>
                </c:pt>
                <c:pt idx="34">
                  <c:v>199.99999744421831</c:v>
                </c:pt>
                <c:pt idx="35">
                  <c:v>199.99999733543638</c:v>
                </c:pt>
                <c:pt idx="37">
                  <c:v>200</c:v>
                </c:pt>
                <c:pt idx="38">
                  <c:v>199.99999993520638</c:v>
                </c:pt>
                <c:pt idx="39">
                  <c:v>199.99999982642441</c:v>
                </c:pt>
                <c:pt idx="40">
                  <c:v>199.999999707537</c:v>
                </c:pt>
                <c:pt idx="41">
                  <c:v>199.9999996011328</c:v>
                </c:pt>
                <c:pt idx="42">
                  <c:v>199.99999948848699</c:v>
                </c:pt>
                <c:pt idx="43">
                  <c:v>199.99999938238</c:v>
                </c:pt>
                <c:pt idx="44">
                  <c:v>199.9999992730036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10016"/>
        <c:axId val="155115904"/>
      </c:lineChart>
      <c:dateAx>
        <c:axId val="15511001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115904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155115904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2.582498222360775E-2"/>
              <c:y val="3.67892976588628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1100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91339638568571"/>
          <c:y val="0.63826225277536763"/>
          <c:w val="0.5417741450107536"/>
          <c:h val="0.1847162895726267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C</a:t>
            </a:r>
            <a:r>
              <a:rPr lang="en-US" altLang="ja-JP"/>
              <a:t>s</a:t>
            </a:r>
            <a:r>
              <a:rPr lang="en-US" altLang="en-US"/>
              <a:t>-137</a:t>
            </a:r>
            <a:endParaRPr lang="ja-JP" altLang="en-US"/>
          </a:p>
        </c:rich>
      </c:tx>
      <c:layout>
        <c:manualLayout>
          <c:xMode val="edge"/>
          <c:yMode val="edge"/>
          <c:x val="0.14224172499270923"/>
          <c:y val="0.15547170239648356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97777755951635E-2"/>
          <c:y val="5.063298963018819E-2"/>
          <c:w val="0.92385187097570798"/>
          <c:h val="0.84778424885075909"/>
        </c:manualLayout>
      </c:layout>
      <c:lineChart>
        <c:grouping val="standard"/>
        <c:varyColors val="0"/>
        <c:ser>
          <c:idx val="1"/>
          <c:order val="0"/>
          <c:tx>
            <c:strRef>
              <c:f>大根!$F$125</c:f>
              <c:strCache>
                <c:ptCount val="1"/>
                <c:pt idx="0">
                  <c:v>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大根!$F$129:$F$184</c:f>
              <c:numCache>
                <c:formatCode>0.000</c:formatCode>
                <c:ptCount val="56"/>
                <c:pt idx="0">
                  <c:v>3.3333333333333331E-3</c:v>
                </c:pt>
                <c:pt idx="1">
                  <c:v>3.2765075752813964E-3</c:v>
                </c:pt>
                <c:pt idx="2">
                  <c:v>3.3333333333333333E-2</c:v>
                </c:pt>
                <c:pt idx="3">
                  <c:v>3.2046065644936415E-3</c:v>
                </c:pt>
                <c:pt idx="4" formatCode="&quot;(&quot;0.000&quot;)&quot;">
                  <c:v>1.4814814814814815E-2</c:v>
                </c:pt>
                <c:pt idx="6">
                  <c:v>7.4074074074074077E-3</c:v>
                </c:pt>
                <c:pt idx="11">
                  <c:v>6.6666666666666662E-3</c:v>
                </c:pt>
                <c:pt idx="12">
                  <c:v>9.6296296296296303E-3</c:v>
                </c:pt>
                <c:pt idx="13">
                  <c:v>3.1388438305590309E-3</c:v>
                </c:pt>
                <c:pt idx="14">
                  <c:v>3.0695756525659134E-3</c:v>
                </c:pt>
                <c:pt idx="15">
                  <c:v>2.9995597883724521E-3</c:v>
                </c:pt>
                <c:pt idx="16">
                  <c:v>2.932067579021968E-3</c:v>
                </c:pt>
                <c:pt idx="17">
                  <c:v>2.864282738660576E-3</c:v>
                </c:pt>
                <c:pt idx="18">
                  <c:v>2.7996573699416096E-3</c:v>
                </c:pt>
                <c:pt idx="19">
                  <c:v>2.7354523702947816E-3</c:v>
                </c:pt>
                <c:pt idx="20">
                  <c:v>2.6732267172651157E-3</c:v>
                </c:pt>
                <c:pt idx="21">
                  <c:v>2.6129120493236968E-3</c:v>
                </c:pt>
                <c:pt idx="22">
                  <c:v>2.5507312581292594E-3</c:v>
                </c:pt>
                <c:pt idx="23">
                  <c:v>2.493653263968494E-3</c:v>
                </c:pt>
                <c:pt idx="24">
                  <c:v>2.4375443079837889E-3</c:v>
                </c:pt>
                <c:pt idx="25">
                  <c:v>2.3825472235318775E-3</c:v>
                </c:pt>
                <c:pt idx="26">
                  <c:v>2.3274664387791404E-3</c:v>
                </c:pt>
                <c:pt idx="27">
                  <c:v>2.2743778061676012E-3</c:v>
                </c:pt>
                <c:pt idx="28">
                  <c:v>2.2244679373760894E-3</c:v>
                </c:pt>
                <c:pt idx="29">
                  <c:v>2.172354954843352E-3</c:v>
                </c:pt>
                <c:pt idx="30">
                  <c:v>2.1240124544302397E-3</c:v>
                </c:pt>
                <c:pt idx="31">
                  <c:v>2.0749085912794493E-3</c:v>
                </c:pt>
                <c:pt idx="32" formatCode="&quot;(&quot;0.000&quot;)&quot;">
                  <c:v>7.4000000000000003E-3</c:v>
                </c:pt>
                <c:pt idx="33">
                  <c:v>1.2E-2</c:v>
                </c:pt>
                <c:pt idx="34">
                  <c:v>1.9355270346743021E-3</c:v>
                </c:pt>
                <c:pt idx="35">
                  <c:v>1.8912588308849887E-3</c:v>
                </c:pt>
                <c:pt idx="40">
                  <c:v>3.1323026407104513E-3</c:v>
                </c:pt>
                <c:pt idx="41">
                  <c:v>3.0622107596993001E-3</c:v>
                </c:pt>
                <c:pt idx="42">
                  <c:v>2.989715750559333E-3</c:v>
                </c:pt>
                <c:pt idx="43">
                  <c:v>2.9229993261498406E-3</c:v>
                </c:pt>
                <c:pt idx="44">
                  <c:v>2.8557851686693736E-3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大根!$O$125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大根!$O$129:$O$184</c:f>
              <c:numCache>
                <c:formatCode>"("0.000")"</c:formatCode>
                <c:ptCount val="56"/>
                <c:pt idx="0">
                  <c:v>1.4814814814814815E-2</c:v>
                </c:pt>
                <c:pt idx="1">
                  <c:v>3.7037037037037038E-3</c:v>
                </c:pt>
                <c:pt idx="2" formatCode="0.000">
                  <c:v>3.3702413679275395E-3</c:v>
                </c:pt>
                <c:pt idx="3" formatCode="0.000">
                  <c:v>3.3167677942509194E-3</c:v>
                </c:pt>
                <c:pt idx="4" formatCode="0.000">
                  <c:v>3.7037037037037035E-2</c:v>
                </c:pt>
                <c:pt idx="5" formatCode="0.000">
                  <c:v>3.2341547993564351E-3</c:v>
                </c:pt>
                <c:pt idx="6" formatCode="0.000">
                  <c:v>1.8518518518518517E-2</c:v>
                </c:pt>
                <c:pt idx="7" formatCode="0.000">
                  <c:v>1.1111111111111112E-2</c:v>
                </c:pt>
                <c:pt idx="8" formatCode="0.000">
                  <c:v>3.1355100517942935E-3</c:v>
                </c:pt>
                <c:pt idx="11" formatCode="0.000">
                  <c:v>3.4070863783571318E-3</c:v>
                </c:pt>
                <c:pt idx="12" formatCode="0.000">
                  <c:v>9.2592592592592587E-3</c:v>
                </c:pt>
                <c:pt idx="13" formatCode="0.000">
                  <c:v>8.9999999999999993E-3</c:v>
                </c:pt>
                <c:pt idx="14" formatCode="0.000">
                  <c:v>1.4999999999999999E-2</c:v>
                </c:pt>
                <c:pt idx="15" formatCode="0.000">
                  <c:v>3.1045443809654886E-3</c:v>
                </c:pt>
                <c:pt idx="16" formatCode="0.000">
                  <c:v>3.0335391194178636E-3</c:v>
                </c:pt>
                <c:pt idx="17" formatCode="0.000">
                  <c:v>1.4E-2</c:v>
                </c:pt>
                <c:pt idx="18" formatCode="0.000">
                  <c:v>6.9000000000000008E-3</c:v>
                </c:pt>
                <c:pt idx="19" formatCode="0.000">
                  <c:v>2.831193203255099E-3</c:v>
                </c:pt>
                <c:pt idx="20" formatCode="0.000">
                  <c:v>2.766789652369395E-3</c:v>
                </c:pt>
                <c:pt idx="21" formatCode="0.000">
                  <c:v>2.7043639710500264E-3</c:v>
                </c:pt>
                <c:pt idx="22" formatCode="0.000">
                  <c:v>2.6400068521637838E-3</c:v>
                </c:pt>
                <c:pt idx="23" formatCode="0.000">
                  <c:v>2.5809311282073916E-3</c:v>
                </c:pt>
                <c:pt idx="24" formatCode="0.000">
                  <c:v>2.522858358763222E-3</c:v>
                </c:pt>
                <c:pt idx="25" formatCode="0.000">
                  <c:v>2.4651570681294309E-3</c:v>
                </c:pt>
                <c:pt idx="26" formatCode="0.000">
                  <c:v>2.4089277641364108E-3</c:v>
                </c:pt>
                <c:pt idx="27" formatCode="0.000">
                  <c:v>2.3539810293834677E-3</c:v>
                </c:pt>
                <c:pt idx="28" formatCode="0.000">
                  <c:v>2.302324315184253E-3</c:v>
                </c:pt>
                <c:pt idx="29" formatCode="0.000">
                  <c:v>2.2483873782628699E-3</c:v>
                </c:pt>
                <c:pt idx="30" formatCode="0.000">
                  <c:v>2.1964081603906283E-3</c:v>
                </c:pt>
                <c:pt idx="31" formatCode="0.000">
                  <c:v>2.1475303919742308E-3</c:v>
                </c:pt>
                <c:pt idx="32" formatCode="0.000">
                  <c:v>2.0994748679818397E-3</c:v>
                </c:pt>
                <c:pt idx="33" formatCode="0.000">
                  <c:v>2.0506789884052776E-3</c:v>
                </c:pt>
                <c:pt idx="34" formatCode="0.000">
                  <c:v>2.003270480887903E-3</c:v>
                </c:pt>
                <c:pt idx="35" formatCode="0.000">
                  <c:v>1.9574528899659635E-3</c:v>
                </c:pt>
                <c:pt idx="44" formatCode="0.000">
                  <c:v>2.9581676912601006E-3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大根!$X$125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大根!$X$129:$X$184</c:f>
              <c:numCache>
                <c:formatCode>0.000</c:formatCode>
                <c:ptCount val="56"/>
                <c:pt idx="0">
                  <c:v>5.5017387108102596E-3</c:v>
                </c:pt>
                <c:pt idx="1">
                  <c:v>5.4089722701287932E-3</c:v>
                </c:pt>
                <c:pt idx="2">
                  <c:v>5.9259259259259262E-2</c:v>
                </c:pt>
                <c:pt idx="3">
                  <c:v>4.8148148148148148E-2</c:v>
                </c:pt>
                <c:pt idx="4">
                  <c:v>5.247973106472438E-3</c:v>
                </c:pt>
                <c:pt idx="6">
                  <c:v>5.1227605829969169E-3</c:v>
                </c:pt>
                <c:pt idx="8">
                  <c:v>0</c:v>
                </c:pt>
                <c:pt idx="11">
                  <c:v>5.185185185185185E-2</c:v>
                </c:pt>
                <c:pt idx="12">
                  <c:v>5.3080300683476756E-3</c:v>
                </c:pt>
                <c:pt idx="13">
                  <c:v>5.1843333825893588E-3</c:v>
                </c:pt>
                <c:pt idx="14">
                  <c:v>4.2999999999999997E-2</c:v>
                </c:pt>
                <c:pt idx="15">
                  <c:v>4.9549085624142472E-3</c:v>
                </c:pt>
                <c:pt idx="16">
                  <c:v>4.8409707994336078E-3</c:v>
                </c:pt>
                <c:pt idx="17" formatCode="&quot;(&quot;0.000&quot;)&quot;">
                  <c:v>2.1999999999999999E-2</c:v>
                </c:pt>
                <c:pt idx="18">
                  <c:v>4.6194346604036558E-3</c:v>
                </c:pt>
                <c:pt idx="19">
                  <c:v>4.5143524657754539E-3</c:v>
                </c:pt>
                <c:pt idx="20">
                  <c:v>4.4113817867824368E-3</c:v>
                </c:pt>
                <c:pt idx="21">
                  <c:v>4.3091250899922641E-3</c:v>
                </c:pt>
                <c:pt idx="22">
                  <c:v>4.2145639017567354E-3</c:v>
                </c:pt>
                <c:pt idx="23">
                  <c:v>4.1155684307093631E-3</c:v>
                </c:pt>
                <c:pt idx="24">
                  <c:v>4.0214396385325262E-3</c:v>
                </c:pt>
                <c:pt idx="25">
                  <c:v>3.9299605433947438E-3</c:v>
                </c:pt>
                <c:pt idx="26">
                  <c:v>3.8422622679059686E-3</c:v>
                </c:pt>
                <c:pt idx="27">
                  <c:v>3.7520117527956509E-3</c:v>
                </c:pt>
                <c:pt idx="28">
                  <c:v>3.6664297782590684E-3</c:v>
                </c:pt>
                <c:pt idx="29">
                  <c:v>3.5809884363117673E-3</c:v>
                </c:pt>
                <c:pt idx="30">
                  <c:v>3.4993074391923211E-3</c:v>
                </c:pt>
                <c:pt idx="31">
                  <c:v>3.4220845304923858E-3</c:v>
                </c:pt>
                <c:pt idx="32">
                  <c:v>3.3452966857549474E-3</c:v>
                </c:pt>
                <c:pt idx="33">
                  <c:v>3.2679586313977445E-3</c:v>
                </c:pt>
                <c:pt idx="34">
                  <c:v>3.1924085125253753E-3</c:v>
                </c:pt>
                <c:pt idx="35">
                  <c:v>3.119590877072676E-3</c:v>
                </c:pt>
                <c:pt idx="39">
                  <c:v>0.58799999999999997</c:v>
                </c:pt>
                <c:pt idx="40">
                  <c:v>0.14199999999999999</c:v>
                </c:pt>
                <c:pt idx="41" formatCode="&quot;(&quot;0.000&quot;)&quot;">
                  <c:v>1.0999999999999999E-2</c:v>
                </c:pt>
                <c:pt idx="42" formatCode="&quot;(&quot;0.000&quot;)&quot;">
                  <c:v>1.2E-2</c:v>
                </c:pt>
                <c:pt idx="43">
                  <c:v>1.4999999999999999E-2</c:v>
                </c:pt>
                <c:pt idx="44">
                  <c:v>1.4999999999999999E-2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大根!$AG$125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大根!$AG$129:$AG$184</c:f>
              <c:numCache>
                <c:formatCode>0.000</c:formatCode>
                <c:ptCount val="56"/>
                <c:pt idx="0">
                  <c:v>4.837751616307018E-3</c:v>
                </c:pt>
                <c:pt idx="1">
                  <c:v>4.7673185220344317E-3</c:v>
                </c:pt>
                <c:pt idx="2">
                  <c:v>4.7375760468254396E-3</c:v>
                </c:pt>
                <c:pt idx="3">
                  <c:v>4.6579888278690624E-3</c:v>
                </c:pt>
                <c:pt idx="4">
                  <c:v>4.6280506599170185E-3</c:v>
                </c:pt>
                <c:pt idx="6">
                  <c:v>4.5182002076229475E-3</c:v>
                </c:pt>
                <c:pt idx="8">
                  <c:v>4.4129094718736916E-3</c:v>
                </c:pt>
                <c:pt idx="11">
                  <c:v>4.7927009445700667E-3</c:v>
                </c:pt>
                <c:pt idx="12">
                  <c:v>4.6807174239065861E-3</c:v>
                </c:pt>
                <c:pt idx="13">
                  <c:v>4.5713504464084797E-3</c:v>
                </c:pt>
                <c:pt idx="14" formatCode="&quot;(&quot;0.000&quot;)&quot;">
                  <c:v>0.02</c:v>
                </c:pt>
                <c:pt idx="15">
                  <c:v>4.3684999056366573E-3</c:v>
                </c:pt>
                <c:pt idx="16">
                  <c:v>4.2688560685914543E-3</c:v>
                </c:pt>
                <c:pt idx="17">
                  <c:v>4.170166758288533E-3</c:v>
                </c:pt>
                <c:pt idx="18">
                  <c:v>4.0711845434853993E-3</c:v>
                </c:pt>
                <c:pt idx="19">
                  <c:v>3.9805864393235987E-3</c:v>
                </c:pt>
                <c:pt idx="20">
                  <c:v>1.4999999999999999E-2</c:v>
                </c:pt>
                <c:pt idx="21">
                  <c:v>3.7907477620655323E-3</c:v>
                </c:pt>
                <c:pt idx="22">
                  <c:v>3.7153045606031342E-3</c:v>
                </c:pt>
                <c:pt idx="23">
                  <c:v>3.6273481594228528E-3</c:v>
                </c:pt>
                <c:pt idx="24">
                  <c:v>3.5461785903423185E-3</c:v>
                </c:pt>
                <c:pt idx="25">
                  <c:v>3.4655106609935466E-3</c:v>
                </c:pt>
                <c:pt idx="26" formatCode="&quot;(&quot;0.000&quot;)&quot;">
                  <c:v>9.6999999999999986E-3</c:v>
                </c:pt>
                <c:pt idx="27">
                  <c:v>3.3096381247368204E-3</c:v>
                </c:pt>
                <c:pt idx="28">
                  <c:v>3.2341465259950299E-3</c:v>
                </c:pt>
                <c:pt idx="29">
                  <c:v>3.1607764592970771E-3</c:v>
                </c:pt>
                <c:pt idx="30">
                  <c:v>3.0890708708916173E-3</c:v>
                </c:pt>
                <c:pt idx="31">
                  <c:v>3.0174656010066654E-3</c:v>
                </c:pt>
                <c:pt idx="32">
                  <c:v>1.0999999999999999E-2</c:v>
                </c:pt>
                <c:pt idx="33" formatCode="&quot;(&quot;0.000&quot;)&quot;">
                  <c:v>0.01</c:v>
                </c:pt>
                <c:pt idx="34">
                  <c:v>2.8149459152957091E-3</c:v>
                </c:pt>
                <c:pt idx="35">
                  <c:v>2.750738059479375E-3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大根!$AS$128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val>
            <c:numRef>
              <c:f>大根!$AS$129:$AS$184</c:f>
              <c:numCache>
                <c:formatCode>0.00</c:formatCode>
                <c:ptCount val="56"/>
                <c:pt idx="0">
                  <c:v>1</c:v>
                </c:pt>
                <c:pt idx="1">
                  <c:v>0.98295227258441897</c:v>
                </c:pt>
                <c:pt idx="2">
                  <c:v>0.97688155592102588</c:v>
                </c:pt>
                <c:pt idx="3">
                  <c:v>0.9613819693480925</c:v>
                </c:pt>
                <c:pt idx="4">
                  <c:v>0.95260991968616027</c:v>
                </c:pt>
                <c:pt idx="5">
                  <c:v>0.93743617372650279</c:v>
                </c:pt>
                <c:pt idx="6">
                  <c:v>0.93082240171254316</c:v>
                </c:pt>
                <c:pt idx="7">
                  <c:v>0.91605360777644818</c:v>
                </c:pt>
                <c:pt idx="8">
                  <c:v>0.90884349327370817</c:v>
                </c:pt>
                <c:pt idx="10">
                  <c:v>1</c:v>
                </c:pt>
                <c:pt idx="11">
                  <c:v>0.98762370059329363</c:v>
                </c:pt>
                <c:pt idx="12">
                  <c:v>0.9648523693406299</c:v>
                </c:pt>
                <c:pt idx="13">
                  <c:v>0.94165314916770937</c:v>
                </c:pt>
                <c:pt idx="14">
                  <c:v>0.92087269576977404</c:v>
                </c:pt>
                <c:pt idx="15">
                  <c:v>0.89986793651173569</c:v>
                </c:pt>
                <c:pt idx="16">
                  <c:v>0.87962027370659046</c:v>
                </c:pt>
                <c:pt idx="17">
                  <c:v>0.85928482159817288</c:v>
                </c:pt>
                <c:pt idx="18">
                  <c:v>0.83989721098248293</c:v>
                </c:pt>
                <c:pt idx="19">
                  <c:v>0.82063571108843447</c:v>
                </c:pt>
                <c:pt idx="20">
                  <c:v>0.80196801517953475</c:v>
                </c:pt>
                <c:pt idx="21">
                  <c:v>0.78387361479710904</c:v>
                </c:pt>
                <c:pt idx="22">
                  <c:v>0.76521937743877788</c:v>
                </c:pt>
                <c:pt idx="23">
                  <c:v>0.74809597919054827</c:v>
                </c:pt>
                <c:pt idx="24">
                  <c:v>0.73126329239513677</c:v>
                </c:pt>
                <c:pt idx="25">
                  <c:v>0.71476416705956325</c:v>
                </c:pt>
                <c:pt idx="26">
                  <c:v>0.69823993163374221</c:v>
                </c:pt>
                <c:pt idx="27">
                  <c:v>0.68231334185028036</c:v>
                </c:pt>
                <c:pt idx="28">
                  <c:v>0.66734038121282691</c:v>
                </c:pt>
                <c:pt idx="29">
                  <c:v>0.65170648645300566</c:v>
                </c:pt>
                <c:pt idx="30">
                  <c:v>0.6372037363290719</c:v>
                </c:pt>
                <c:pt idx="31">
                  <c:v>0.62247257738383488</c:v>
                </c:pt>
                <c:pt idx="32">
                  <c:v>0.60854343999473604</c:v>
                </c:pt>
                <c:pt idx="33">
                  <c:v>0.59439970678413834</c:v>
                </c:pt>
                <c:pt idx="34">
                  <c:v>0.58065811040229065</c:v>
                </c:pt>
                <c:pt idx="35">
                  <c:v>0.56737764926549661</c:v>
                </c:pt>
                <c:pt idx="37">
                  <c:v>1</c:v>
                </c:pt>
                <c:pt idx="38">
                  <c:v>0.98631346744452886</c:v>
                </c:pt>
                <c:pt idx="39">
                  <c:v>0.9637551023094606</c:v>
                </c:pt>
                <c:pt idx="40">
                  <c:v>0.93969079221313545</c:v>
                </c:pt>
                <c:pt idx="41">
                  <c:v>0.91866322790979005</c:v>
                </c:pt>
                <c:pt idx="42">
                  <c:v>0.89691472516779991</c:v>
                </c:pt>
                <c:pt idx="43">
                  <c:v>0.8768997978449522</c:v>
                </c:pt>
                <c:pt idx="44">
                  <c:v>0.85673555060081219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639808"/>
        <c:axId val="155641344"/>
      </c:lineChart>
      <c:dateAx>
        <c:axId val="15563980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641344"/>
        <c:crossesAt val="1.0000000000000002E-3"/>
        <c:auto val="0"/>
        <c:lblOffset val="0"/>
        <c:baseTimeUnit val="months"/>
        <c:majorUnit val="24"/>
        <c:majorTimeUnit val="months"/>
        <c:minorUnit val="6"/>
        <c:minorTimeUnit val="months"/>
      </c:dateAx>
      <c:valAx>
        <c:axId val="155641344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1000"/>
                  <a:t>Bq/kg</a:t>
                </a:r>
                <a:r>
                  <a:rPr lang="ja-JP" altLang="en-US" sz="1000"/>
                  <a:t>生</a:t>
                </a:r>
              </a:p>
            </c:rich>
          </c:tx>
          <c:layout>
            <c:manualLayout>
              <c:xMode val="edge"/>
              <c:yMode val="edge"/>
              <c:x val="7.183903694730466E-3"/>
              <c:y val="6.03345532512661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6398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2932651647710703"/>
          <c:y val="0.25323689510622466"/>
          <c:w val="0.51296296296296295"/>
          <c:h val="0.174970754259875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Be-7</a:t>
            </a:r>
            <a:endParaRPr lang="ja-JP" altLang="en-US"/>
          </a:p>
        </c:rich>
      </c:tx>
      <c:layout>
        <c:manualLayout>
          <c:xMode val="edge"/>
          <c:yMode val="edge"/>
          <c:x val="0.18410066915733575"/>
          <c:y val="1.718218824563817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235763211192484E-2"/>
          <c:y val="5.498300238604216E-2"/>
          <c:w val="0.93584506821645663"/>
          <c:h val="0.77789649620272994"/>
        </c:manualLayout>
      </c:layout>
      <c:lineChart>
        <c:grouping val="standard"/>
        <c:varyColors val="0"/>
        <c:ser>
          <c:idx val="1"/>
          <c:order val="0"/>
          <c:tx>
            <c:strRef>
              <c:f>大根!$G$125</c:f>
              <c:strCache>
                <c:ptCount val="1"/>
                <c:pt idx="0">
                  <c:v>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大根!$G$129:$G$184</c:f>
              <c:numCache>
                <c:formatCode>0.0_);[Red]\(0.0\)</c:formatCode>
                <c:ptCount val="56"/>
                <c:pt idx="0">
                  <c:v>5.4814814814814818</c:v>
                </c:pt>
                <c:pt idx="1">
                  <c:v>12</c:v>
                </c:pt>
                <c:pt idx="2">
                  <c:v>5.5185185185185182</c:v>
                </c:pt>
                <c:pt idx="3">
                  <c:v>11.111111111111111</c:v>
                </c:pt>
                <c:pt idx="4">
                  <c:v>13.851851851851851</c:v>
                </c:pt>
                <c:pt idx="6">
                  <c:v>4.6296296296296298</c:v>
                </c:pt>
                <c:pt idx="11">
                  <c:v>6.4074074074074074</c:v>
                </c:pt>
                <c:pt idx="12">
                  <c:v>8.1481481481481488</c:v>
                </c:pt>
                <c:pt idx="13">
                  <c:v>7.2</c:v>
                </c:pt>
                <c:pt idx="14">
                  <c:v>9.8000000000000007</c:v>
                </c:pt>
                <c:pt idx="15">
                  <c:v>5.9</c:v>
                </c:pt>
                <c:pt idx="16">
                  <c:v>6.6</c:v>
                </c:pt>
                <c:pt idx="17">
                  <c:v>10.3</c:v>
                </c:pt>
                <c:pt idx="19">
                  <c:v>4.0999999999999996</c:v>
                </c:pt>
                <c:pt idx="20">
                  <c:v>4.8</c:v>
                </c:pt>
                <c:pt idx="21">
                  <c:v>13.8</c:v>
                </c:pt>
                <c:pt idx="22">
                  <c:v>12.8</c:v>
                </c:pt>
                <c:pt idx="23">
                  <c:v>5.9</c:v>
                </c:pt>
                <c:pt idx="24">
                  <c:v>10.5</c:v>
                </c:pt>
                <c:pt idx="25">
                  <c:v>9</c:v>
                </c:pt>
                <c:pt idx="26">
                  <c:v>6.5</c:v>
                </c:pt>
                <c:pt idx="27">
                  <c:v>3.5</c:v>
                </c:pt>
                <c:pt idx="28">
                  <c:v>9.3000000000000007</c:v>
                </c:pt>
                <c:pt idx="29">
                  <c:v>8.5</c:v>
                </c:pt>
                <c:pt idx="30">
                  <c:v>3.72</c:v>
                </c:pt>
                <c:pt idx="31">
                  <c:v>9.4</c:v>
                </c:pt>
                <c:pt idx="32">
                  <c:v>11.9</c:v>
                </c:pt>
                <c:pt idx="33">
                  <c:v>5.86</c:v>
                </c:pt>
                <c:pt idx="34">
                  <c:v>6.5</c:v>
                </c:pt>
                <c:pt idx="35">
                  <c:v>15.2</c:v>
                </c:pt>
                <c:pt idx="40">
                  <c:v>12.9</c:v>
                </c:pt>
                <c:pt idx="41">
                  <c:v>6.3</c:v>
                </c:pt>
                <c:pt idx="42">
                  <c:v>10.1</c:v>
                </c:pt>
                <c:pt idx="43">
                  <c:v>9</c:v>
                </c:pt>
                <c:pt idx="44">
                  <c:v>10.1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大根!$P$125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大根!$P$129:$P$184</c:f>
              <c:numCache>
                <c:formatCode>0.0_);[Red]\(0.0\)</c:formatCode>
                <c:ptCount val="56"/>
                <c:pt idx="0">
                  <c:v>8</c:v>
                </c:pt>
                <c:pt idx="1">
                  <c:v>4.7777777777777777</c:v>
                </c:pt>
                <c:pt idx="2">
                  <c:v>6.0370370370370372</c:v>
                </c:pt>
                <c:pt idx="3">
                  <c:v>12.518518518518519</c:v>
                </c:pt>
                <c:pt idx="4">
                  <c:v>15.185185185185185</c:v>
                </c:pt>
                <c:pt idx="5">
                  <c:v>2</c:v>
                </c:pt>
                <c:pt idx="6">
                  <c:v>8.5925925925925934</c:v>
                </c:pt>
                <c:pt idx="7">
                  <c:v>3.4444444444444446</c:v>
                </c:pt>
                <c:pt idx="8">
                  <c:v>3.4444444444444446</c:v>
                </c:pt>
                <c:pt idx="11">
                  <c:v>9.3333333333333339</c:v>
                </c:pt>
                <c:pt idx="12">
                  <c:v>10.481481481481481</c:v>
                </c:pt>
                <c:pt idx="13">
                  <c:v>8.3000000000000007</c:v>
                </c:pt>
                <c:pt idx="14">
                  <c:v>9.9</c:v>
                </c:pt>
                <c:pt idx="15">
                  <c:v>10.7</c:v>
                </c:pt>
                <c:pt idx="16">
                  <c:v>6.4</c:v>
                </c:pt>
                <c:pt idx="17">
                  <c:v>15.1</c:v>
                </c:pt>
                <c:pt idx="19">
                  <c:v>10.199999999999999</c:v>
                </c:pt>
                <c:pt idx="20">
                  <c:v>7.7</c:v>
                </c:pt>
                <c:pt idx="21">
                  <c:v>11.3</c:v>
                </c:pt>
                <c:pt idx="22">
                  <c:v>23</c:v>
                </c:pt>
                <c:pt idx="23">
                  <c:v>6.8</c:v>
                </c:pt>
                <c:pt idx="24">
                  <c:v>11.6</c:v>
                </c:pt>
                <c:pt idx="25">
                  <c:v>7.9</c:v>
                </c:pt>
                <c:pt idx="26">
                  <c:v>7</c:v>
                </c:pt>
                <c:pt idx="27">
                  <c:v>12.1</c:v>
                </c:pt>
                <c:pt idx="28">
                  <c:v>7.59</c:v>
                </c:pt>
                <c:pt idx="29">
                  <c:v>10.8</c:v>
                </c:pt>
                <c:pt idx="30">
                  <c:v>4.8</c:v>
                </c:pt>
                <c:pt idx="31">
                  <c:v>9.8000000000000007</c:v>
                </c:pt>
                <c:pt idx="32">
                  <c:v>12.1</c:v>
                </c:pt>
                <c:pt idx="33">
                  <c:v>6.93</c:v>
                </c:pt>
                <c:pt idx="34">
                  <c:v>11.2</c:v>
                </c:pt>
                <c:pt idx="35">
                  <c:v>16.7</c:v>
                </c:pt>
                <c:pt idx="44">
                  <c:v>8.1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大根!$Y$125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大根!$Y$129:$Y$184</c:f>
              <c:numCache>
                <c:formatCode>0.0_);[Red]\(0.0\)</c:formatCode>
                <c:ptCount val="56"/>
                <c:pt idx="0">
                  <c:v>8.3333333333333339</c:v>
                </c:pt>
                <c:pt idx="1">
                  <c:v>22.222222222222221</c:v>
                </c:pt>
                <c:pt idx="2">
                  <c:v>2.4814814814814814</c:v>
                </c:pt>
                <c:pt idx="3">
                  <c:v>3.4444444444444446</c:v>
                </c:pt>
                <c:pt idx="4">
                  <c:v>3.5555555555555554</c:v>
                </c:pt>
                <c:pt idx="6">
                  <c:v>7.2592592592592595</c:v>
                </c:pt>
                <c:pt idx="8">
                  <c:v>0</c:v>
                </c:pt>
                <c:pt idx="11">
                  <c:v>4.9259259259259256</c:v>
                </c:pt>
                <c:pt idx="12">
                  <c:v>4.1481481481481479</c:v>
                </c:pt>
                <c:pt idx="13">
                  <c:v>2</c:v>
                </c:pt>
                <c:pt idx="14">
                  <c:v>3</c:v>
                </c:pt>
                <c:pt idx="15">
                  <c:v>5.5</c:v>
                </c:pt>
                <c:pt idx="16">
                  <c:v>9.8000000000000007</c:v>
                </c:pt>
                <c:pt idx="17">
                  <c:v>8</c:v>
                </c:pt>
                <c:pt idx="18">
                  <c:v>7.9</c:v>
                </c:pt>
                <c:pt idx="19">
                  <c:v>5.0999999999999996</c:v>
                </c:pt>
                <c:pt idx="20">
                  <c:v>5.2</c:v>
                </c:pt>
                <c:pt idx="21">
                  <c:v>6.8</c:v>
                </c:pt>
                <c:pt idx="22">
                  <c:v>3</c:v>
                </c:pt>
                <c:pt idx="23">
                  <c:v>6.6</c:v>
                </c:pt>
                <c:pt idx="24">
                  <c:v>6.7</c:v>
                </c:pt>
                <c:pt idx="25">
                  <c:v>11.2</c:v>
                </c:pt>
                <c:pt idx="26">
                  <c:v>7</c:v>
                </c:pt>
                <c:pt idx="27">
                  <c:v>8.1</c:v>
                </c:pt>
                <c:pt idx="28">
                  <c:v>9.6999999999999993</c:v>
                </c:pt>
                <c:pt idx="29">
                  <c:v>15.1</c:v>
                </c:pt>
                <c:pt idx="30">
                  <c:v>6.2</c:v>
                </c:pt>
                <c:pt idx="31">
                  <c:v>14.6</c:v>
                </c:pt>
                <c:pt idx="32">
                  <c:v>8.3000000000000007</c:v>
                </c:pt>
                <c:pt idx="33">
                  <c:v>3.58</c:v>
                </c:pt>
                <c:pt idx="34">
                  <c:v>15.3</c:v>
                </c:pt>
                <c:pt idx="35">
                  <c:v>6.9</c:v>
                </c:pt>
                <c:pt idx="39">
                  <c:v>9.4</c:v>
                </c:pt>
                <c:pt idx="40">
                  <c:v>6.7</c:v>
                </c:pt>
                <c:pt idx="41">
                  <c:v>5.5</c:v>
                </c:pt>
                <c:pt idx="42">
                  <c:v>7.7</c:v>
                </c:pt>
                <c:pt idx="43">
                  <c:v>16.399999999999999</c:v>
                </c:pt>
                <c:pt idx="44">
                  <c:v>15.1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大根!$AK$125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大根!$AK$129:$AK$184</c:f>
              <c:numCache>
                <c:formatCode>0.0_);[Red]\(0.0\)</c:formatCode>
                <c:ptCount val="56"/>
                <c:pt idx="0">
                  <c:v>9.0370370370370363</c:v>
                </c:pt>
                <c:pt idx="1">
                  <c:v>10.037037037037036</c:v>
                </c:pt>
                <c:pt idx="2">
                  <c:v>6.0370370370370372</c:v>
                </c:pt>
                <c:pt idx="3">
                  <c:v>14.25925925925926</c:v>
                </c:pt>
                <c:pt idx="4">
                  <c:v>9.1111111111111107</c:v>
                </c:pt>
                <c:pt idx="6">
                  <c:v>9.8888888888888893</c:v>
                </c:pt>
                <c:pt idx="8">
                  <c:v>0</c:v>
                </c:pt>
                <c:pt idx="11">
                  <c:v>10.481481481481481</c:v>
                </c:pt>
                <c:pt idx="12">
                  <c:v>13.481481481481481</c:v>
                </c:pt>
                <c:pt idx="13">
                  <c:v>7.3</c:v>
                </c:pt>
                <c:pt idx="14">
                  <c:v>7</c:v>
                </c:pt>
                <c:pt idx="15">
                  <c:v>13.8</c:v>
                </c:pt>
                <c:pt idx="16">
                  <c:v>9.3000000000000007</c:v>
                </c:pt>
                <c:pt idx="17">
                  <c:v>12.8</c:v>
                </c:pt>
                <c:pt idx="18">
                  <c:v>14.1</c:v>
                </c:pt>
                <c:pt idx="19">
                  <c:v>8.4</c:v>
                </c:pt>
                <c:pt idx="20">
                  <c:v>5.9</c:v>
                </c:pt>
                <c:pt idx="21">
                  <c:v>7</c:v>
                </c:pt>
                <c:pt idx="22">
                  <c:v>3.2</c:v>
                </c:pt>
                <c:pt idx="23">
                  <c:v>9.1999999999999993</c:v>
                </c:pt>
                <c:pt idx="24">
                  <c:v>14</c:v>
                </c:pt>
                <c:pt idx="25">
                  <c:v>10.3</c:v>
                </c:pt>
                <c:pt idx="26">
                  <c:v>6.8</c:v>
                </c:pt>
                <c:pt idx="27">
                  <c:v>9.1999999999999993</c:v>
                </c:pt>
                <c:pt idx="28">
                  <c:v>11.6</c:v>
                </c:pt>
                <c:pt idx="29">
                  <c:v>11</c:v>
                </c:pt>
                <c:pt idx="30">
                  <c:v>8.6999999999999993</c:v>
                </c:pt>
                <c:pt idx="31">
                  <c:v>9.5</c:v>
                </c:pt>
                <c:pt idx="32">
                  <c:v>8</c:v>
                </c:pt>
                <c:pt idx="33">
                  <c:v>6.8</c:v>
                </c:pt>
                <c:pt idx="34">
                  <c:v>17.3</c:v>
                </c:pt>
                <c:pt idx="35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05344"/>
        <c:axId val="155707264"/>
      </c:lineChart>
      <c:dateAx>
        <c:axId val="15570534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707264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155707264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1000"/>
                  <a:t>Bq/kg</a:t>
                </a:r>
                <a:r>
                  <a:rPr lang="ja-JP" altLang="en-US" sz="1000"/>
                  <a:t>生</a:t>
                </a:r>
              </a:p>
            </c:rich>
          </c:tx>
          <c:layout>
            <c:manualLayout>
              <c:xMode val="edge"/>
              <c:yMode val="edge"/>
              <c:x val="2.7894040781414504E-2"/>
              <c:y val="5.154656473691451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7053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693247272227046"/>
          <c:y val="3.4364376491276348E-2"/>
          <c:w val="0.28135957394149946"/>
          <c:h val="0.195876946000275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K-40</a:t>
            </a:r>
            <a:endParaRPr lang="ja-JP" altLang="en-US"/>
          </a:p>
        </c:rich>
      </c:tx>
      <c:layout>
        <c:manualLayout>
          <c:xMode val="edge"/>
          <c:yMode val="edge"/>
          <c:x val="0.16503507773920847"/>
          <c:y val="1.6447394838666154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146889441440012E-2"/>
          <c:y val="5.2631663483731696E-2"/>
          <c:w val="0.92587475816403397"/>
          <c:h val="0.83121477115096842"/>
        </c:manualLayout>
      </c:layout>
      <c:lineChart>
        <c:grouping val="standard"/>
        <c:varyColors val="0"/>
        <c:ser>
          <c:idx val="1"/>
          <c:order val="0"/>
          <c:tx>
            <c:strRef>
              <c:f>大根!$H$125</c:f>
              <c:strCache>
                <c:ptCount val="1"/>
                <c:pt idx="0">
                  <c:v>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大根!$H$129:$H$184</c:f>
              <c:numCache>
                <c:formatCode>0</c:formatCode>
                <c:ptCount val="56"/>
                <c:pt idx="0">
                  <c:v>134.81481481481481</c:v>
                </c:pt>
                <c:pt idx="1">
                  <c:v>80.370370370370367</c:v>
                </c:pt>
                <c:pt idx="2">
                  <c:v>75.925925925925924</c:v>
                </c:pt>
                <c:pt idx="3">
                  <c:v>88.148148148148152</c:v>
                </c:pt>
                <c:pt idx="4">
                  <c:v>201.4814814814815</c:v>
                </c:pt>
                <c:pt idx="6">
                  <c:v>96.296296296296291</c:v>
                </c:pt>
                <c:pt idx="11">
                  <c:v>121.48148148148148</c:v>
                </c:pt>
                <c:pt idx="12">
                  <c:v>54.444444444444443</c:v>
                </c:pt>
                <c:pt idx="13">
                  <c:v>116</c:v>
                </c:pt>
                <c:pt idx="14">
                  <c:v>105</c:v>
                </c:pt>
                <c:pt idx="15">
                  <c:v>92.9</c:v>
                </c:pt>
                <c:pt idx="16">
                  <c:v>113</c:v>
                </c:pt>
                <c:pt idx="17">
                  <c:v>73.8</c:v>
                </c:pt>
                <c:pt idx="19">
                  <c:v>93.1</c:v>
                </c:pt>
                <c:pt idx="20">
                  <c:v>94.1</c:v>
                </c:pt>
                <c:pt idx="21">
                  <c:v>85.8</c:v>
                </c:pt>
                <c:pt idx="22">
                  <c:v>88.6</c:v>
                </c:pt>
                <c:pt idx="23">
                  <c:v>125</c:v>
                </c:pt>
                <c:pt idx="24">
                  <c:v>77.8</c:v>
                </c:pt>
                <c:pt idx="25">
                  <c:v>86.9</c:v>
                </c:pt>
                <c:pt idx="26">
                  <c:v>77.5</c:v>
                </c:pt>
                <c:pt idx="27">
                  <c:v>61.8</c:v>
                </c:pt>
                <c:pt idx="28">
                  <c:v>10.199999999999999</c:v>
                </c:pt>
                <c:pt idx="29">
                  <c:v>100.1</c:v>
                </c:pt>
                <c:pt idx="30">
                  <c:v>51.9</c:v>
                </c:pt>
                <c:pt idx="31">
                  <c:v>75.5</c:v>
                </c:pt>
                <c:pt idx="32">
                  <c:v>71.5</c:v>
                </c:pt>
                <c:pt idx="33">
                  <c:v>70.3</c:v>
                </c:pt>
                <c:pt idx="34" formatCode="0.0_);[Red]\(0.0\)">
                  <c:v>56.9</c:v>
                </c:pt>
                <c:pt idx="35">
                  <c:v>119.2</c:v>
                </c:pt>
                <c:pt idx="40">
                  <c:v>161</c:v>
                </c:pt>
                <c:pt idx="41">
                  <c:v>110.5</c:v>
                </c:pt>
                <c:pt idx="42">
                  <c:v>57.1</c:v>
                </c:pt>
                <c:pt idx="43">
                  <c:v>124.6</c:v>
                </c:pt>
                <c:pt idx="44">
                  <c:v>114.1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大根!$Q$125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大根!$Q$129:$Q$184</c:f>
              <c:numCache>
                <c:formatCode>0</c:formatCode>
                <c:ptCount val="56"/>
                <c:pt idx="0">
                  <c:v>142.22222222222223</c:v>
                </c:pt>
                <c:pt idx="1">
                  <c:v>122.22222222222223</c:v>
                </c:pt>
                <c:pt idx="2">
                  <c:v>90.370370370370367</c:v>
                </c:pt>
                <c:pt idx="3">
                  <c:v>60.370370370370374</c:v>
                </c:pt>
                <c:pt idx="4">
                  <c:v>132.96296296296296</c:v>
                </c:pt>
                <c:pt idx="5">
                  <c:v>104.07407407407408</c:v>
                </c:pt>
                <c:pt idx="6">
                  <c:v>78.888888888888886</c:v>
                </c:pt>
                <c:pt idx="7">
                  <c:v>118.14814814814815</c:v>
                </c:pt>
                <c:pt idx="8">
                  <c:v>118.14814814814815</c:v>
                </c:pt>
                <c:pt idx="11">
                  <c:v>104.44444444444444</c:v>
                </c:pt>
                <c:pt idx="12">
                  <c:v>62.222222222222221</c:v>
                </c:pt>
                <c:pt idx="13">
                  <c:v>116</c:v>
                </c:pt>
                <c:pt idx="14">
                  <c:v>62.1</c:v>
                </c:pt>
                <c:pt idx="15">
                  <c:v>101</c:v>
                </c:pt>
                <c:pt idx="16">
                  <c:v>105</c:v>
                </c:pt>
                <c:pt idx="17">
                  <c:v>93.2</c:v>
                </c:pt>
                <c:pt idx="19">
                  <c:v>110</c:v>
                </c:pt>
                <c:pt idx="20">
                  <c:v>132</c:v>
                </c:pt>
                <c:pt idx="21">
                  <c:v>93.3</c:v>
                </c:pt>
                <c:pt idx="22">
                  <c:v>108</c:v>
                </c:pt>
                <c:pt idx="23">
                  <c:v>123</c:v>
                </c:pt>
                <c:pt idx="24">
                  <c:v>110</c:v>
                </c:pt>
                <c:pt idx="25">
                  <c:v>95.9</c:v>
                </c:pt>
                <c:pt idx="26">
                  <c:v>115</c:v>
                </c:pt>
                <c:pt idx="27">
                  <c:v>177</c:v>
                </c:pt>
                <c:pt idx="28">
                  <c:v>81.2</c:v>
                </c:pt>
                <c:pt idx="29">
                  <c:v>81.400000000000006</c:v>
                </c:pt>
                <c:pt idx="30">
                  <c:v>111.3</c:v>
                </c:pt>
                <c:pt idx="31">
                  <c:v>72.3</c:v>
                </c:pt>
                <c:pt idx="32">
                  <c:v>83</c:v>
                </c:pt>
                <c:pt idx="33">
                  <c:v>110.3</c:v>
                </c:pt>
                <c:pt idx="34">
                  <c:v>97.5</c:v>
                </c:pt>
                <c:pt idx="35">
                  <c:v>127.9</c:v>
                </c:pt>
                <c:pt idx="44">
                  <c:v>77.7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大根!$Z$125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大根!$Z$129:$Z$184</c:f>
              <c:numCache>
                <c:formatCode>0</c:formatCode>
                <c:ptCount val="56"/>
                <c:pt idx="0">
                  <c:v>90</c:v>
                </c:pt>
                <c:pt idx="1">
                  <c:v>99.259259259259252</c:v>
                </c:pt>
                <c:pt idx="2">
                  <c:v>75.18518518518519</c:v>
                </c:pt>
                <c:pt idx="3">
                  <c:v>107.03703703703704</c:v>
                </c:pt>
                <c:pt idx="4">
                  <c:v>82.592592592592595</c:v>
                </c:pt>
                <c:pt idx="6">
                  <c:v>106.66666666666667</c:v>
                </c:pt>
                <c:pt idx="8">
                  <c:v>0</c:v>
                </c:pt>
                <c:pt idx="11">
                  <c:v>85.925925925925924</c:v>
                </c:pt>
                <c:pt idx="12">
                  <c:v>70.370370370370367</c:v>
                </c:pt>
                <c:pt idx="13">
                  <c:v>92.7</c:v>
                </c:pt>
                <c:pt idx="14">
                  <c:v>52.7</c:v>
                </c:pt>
                <c:pt idx="15">
                  <c:v>79.400000000000006</c:v>
                </c:pt>
                <c:pt idx="16">
                  <c:v>126</c:v>
                </c:pt>
                <c:pt idx="17">
                  <c:v>67.599999999999994</c:v>
                </c:pt>
                <c:pt idx="18">
                  <c:v>81.2</c:v>
                </c:pt>
                <c:pt idx="19">
                  <c:v>45.5</c:v>
                </c:pt>
                <c:pt idx="20">
                  <c:v>74.599999999999994</c:v>
                </c:pt>
                <c:pt idx="21">
                  <c:v>111</c:v>
                </c:pt>
                <c:pt idx="22">
                  <c:v>87.7</c:v>
                </c:pt>
                <c:pt idx="23">
                  <c:v>84.7</c:v>
                </c:pt>
                <c:pt idx="24">
                  <c:v>90.8</c:v>
                </c:pt>
                <c:pt idx="25">
                  <c:v>120.8</c:v>
                </c:pt>
                <c:pt idx="26">
                  <c:v>99</c:v>
                </c:pt>
                <c:pt idx="27">
                  <c:v>96</c:v>
                </c:pt>
                <c:pt idx="28">
                  <c:v>128</c:v>
                </c:pt>
                <c:pt idx="29">
                  <c:v>106</c:v>
                </c:pt>
                <c:pt idx="30">
                  <c:v>101</c:v>
                </c:pt>
                <c:pt idx="31">
                  <c:v>69</c:v>
                </c:pt>
                <c:pt idx="32">
                  <c:v>105.8</c:v>
                </c:pt>
                <c:pt idx="33">
                  <c:v>144.6</c:v>
                </c:pt>
                <c:pt idx="34">
                  <c:v>99.7</c:v>
                </c:pt>
                <c:pt idx="35">
                  <c:v>125.7</c:v>
                </c:pt>
                <c:pt idx="39">
                  <c:v>129.4</c:v>
                </c:pt>
                <c:pt idx="40">
                  <c:v>128.80000000000001</c:v>
                </c:pt>
                <c:pt idx="41">
                  <c:v>99.9</c:v>
                </c:pt>
                <c:pt idx="42">
                  <c:v>124.9</c:v>
                </c:pt>
                <c:pt idx="43">
                  <c:v>130.30000000000001</c:v>
                </c:pt>
                <c:pt idx="44">
                  <c:v>114.7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大根!$AL$125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大根!$AL$129:$AL$184</c:f>
              <c:numCache>
                <c:formatCode>0</c:formatCode>
                <c:ptCount val="56"/>
                <c:pt idx="0">
                  <c:v>84.81481481481481</c:v>
                </c:pt>
                <c:pt idx="1">
                  <c:v>64.444444444444443</c:v>
                </c:pt>
                <c:pt idx="2">
                  <c:v>58.888888888888886</c:v>
                </c:pt>
                <c:pt idx="3">
                  <c:v>107.77777777777777</c:v>
                </c:pt>
                <c:pt idx="4">
                  <c:v>109.25925925925925</c:v>
                </c:pt>
                <c:pt idx="6">
                  <c:v>99.259259259259252</c:v>
                </c:pt>
                <c:pt idx="8">
                  <c:v>0</c:v>
                </c:pt>
                <c:pt idx="11">
                  <c:v>109.25925925925925</c:v>
                </c:pt>
                <c:pt idx="12">
                  <c:v>137.77777777777777</c:v>
                </c:pt>
                <c:pt idx="13">
                  <c:v>148</c:v>
                </c:pt>
                <c:pt idx="14">
                  <c:v>101</c:v>
                </c:pt>
                <c:pt idx="15">
                  <c:v>90.6</c:v>
                </c:pt>
                <c:pt idx="16">
                  <c:v>123</c:v>
                </c:pt>
                <c:pt idx="17">
                  <c:v>110.4</c:v>
                </c:pt>
                <c:pt idx="18">
                  <c:v>56.4</c:v>
                </c:pt>
                <c:pt idx="19">
                  <c:v>85.7</c:v>
                </c:pt>
                <c:pt idx="20">
                  <c:v>57.3</c:v>
                </c:pt>
                <c:pt idx="21">
                  <c:v>71.8</c:v>
                </c:pt>
                <c:pt idx="22">
                  <c:v>52.5</c:v>
                </c:pt>
                <c:pt idx="23">
                  <c:v>94.6</c:v>
                </c:pt>
                <c:pt idx="24">
                  <c:v>71.8</c:v>
                </c:pt>
                <c:pt idx="25">
                  <c:v>81.7</c:v>
                </c:pt>
                <c:pt idx="26">
                  <c:v>53</c:v>
                </c:pt>
                <c:pt idx="27">
                  <c:v>60.1</c:v>
                </c:pt>
                <c:pt idx="28">
                  <c:v>77.599999999999994</c:v>
                </c:pt>
                <c:pt idx="29">
                  <c:v>98</c:v>
                </c:pt>
                <c:pt idx="30">
                  <c:v>85</c:v>
                </c:pt>
                <c:pt idx="31">
                  <c:v>100.6</c:v>
                </c:pt>
                <c:pt idx="32">
                  <c:v>115.9</c:v>
                </c:pt>
                <c:pt idx="33">
                  <c:v>73.3</c:v>
                </c:pt>
                <c:pt idx="34">
                  <c:v>67.599999999999994</c:v>
                </c:pt>
                <c:pt idx="35">
                  <c:v>128.19999999999999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51168"/>
        <c:axId val="155753088"/>
      </c:lineChart>
      <c:dateAx>
        <c:axId val="15575116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753088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155753088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1000"/>
                  <a:t>Bq/kg</a:t>
                </a:r>
                <a:r>
                  <a:rPr lang="ja-JP" altLang="en-US" sz="1000"/>
                  <a:t>生</a:t>
                </a:r>
              </a:p>
            </c:rich>
          </c:tx>
          <c:layout>
            <c:manualLayout>
              <c:xMode val="edge"/>
              <c:yMode val="edge"/>
              <c:x val="2.3776240013275794E-2"/>
              <c:y val="7.894749522559754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7511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4965072501278756"/>
          <c:y val="2.960531070959908E-2"/>
          <c:w val="0.25314702602370109"/>
          <c:h val="0.1875003011607941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)</a:t>
            </a:r>
            <a:r>
              <a:rPr lang="ja-JP" altLang="en-US"/>
              <a:t>の</a:t>
            </a:r>
            <a:r>
              <a:rPr lang="en-US" altLang="en-US"/>
              <a:t>Cs-137</a:t>
            </a:r>
            <a:endParaRPr lang="ja-JP" altLang="en-US"/>
          </a:p>
        </c:rich>
      </c:tx>
      <c:layout>
        <c:manualLayout>
          <c:xMode val="edge"/>
          <c:yMode val="edge"/>
          <c:x val="0.17671809256661991"/>
          <c:y val="1.557637137476688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11360448807854E-2"/>
          <c:y val="4.9844388399254036E-2"/>
          <c:w val="0.89147182847247619"/>
          <c:h val="0.83424700439448884"/>
        </c:manualLayout>
      </c:layout>
      <c:lineChart>
        <c:grouping val="standard"/>
        <c:varyColors val="0"/>
        <c:ser>
          <c:idx val="1"/>
          <c:order val="0"/>
          <c:tx>
            <c:strRef>
              <c:f>大根!$J$125</c:f>
              <c:strCache>
                <c:ptCount val="1"/>
                <c:pt idx="0">
                  <c:v>横浦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大根!$J$129:$J$184</c:f>
              <c:numCache>
                <c:formatCode>0.000</c:formatCode>
                <c:ptCount val="56"/>
                <c:pt idx="0">
                  <c:v>7.0370370370370361E-2</c:v>
                </c:pt>
                <c:pt idx="1">
                  <c:v>0.12592592592592591</c:v>
                </c:pt>
                <c:pt idx="2">
                  <c:v>7.0370370370370361E-2</c:v>
                </c:pt>
                <c:pt idx="3">
                  <c:v>1.8518518518518517E-2</c:v>
                </c:pt>
                <c:pt idx="4">
                  <c:v>0.1037037037037037</c:v>
                </c:pt>
                <c:pt idx="6">
                  <c:v>5.9259259259259262E-2</c:v>
                </c:pt>
                <c:pt idx="11">
                  <c:v>2.5925925925925925E-2</c:v>
                </c:pt>
                <c:pt idx="12">
                  <c:v>3.3333333333333333E-2</c:v>
                </c:pt>
                <c:pt idx="13">
                  <c:v>8.0040517679255303E-3</c:v>
                </c:pt>
                <c:pt idx="14">
                  <c:v>7.8274179140430805E-3</c:v>
                </c:pt>
                <c:pt idx="15">
                  <c:v>7.6488774603497541E-3</c:v>
                </c:pt>
                <c:pt idx="16">
                  <c:v>7.4767723265060197E-3</c:v>
                </c:pt>
                <c:pt idx="17">
                  <c:v>1.7000000000000001E-2</c:v>
                </c:pt>
                <c:pt idx="19">
                  <c:v>6.9754035442516939E-3</c:v>
                </c:pt>
                <c:pt idx="20">
                  <c:v>6.8167281290260461E-3</c:v>
                </c:pt>
                <c:pt idx="21">
                  <c:v>6.6629257257754277E-3</c:v>
                </c:pt>
                <c:pt idx="22">
                  <c:v>6.5043647082296124E-3</c:v>
                </c:pt>
                <c:pt idx="23">
                  <c:v>6.3588158231196604E-3</c:v>
                </c:pt>
                <c:pt idx="24">
                  <c:v>6.2157379853586625E-3</c:v>
                </c:pt>
                <c:pt idx="25">
                  <c:v>6.0754954200062878E-3</c:v>
                </c:pt>
                <c:pt idx="26">
                  <c:v>5.9350394188868094E-3</c:v>
                </c:pt>
                <c:pt idx="27">
                  <c:v>5.7996634057273832E-3</c:v>
                </c:pt>
                <c:pt idx="28">
                  <c:v>5.6723932403090292E-3</c:v>
                </c:pt>
                <c:pt idx="29">
                  <c:v>5.5395051348505484E-3</c:v>
                </c:pt>
                <c:pt idx="30">
                  <c:v>5.4162317587971116E-3</c:v>
                </c:pt>
                <c:pt idx="31" formatCode="&quot;(&quot;0.000&quot;)&quot;">
                  <c:v>2.1000000000000001E-2</c:v>
                </c:pt>
                <c:pt idx="32">
                  <c:v>1.7000000000000001E-2</c:v>
                </c:pt>
                <c:pt idx="33">
                  <c:v>5.6000000000000001E-2</c:v>
                </c:pt>
                <c:pt idx="34">
                  <c:v>1.7000000000000001E-2</c:v>
                </c:pt>
                <c:pt idx="35">
                  <c:v>4.8227100187567219E-3</c:v>
                </c:pt>
                <c:pt idx="40">
                  <c:v>0.21</c:v>
                </c:pt>
                <c:pt idx="41">
                  <c:v>7.5999999999999998E-2</c:v>
                </c:pt>
                <c:pt idx="42">
                  <c:v>3.4000000000000002E-2</c:v>
                </c:pt>
                <c:pt idx="43">
                  <c:v>4.7E-2</c:v>
                </c:pt>
                <c:pt idx="44">
                  <c:v>7.2822521801069046E-3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大根!$S$125</c:f>
              <c:strCache>
                <c:ptCount val="1"/>
                <c:pt idx="0">
                  <c:v>谷川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大根!$S$129:$S$184</c:f>
              <c:numCache>
                <c:formatCode>0.000</c:formatCode>
                <c:ptCount val="56"/>
                <c:pt idx="0">
                  <c:v>6.6666666666666666E-2</c:v>
                </c:pt>
                <c:pt idx="1">
                  <c:v>3.7037037037037035E-2</c:v>
                </c:pt>
                <c:pt idx="2">
                  <c:v>2.9629629629629631E-2</c:v>
                </c:pt>
                <c:pt idx="3">
                  <c:v>5.5555555555555552E-2</c:v>
                </c:pt>
                <c:pt idx="4">
                  <c:v>0.16666666666666666</c:v>
                </c:pt>
                <c:pt idx="5">
                  <c:v>2.9629629629629631E-2</c:v>
                </c:pt>
                <c:pt idx="6">
                  <c:v>8.1481481481481502E-2</c:v>
                </c:pt>
                <c:pt idx="7">
                  <c:v>4.4444444444444446E-2</c:v>
                </c:pt>
                <c:pt idx="8">
                  <c:v>4.4444444444444446E-2</c:v>
                </c:pt>
                <c:pt idx="11">
                  <c:v>3.3333333333333333E-2</c:v>
                </c:pt>
                <c:pt idx="12">
                  <c:v>5.9259259259259262E-2</c:v>
                </c:pt>
                <c:pt idx="13">
                  <c:v>6.7000000000000004E-2</c:v>
                </c:pt>
                <c:pt idx="14">
                  <c:v>5.1999999999999998E-2</c:v>
                </c:pt>
                <c:pt idx="15">
                  <c:v>2.9000000000000001E-2</c:v>
                </c:pt>
                <c:pt idx="16">
                  <c:v>3.5000000000000003E-2</c:v>
                </c:pt>
                <c:pt idx="17">
                  <c:v>4.8000000000000001E-2</c:v>
                </c:pt>
                <c:pt idx="19">
                  <c:v>1.6E-2</c:v>
                </c:pt>
                <c:pt idx="20">
                  <c:v>3.4000000000000002E-2</c:v>
                </c:pt>
                <c:pt idx="21">
                  <c:v>1.4E-2</c:v>
                </c:pt>
                <c:pt idx="22">
                  <c:v>3.3000000000000002E-2</c:v>
                </c:pt>
                <c:pt idx="23">
                  <c:v>6.3588158231196604E-3</c:v>
                </c:pt>
                <c:pt idx="24">
                  <c:v>6.2157379853586625E-3</c:v>
                </c:pt>
                <c:pt idx="25">
                  <c:v>6.0735753852464236E-3</c:v>
                </c:pt>
                <c:pt idx="26" formatCode="&quot;(&quot;0.000&quot;)&quot;">
                  <c:v>1.9E-2</c:v>
                </c:pt>
                <c:pt idx="27">
                  <c:v>5.7996634057273832E-3</c:v>
                </c:pt>
                <c:pt idx="28">
                  <c:v>5.6723932403090292E-3</c:v>
                </c:pt>
                <c:pt idx="29">
                  <c:v>5.5395051348505484E-3</c:v>
                </c:pt>
                <c:pt idx="30">
                  <c:v>5.4114403951653163E-3</c:v>
                </c:pt>
                <c:pt idx="31" formatCode="&quot;(&quot;0.000&quot;)&quot;">
                  <c:v>1.7000000000000001E-2</c:v>
                </c:pt>
                <c:pt idx="32">
                  <c:v>2.1000000000000001E-2</c:v>
                </c:pt>
                <c:pt idx="33">
                  <c:v>5.0523975076651765E-3</c:v>
                </c:pt>
                <c:pt idx="34">
                  <c:v>4.9355939384194709E-3</c:v>
                </c:pt>
                <c:pt idx="35" formatCode="&quot;(&quot;0.000&quot;)&quot;">
                  <c:v>2.1000000000000001E-2</c:v>
                </c:pt>
                <c:pt idx="44">
                  <c:v>6.4000000000000001E-2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大根!$U$125</c:f>
              <c:strCache>
                <c:ptCount val="1"/>
                <c:pt idx="0">
                  <c:v>付替県道←野々浜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大根!$AB$129:$AB$184</c:f>
              <c:numCache>
                <c:formatCode>0.000</c:formatCode>
                <c:ptCount val="56"/>
                <c:pt idx="0">
                  <c:v>0.25185185185185183</c:v>
                </c:pt>
                <c:pt idx="1">
                  <c:v>7.8675960292782458E-3</c:v>
                </c:pt>
                <c:pt idx="2">
                  <c:v>0.14814814814814814</c:v>
                </c:pt>
                <c:pt idx="3">
                  <c:v>7.6813379658038344E-3</c:v>
                </c:pt>
                <c:pt idx="4">
                  <c:v>0.23333333333333334</c:v>
                </c:pt>
                <c:pt idx="6" formatCode="&quot;(&quot;0.000&quot;)&quot;">
                  <c:v>7.407407407407407E-2</c:v>
                </c:pt>
                <c:pt idx="8">
                  <c:v>0</c:v>
                </c:pt>
                <c:pt idx="11">
                  <c:v>0.10740740740740741</c:v>
                </c:pt>
                <c:pt idx="12" formatCode="&quot;(&quot;0.000&quot;)&quot;">
                  <c:v>2.9629629629629631E-2</c:v>
                </c:pt>
                <c:pt idx="13">
                  <c:v>4.4999999999999998E-2</c:v>
                </c:pt>
                <c:pt idx="14">
                  <c:v>0.12</c:v>
                </c:pt>
                <c:pt idx="15">
                  <c:v>3.5000000000000003E-2</c:v>
                </c:pt>
                <c:pt idx="16">
                  <c:v>7.0414120719034306E-3</c:v>
                </c:pt>
                <c:pt idx="17">
                  <c:v>8.5000000000000006E-2</c:v>
                </c:pt>
                <c:pt idx="18">
                  <c:v>6.7191776878598635E-3</c:v>
                </c:pt>
                <c:pt idx="19">
                  <c:v>3.9E-2</c:v>
                </c:pt>
                <c:pt idx="20">
                  <c:v>6.4165553262289995E-3</c:v>
                </c:pt>
                <c:pt idx="21">
                  <c:v>6.2678183127160211E-3</c:v>
                </c:pt>
                <c:pt idx="22">
                  <c:v>6.130274766191616E-3</c:v>
                </c:pt>
                <c:pt idx="23" formatCode="&quot;(&quot;0.000&quot;)&quot;">
                  <c:v>1.6E-2</c:v>
                </c:pt>
                <c:pt idx="24">
                  <c:v>5.8493667469564021E-3</c:v>
                </c:pt>
                <c:pt idx="25">
                  <c:v>5.7163062449378096E-3</c:v>
                </c:pt>
                <c:pt idx="26">
                  <c:v>5.5887451169541365E-3</c:v>
                </c:pt>
                <c:pt idx="27">
                  <c:v>5.4574716404300382E-3</c:v>
                </c:pt>
                <c:pt idx="28">
                  <c:v>5.3329887683768278E-3</c:v>
                </c:pt>
                <c:pt idx="29">
                  <c:v>5.2087104528171163E-3</c:v>
                </c:pt>
                <c:pt idx="30">
                  <c:v>5.089901729734286E-3</c:v>
                </c:pt>
                <c:pt idx="31">
                  <c:v>0.02</c:v>
                </c:pt>
                <c:pt idx="32">
                  <c:v>4.865886088370833E-3</c:v>
                </c:pt>
                <c:pt idx="33">
                  <c:v>4.7533943729421739E-3</c:v>
                </c:pt>
                <c:pt idx="34">
                  <c:v>4.643503290946001E-3</c:v>
                </c:pt>
                <c:pt idx="35">
                  <c:v>4.5375867302875289E-3</c:v>
                </c:pt>
                <c:pt idx="39">
                  <c:v>1</c:v>
                </c:pt>
                <c:pt idx="40">
                  <c:v>0.16</c:v>
                </c:pt>
                <c:pt idx="41">
                  <c:v>8.1000000000000003E-2</c:v>
                </c:pt>
                <c:pt idx="42">
                  <c:v>6.3E-2</c:v>
                </c:pt>
                <c:pt idx="43">
                  <c:v>0.158</c:v>
                </c:pt>
                <c:pt idx="44" formatCode="&quot;(&quot;0.000&quot;)&quot;">
                  <c:v>7.1999999999999995E-2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大根!$AD$125</c:f>
              <c:strCache>
                <c:ptCount val="1"/>
                <c:pt idx="0">
                  <c:v>鮫ﾉ浦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大根!$AN$129:$AN$184</c:f>
              <c:numCache>
                <c:formatCode>0.000</c:formatCode>
                <c:ptCount val="56"/>
                <c:pt idx="0">
                  <c:v>9.4760083206013764E-3</c:v>
                </c:pt>
                <c:pt idx="1">
                  <c:v>9.3380465895519793E-3</c:v>
                </c:pt>
                <c:pt idx="2">
                  <c:v>9.2797881329570488E-3</c:v>
                </c:pt>
                <c:pt idx="3">
                  <c:v>0.12222222222222222</c:v>
                </c:pt>
                <c:pt idx="4" formatCode="&quot;(&quot;0.000&quot;)&quot;">
                  <c:v>0.1111111111111111</c:v>
                </c:pt>
                <c:pt idx="6">
                  <c:v>8.8500828809109297E-3</c:v>
                </c:pt>
                <c:pt idx="8">
                  <c:v>0</c:v>
                </c:pt>
                <c:pt idx="11" formatCode="&quot;(&quot;0.000&quot;)&quot;">
                  <c:v>7.0370370370370361E-2</c:v>
                </c:pt>
                <c:pt idx="12" formatCode="&quot;(&quot;0.000&quot;)&quot;">
                  <c:v>4.0740740740740751E-2</c:v>
                </c:pt>
                <c:pt idx="13">
                  <c:v>5.8000000000000003E-2</c:v>
                </c:pt>
                <c:pt idx="14" formatCode="&quot;(&quot;0.000&quot;)&quot;">
                  <c:v>4.3999999999999997E-2</c:v>
                </c:pt>
                <c:pt idx="15">
                  <c:v>5.8000000000000003E-2</c:v>
                </c:pt>
                <c:pt idx="16">
                  <c:v>8.3616768353853236E-3</c:v>
                </c:pt>
                <c:pt idx="17" formatCode="&quot;(&quot;0.000&quot;)&quot;">
                  <c:v>4.2999999999999997E-2</c:v>
                </c:pt>
                <c:pt idx="18">
                  <c:v>4.2000000000000003E-2</c:v>
                </c:pt>
                <c:pt idx="19">
                  <c:v>7.7970249842421024E-3</c:v>
                </c:pt>
                <c:pt idx="20">
                  <c:v>5.8000000000000003E-2</c:v>
                </c:pt>
                <c:pt idx="21">
                  <c:v>4.7E-2</c:v>
                </c:pt>
                <c:pt idx="22">
                  <c:v>2.1999999999999999E-2</c:v>
                </c:pt>
                <c:pt idx="23">
                  <c:v>2.9000000000000001E-2</c:v>
                </c:pt>
                <c:pt idx="24">
                  <c:v>5.3999999999999999E-2</c:v>
                </c:pt>
                <c:pt idx="25">
                  <c:v>6.7881136658636491E-3</c:v>
                </c:pt>
                <c:pt idx="26" formatCode="&quot;(&quot;0.000&quot;)&quot;">
                  <c:v>2.4E-2</c:v>
                </c:pt>
                <c:pt idx="27">
                  <c:v>6.4827963268040819E-3</c:v>
                </c:pt>
                <c:pt idx="28">
                  <c:v>5.6000000000000001E-2</c:v>
                </c:pt>
                <c:pt idx="29" formatCode="&quot;(&quot;0.000&quot;)&quot;">
                  <c:v>3.1E-2</c:v>
                </c:pt>
                <c:pt idx="30" formatCode="&quot;(&quot;0.000&quot;)&quot;">
                  <c:v>3.2000000000000001E-2</c:v>
                </c:pt>
                <c:pt idx="31">
                  <c:v>2.3E-2</c:v>
                </c:pt>
                <c:pt idx="32">
                  <c:v>5.7734930877995395E-3</c:v>
                </c:pt>
                <c:pt idx="33" formatCode="&quot;(&quot;0.000&quot;)&quot;">
                  <c:v>1.9E-2</c:v>
                </c:pt>
                <c:pt idx="34">
                  <c:v>5.5138115866616988E-3</c:v>
                </c:pt>
                <c:pt idx="35">
                  <c:v>5.3880436216606322E-3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74432"/>
        <c:axId val="155876352"/>
      </c:lineChart>
      <c:dateAx>
        <c:axId val="15587443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876352"/>
        <c:crossesAt val="1.0000000000000002E-3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155876352"/>
        <c:scaling>
          <c:logBase val="10"/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1000"/>
                  <a:t>Bq/kg</a:t>
                </a:r>
                <a:r>
                  <a:rPr lang="ja-JP" altLang="en-US" sz="1000"/>
                  <a:t>生</a:t>
                </a:r>
              </a:p>
            </c:rich>
          </c:tx>
          <c:layout>
            <c:manualLayout>
              <c:xMode val="edge"/>
              <c:yMode val="edge"/>
              <c:x val="1.6762037811061207E-4"/>
              <c:y val="0.351649596985536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558744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090297329480943"/>
          <c:y val="2.1806919924673641E-2"/>
          <c:w val="0.26097645180050033"/>
          <c:h val="0.216282991477785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/</a:t>
            </a:r>
            <a:r>
              <a:rPr lang="ja-JP" altLang="en-US"/>
              <a:t>横浦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8454961405469597"/>
          <c:y val="1.567400518283022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772022349665315E-2"/>
          <c:y val="2.5797319889469261E-2"/>
          <c:w val="0.88929984613992219"/>
          <c:h val="0.7779191462453332"/>
        </c:manualLayout>
      </c:layout>
      <c:lineChart>
        <c:grouping val="standard"/>
        <c:varyColors val="0"/>
        <c:ser>
          <c:idx val="0"/>
          <c:order val="0"/>
          <c:tx>
            <c:strRef>
              <c:f>大根!$C$127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大根!$C$129:$C$184</c:f>
              <c:numCache>
                <c:formatCode>0.00</c:formatCode>
                <c:ptCount val="56"/>
                <c:pt idx="0">
                  <c:v>0.21481481481481482</c:v>
                </c:pt>
                <c:pt idx="1">
                  <c:v>0.23333333333333334</c:v>
                </c:pt>
                <c:pt idx="2" formatCode="0.00;&quot;△ &quot;0.00">
                  <c:v>0.14444444444444443</c:v>
                </c:pt>
                <c:pt idx="3">
                  <c:v>0.15925925925925924</c:v>
                </c:pt>
                <c:pt idx="4">
                  <c:v>0.44444444444444442</c:v>
                </c:pt>
                <c:pt idx="6">
                  <c:v>0.12962962962962962</c:v>
                </c:pt>
                <c:pt idx="11">
                  <c:v>0.11481481481481481</c:v>
                </c:pt>
                <c:pt idx="12" formatCode="0.000">
                  <c:v>5.5E-2</c:v>
                </c:pt>
                <c:pt idx="13" formatCode="0.000">
                  <c:v>5.5E-2</c:v>
                </c:pt>
                <c:pt idx="14" formatCode="0.000">
                  <c:v>5.5E-2</c:v>
                </c:pt>
                <c:pt idx="15">
                  <c:v>0.2</c:v>
                </c:pt>
                <c:pt idx="16" formatCode="0.00;&quot;△ &quot;0.00">
                  <c:v>0.11</c:v>
                </c:pt>
                <c:pt idx="17">
                  <c:v>0.14000000000000001</c:v>
                </c:pt>
                <c:pt idx="18">
                  <c:v>0.37</c:v>
                </c:pt>
                <c:pt idx="19">
                  <c:v>0.18</c:v>
                </c:pt>
                <c:pt idx="20">
                  <c:v>0.22</c:v>
                </c:pt>
                <c:pt idx="21">
                  <c:v>0.12</c:v>
                </c:pt>
                <c:pt idx="22">
                  <c:v>0.14000000000000001</c:v>
                </c:pt>
                <c:pt idx="23">
                  <c:v>0.16</c:v>
                </c:pt>
                <c:pt idx="24">
                  <c:v>0.33</c:v>
                </c:pt>
                <c:pt idx="25">
                  <c:v>0.27</c:v>
                </c:pt>
                <c:pt idx="26">
                  <c:v>0.2</c:v>
                </c:pt>
                <c:pt idx="27" formatCode="0.000">
                  <c:v>5.5E-2</c:v>
                </c:pt>
                <c:pt idx="28">
                  <c:v>0.18</c:v>
                </c:pt>
                <c:pt idx="29">
                  <c:v>0.12</c:v>
                </c:pt>
                <c:pt idx="30">
                  <c:v>0.16</c:v>
                </c:pt>
                <c:pt idx="31">
                  <c:v>0.14000000000000001</c:v>
                </c:pt>
                <c:pt idx="32">
                  <c:v>0.28999999999999998</c:v>
                </c:pt>
                <c:pt idx="33">
                  <c:v>0.13</c:v>
                </c:pt>
                <c:pt idx="34">
                  <c:v>0.13</c:v>
                </c:pt>
                <c:pt idx="35">
                  <c:v>0.35</c:v>
                </c:pt>
                <c:pt idx="40" formatCode="0.000">
                  <c:v>5.5E-2</c:v>
                </c:pt>
                <c:pt idx="41" formatCode="0.000">
                  <c:v>5.5E-2</c:v>
                </c:pt>
                <c:pt idx="42" formatCode="&quot;(&quot;0.00&quot;)&quot;">
                  <c:v>0.19</c:v>
                </c:pt>
                <c:pt idx="43">
                  <c:v>0.2</c:v>
                </c:pt>
                <c:pt idx="44">
                  <c:v>0.16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大根!$D$127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大根!$D$129:$D$184</c:f>
              <c:numCache>
                <c:formatCode>0</c:formatCode>
                <c:ptCount val="56"/>
                <c:pt idx="0">
                  <c:v>143.33333333333334</c:v>
                </c:pt>
                <c:pt idx="1">
                  <c:v>121.11111111111111</c:v>
                </c:pt>
                <c:pt idx="2">
                  <c:v>72.592592592592595</c:v>
                </c:pt>
                <c:pt idx="3">
                  <c:v>99.629629629629633</c:v>
                </c:pt>
                <c:pt idx="4">
                  <c:v>102.96296296296296</c:v>
                </c:pt>
                <c:pt idx="6">
                  <c:v>74.81481481481481</c:v>
                </c:pt>
                <c:pt idx="11">
                  <c:v>85.555555555555557</c:v>
                </c:pt>
                <c:pt idx="12">
                  <c:v>53.333333333333336</c:v>
                </c:pt>
                <c:pt idx="13">
                  <c:v>79.5</c:v>
                </c:pt>
                <c:pt idx="14">
                  <c:v>79.900000000000006</c:v>
                </c:pt>
                <c:pt idx="15">
                  <c:v>88.2</c:v>
                </c:pt>
                <c:pt idx="16">
                  <c:v>81.7</c:v>
                </c:pt>
                <c:pt idx="17">
                  <c:v>68.099999999999994</c:v>
                </c:pt>
                <c:pt idx="18">
                  <c:v>71.2</c:v>
                </c:pt>
                <c:pt idx="19">
                  <c:v>79.8</c:v>
                </c:pt>
                <c:pt idx="20">
                  <c:v>92.1</c:v>
                </c:pt>
                <c:pt idx="21">
                  <c:v>76.5</c:v>
                </c:pt>
                <c:pt idx="22">
                  <c:v>69.7</c:v>
                </c:pt>
                <c:pt idx="23">
                  <c:v>82.7</c:v>
                </c:pt>
                <c:pt idx="24">
                  <c:v>74.099999999999994</c:v>
                </c:pt>
                <c:pt idx="25">
                  <c:v>84.2</c:v>
                </c:pt>
                <c:pt idx="26">
                  <c:v>78.599999999999994</c:v>
                </c:pt>
                <c:pt idx="27">
                  <c:v>88.2</c:v>
                </c:pt>
                <c:pt idx="28">
                  <c:v>82.3</c:v>
                </c:pt>
                <c:pt idx="29">
                  <c:v>73.5</c:v>
                </c:pt>
                <c:pt idx="30">
                  <c:v>70.900000000000006</c:v>
                </c:pt>
                <c:pt idx="31">
                  <c:v>71.599999999999994</c:v>
                </c:pt>
                <c:pt idx="32">
                  <c:v>51.8</c:v>
                </c:pt>
                <c:pt idx="33">
                  <c:v>64.599999999999994</c:v>
                </c:pt>
                <c:pt idx="34">
                  <c:v>55.3</c:v>
                </c:pt>
                <c:pt idx="35">
                  <c:v>94.4</c:v>
                </c:pt>
                <c:pt idx="40">
                  <c:v>80.900000000000006</c:v>
                </c:pt>
                <c:pt idx="41">
                  <c:v>62.8</c:v>
                </c:pt>
                <c:pt idx="42">
                  <c:v>57.5</c:v>
                </c:pt>
                <c:pt idx="43">
                  <c:v>69.099999999999994</c:v>
                </c:pt>
                <c:pt idx="44">
                  <c:v>66.400000000000006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大根!$F$127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大根!$F$129:$F$184</c:f>
              <c:numCache>
                <c:formatCode>0.000</c:formatCode>
                <c:ptCount val="56"/>
                <c:pt idx="0">
                  <c:v>3.3333333333333331E-3</c:v>
                </c:pt>
                <c:pt idx="1">
                  <c:v>3.2765075752813964E-3</c:v>
                </c:pt>
                <c:pt idx="2">
                  <c:v>3.3333333333333333E-2</c:v>
                </c:pt>
                <c:pt idx="3">
                  <c:v>3.2046065644936415E-3</c:v>
                </c:pt>
                <c:pt idx="4" formatCode="&quot;(&quot;0.000&quot;)&quot;">
                  <c:v>1.4814814814814815E-2</c:v>
                </c:pt>
                <c:pt idx="6">
                  <c:v>7.4074074074074077E-3</c:v>
                </c:pt>
                <c:pt idx="11">
                  <c:v>6.6666666666666662E-3</c:v>
                </c:pt>
                <c:pt idx="12">
                  <c:v>9.6296296296296303E-3</c:v>
                </c:pt>
                <c:pt idx="13">
                  <c:v>3.1388438305590309E-3</c:v>
                </c:pt>
                <c:pt idx="14">
                  <c:v>3.0695756525659134E-3</c:v>
                </c:pt>
                <c:pt idx="15">
                  <c:v>2.9995597883724521E-3</c:v>
                </c:pt>
                <c:pt idx="16">
                  <c:v>2.932067579021968E-3</c:v>
                </c:pt>
                <c:pt idx="17">
                  <c:v>2.864282738660576E-3</c:v>
                </c:pt>
                <c:pt idx="18">
                  <c:v>2.7996573699416096E-3</c:v>
                </c:pt>
                <c:pt idx="19">
                  <c:v>2.7354523702947816E-3</c:v>
                </c:pt>
                <c:pt idx="20">
                  <c:v>2.6732267172651157E-3</c:v>
                </c:pt>
                <c:pt idx="21">
                  <c:v>2.6129120493236968E-3</c:v>
                </c:pt>
                <c:pt idx="22">
                  <c:v>2.5507312581292594E-3</c:v>
                </c:pt>
                <c:pt idx="23">
                  <c:v>2.493653263968494E-3</c:v>
                </c:pt>
                <c:pt idx="24">
                  <c:v>2.4375443079837889E-3</c:v>
                </c:pt>
                <c:pt idx="25">
                  <c:v>2.3825472235318775E-3</c:v>
                </c:pt>
                <c:pt idx="26">
                  <c:v>2.3274664387791404E-3</c:v>
                </c:pt>
                <c:pt idx="27">
                  <c:v>2.2743778061676012E-3</c:v>
                </c:pt>
                <c:pt idx="28">
                  <c:v>2.2244679373760894E-3</c:v>
                </c:pt>
                <c:pt idx="29">
                  <c:v>2.172354954843352E-3</c:v>
                </c:pt>
                <c:pt idx="30">
                  <c:v>2.1240124544302397E-3</c:v>
                </c:pt>
                <c:pt idx="31">
                  <c:v>2.0749085912794493E-3</c:v>
                </c:pt>
                <c:pt idx="32" formatCode="&quot;(&quot;0.000&quot;)&quot;">
                  <c:v>7.4000000000000003E-3</c:v>
                </c:pt>
                <c:pt idx="33">
                  <c:v>1.2E-2</c:v>
                </c:pt>
                <c:pt idx="34">
                  <c:v>1.9355270346743021E-3</c:v>
                </c:pt>
                <c:pt idx="35">
                  <c:v>1.8912588308849887E-3</c:v>
                </c:pt>
                <c:pt idx="40">
                  <c:v>3.1323026407104513E-3</c:v>
                </c:pt>
                <c:pt idx="41">
                  <c:v>3.0622107596993001E-3</c:v>
                </c:pt>
                <c:pt idx="42">
                  <c:v>2.989715750559333E-3</c:v>
                </c:pt>
                <c:pt idx="43">
                  <c:v>2.9229993261498406E-3</c:v>
                </c:pt>
                <c:pt idx="44">
                  <c:v>2.8557851686693736E-3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大根!$E$127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大根!$E$129:$E$184</c:f>
              <c:numCache>
                <c:formatCode>0.000</c:formatCode>
                <c:ptCount val="56"/>
                <c:pt idx="0">
                  <c:v>3.3333333333333331E-3</c:v>
                </c:pt>
                <c:pt idx="1">
                  <c:v>2.5951400056430196E-3</c:v>
                </c:pt>
                <c:pt idx="2">
                  <c:v>2.3713210353316031E-3</c:v>
                </c:pt>
                <c:pt idx="3">
                  <c:v>1.8787399479230776E-3</c:v>
                </c:pt>
                <c:pt idx="4">
                  <c:v>1.644032537081177E-3</c:v>
                </c:pt>
                <c:pt idx="6">
                  <c:v>1.1738721803695679E-3</c:v>
                </c:pt>
                <c:pt idx="11">
                  <c:v>2.7805977646230828E-3</c:v>
                </c:pt>
                <c:pt idx="12">
                  <c:v>1.9799283589726469E-3</c:v>
                </c:pt>
                <c:pt idx="13">
                  <c:v>1.3892026702040248E-3</c:v>
                </c:pt>
                <c:pt idx="14">
                  <c:v>1.0038575507459711E-3</c:v>
                </c:pt>
                <c:pt idx="15">
                  <c:v>7.1743438949312057E-4</c:v>
                </c:pt>
                <c:pt idx="16">
                  <c:v>5.1509908972526127E-4</c:v>
                </c:pt>
                <c:pt idx="17">
                  <c:v>3.664395920237018E-4</c:v>
                </c:pt>
                <c:pt idx="18">
                  <c:v>2.6285199929921763E-4</c:v>
                </c:pt>
                <c:pt idx="19">
                  <c:v>1.8750894413062049E-4</c:v>
                </c:pt>
                <c:pt idx="20">
                  <c:v>1.3413181058511897E-4</c:v>
                </c:pt>
                <c:pt idx="21">
                  <c:v>9.6214533989662381E-5</c:v>
                </c:pt>
                <c:pt idx="22">
                  <c:v>6.7757224409097501E-5</c:v>
                </c:pt>
                <c:pt idx="23">
                  <c:v>4.8737539049078653E-5</c:v>
                </c:pt>
                <c:pt idx="24">
                  <c:v>3.4992275763873887E-5</c:v>
                </c:pt>
                <c:pt idx="25">
                  <c:v>2.5100425403728997E-5</c:v>
                </c:pt>
                <c:pt idx="26">
                  <c:v>1.7856350026690293E-5</c:v>
                </c:pt>
                <c:pt idx="27">
                  <c:v>1.2761531325290418E-5</c:v>
                </c:pt>
                <c:pt idx="28">
                  <c:v>9.2386532693268666E-6</c:v>
                </c:pt>
                <c:pt idx="29">
                  <c:v>6.54216939338282E-6</c:v>
                </c:pt>
                <c:pt idx="30">
                  <c:v>4.7144297691732623E-6</c:v>
                </c:pt>
                <c:pt idx="31">
                  <c:v>3.3538279443702187E-6</c:v>
                </c:pt>
                <c:pt idx="32">
                  <c:v>2.4123969337310688E-6</c:v>
                </c:pt>
                <c:pt idx="33">
                  <c:v>1.7130142653476728E-6</c:v>
                </c:pt>
                <c:pt idx="34">
                  <c:v>1.2186320283726147E-6</c:v>
                </c:pt>
                <c:pt idx="35">
                  <c:v>8.701276914833456E-7</c:v>
                </c:pt>
                <c:pt idx="40">
                  <c:v>1.347645184156158E-3</c:v>
                </c:pt>
                <c:pt idx="41">
                  <c:v>9.6935655732519716E-4</c:v>
                </c:pt>
                <c:pt idx="42">
                  <c:v>6.8390830222388708E-4</c:v>
                </c:pt>
                <c:pt idx="43">
                  <c:v>4.9238584903344448E-4</c:v>
                </c:pt>
                <c:pt idx="44">
                  <c:v>3.5092682589207179E-4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57024"/>
        <c:axId val="210258944"/>
      </c:lineChart>
      <c:dateAx>
        <c:axId val="21025702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258944"/>
        <c:crossesAt val="1.0000000000000002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258944"/>
        <c:scaling>
          <c:logBase val="10"/>
          <c:orientation val="minMax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8.583758753450018E-3"/>
              <c:y val="0.34122710047753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257024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167254955199563"/>
          <c:y val="0.24046493055555557"/>
          <c:w val="0.37361227260385554"/>
          <c:h val="0.1124975694444444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葉</a:t>
            </a:r>
            <a:r>
              <a:rPr lang="en-US" altLang="ja-JP"/>
              <a:t>/</a:t>
            </a:r>
            <a:r>
              <a:rPr lang="ja-JP" altLang="en-US"/>
              <a:t>横浦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3429529328873666"/>
          <c:y val="1.577287370636640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692628650904E-2"/>
          <c:y val="5.0473186119873815E-2"/>
          <c:w val="0.90182722355531841"/>
          <c:h val="0.75199727940984118"/>
        </c:manualLayout>
      </c:layout>
      <c:lineChart>
        <c:grouping val="standard"/>
        <c:varyColors val="0"/>
        <c:ser>
          <c:idx val="0"/>
          <c:order val="0"/>
          <c:tx>
            <c:strRef>
              <c:f>大根!$G$127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大根!$G$129:$G$184</c:f>
              <c:numCache>
                <c:formatCode>0.0_);[Red]\(0.0\)</c:formatCode>
                <c:ptCount val="56"/>
                <c:pt idx="0">
                  <c:v>5.4814814814814818</c:v>
                </c:pt>
                <c:pt idx="1">
                  <c:v>12</c:v>
                </c:pt>
                <c:pt idx="2">
                  <c:v>5.5185185185185182</c:v>
                </c:pt>
                <c:pt idx="3">
                  <c:v>11.111111111111111</c:v>
                </c:pt>
                <c:pt idx="4">
                  <c:v>13.851851851851851</c:v>
                </c:pt>
                <c:pt idx="6">
                  <c:v>4.6296296296296298</c:v>
                </c:pt>
                <c:pt idx="11">
                  <c:v>6.4074074074074074</c:v>
                </c:pt>
                <c:pt idx="12">
                  <c:v>8.1481481481481488</c:v>
                </c:pt>
                <c:pt idx="13">
                  <c:v>7.2</c:v>
                </c:pt>
                <c:pt idx="14">
                  <c:v>9.8000000000000007</c:v>
                </c:pt>
                <c:pt idx="15">
                  <c:v>5.9</c:v>
                </c:pt>
                <c:pt idx="16">
                  <c:v>6.6</c:v>
                </c:pt>
                <c:pt idx="17">
                  <c:v>10.3</c:v>
                </c:pt>
                <c:pt idx="19">
                  <c:v>4.0999999999999996</c:v>
                </c:pt>
                <c:pt idx="20">
                  <c:v>4.8</c:v>
                </c:pt>
                <c:pt idx="21">
                  <c:v>13.8</c:v>
                </c:pt>
                <c:pt idx="22">
                  <c:v>12.8</c:v>
                </c:pt>
                <c:pt idx="23">
                  <c:v>5.9</c:v>
                </c:pt>
                <c:pt idx="24">
                  <c:v>10.5</c:v>
                </c:pt>
                <c:pt idx="25">
                  <c:v>9</c:v>
                </c:pt>
                <c:pt idx="26">
                  <c:v>6.5</c:v>
                </c:pt>
                <c:pt idx="27">
                  <c:v>3.5</c:v>
                </c:pt>
                <c:pt idx="28">
                  <c:v>9.3000000000000007</c:v>
                </c:pt>
                <c:pt idx="29">
                  <c:v>8.5</c:v>
                </c:pt>
                <c:pt idx="30">
                  <c:v>3.72</c:v>
                </c:pt>
                <c:pt idx="31">
                  <c:v>9.4</c:v>
                </c:pt>
                <c:pt idx="32">
                  <c:v>11.9</c:v>
                </c:pt>
                <c:pt idx="33">
                  <c:v>5.86</c:v>
                </c:pt>
                <c:pt idx="34">
                  <c:v>6.5</c:v>
                </c:pt>
                <c:pt idx="35">
                  <c:v>15.2</c:v>
                </c:pt>
                <c:pt idx="40">
                  <c:v>12.9</c:v>
                </c:pt>
                <c:pt idx="41">
                  <c:v>6.3</c:v>
                </c:pt>
                <c:pt idx="42">
                  <c:v>10.1</c:v>
                </c:pt>
                <c:pt idx="43">
                  <c:v>9</c:v>
                </c:pt>
                <c:pt idx="44">
                  <c:v>10.1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大根!$H$127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大根!$H$129:$H$184</c:f>
              <c:numCache>
                <c:formatCode>0</c:formatCode>
                <c:ptCount val="56"/>
                <c:pt idx="0">
                  <c:v>134.81481481481481</c:v>
                </c:pt>
                <c:pt idx="1">
                  <c:v>80.370370370370367</c:v>
                </c:pt>
                <c:pt idx="2">
                  <c:v>75.925925925925924</c:v>
                </c:pt>
                <c:pt idx="3">
                  <c:v>88.148148148148152</c:v>
                </c:pt>
                <c:pt idx="4">
                  <c:v>201.4814814814815</c:v>
                </c:pt>
                <c:pt idx="6">
                  <c:v>96.296296296296291</c:v>
                </c:pt>
                <c:pt idx="11">
                  <c:v>121.48148148148148</c:v>
                </c:pt>
                <c:pt idx="12">
                  <c:v>54.444444444444443</c:v>
                </c:pt>
                <c:pt idx="13">
                  <c:v>116</c:v>
                </c:pt>
                <c:pt idx="14">
                  <c:v>105</c:v>
                </c:pt>
                <c:pt idx="15">
                  <c:v>92.9</c:v>
                </c:pt>
                <c:pt idx="16">
                  <c:v>113</c:v>
                </c:pt>
                <c:pt idx="17">
                  <c:v>73.8</c:v>
                </c:pt>
                <c:pt idx="19">
                  <c:v>93.1</c:v>
                </c:pt>
                <c:pt idx="20">
                  <c:v>94.1</c:v>
                </c:pt>
                <c:pt idx="21">
                  <c:v>85.8</c:v>
                </c:pt>
                <c:pt idx="22">
                  <c:v>88.6</c:v>
                </c:pt>
                <c:pt idx="23">
                  <c:v>125</c:v>
                </c:pt>
                <c:pt idx="24">
                  <c:v>77.8</c:v>
                </c:pt>
                <c:pt idx="25">
                  <c:v>86.9</c:v>
                </c:pt>
                <c:pt idx="26">
                  <c:v>77.5</c:v>
                </c:pt>
                <c:pt idx="27">
                  <c:v>61.8</c:v>
                </c:pt>
                <c:pt idx="28">
                  <c:v>10.199999999999999</c:v>
                </c:pt>
                <c:pt idx="29">
                  <c:v>100.1</c:v>
                </c:pt>
                <c:pt idx="30">
                  <c:v>51.9</c:v>
                </c:pt>
                <c:pt idx="31">
                  <c:v>75.5</c:v>
                </c:pt>
                <c:pt idx="32">
                  <c:v>71.5</c:v>
                </c:pt>
                <c:pt idx="33">
                  <c:v>70.3</c:v>
                </c:pt>
                <c:pt idx="34" formatCode="0.0_);[Red]\(0.0\)">
                  <c:v>56.9</c:v>
                </c:pt>
                <c:pt idx="35">
                  <c:v>119.2</c:v>
                </c:pt>
                <c:pt idx="40">
                  <c:v>161</c:v>
                </c:pt>
                <c:pt idx="41">
                  <c:v>110.5</c:v>
                </c:pt>
                <c:pt idx="42">
                  <c:v>57.1</c:v>
                </c:pt>
                <c:pt idx="43">
                  <c:v>124.6</c:v>
                </c:pt>
                <c:pt idx="44">
                  <c:v>114.1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大根!$J$127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大根!$J$129:$J$184</c:f>
              <c:numCache>
                <c:formatCode>0.000</c:formatCode>
                <c:ptCount val="56"/>
                <c:pt idx="0">
                  <c:v>7.0370370370370361E-2</c:v>
                </c:pt>
                <c:pt idx="1">
                  <c:v>0.12592592592592591</c:v>
                </c:pt>
                <c:pt idx="2">
                  <c:v>7.0370370370370361E-2</c:v>
                </c:pt>
                <c:pt idx="3">
                  <c:v>1.8518518518518517E-2</c:v>
                </c:pt>
                <c:pt idx="4">
                  <c:v>0.1037037037037037</c:v>
                </c:pt>
                <c:pt idx="6">
                  <c:v>5.9259259259259262E-2</c:v>
                </c:pt>
                <c:pt idx="11">
                  <c:v>2.5925925925925925E-2</c:v>
                </c:pt>
                <c:pt idx="12">
                  <c:v>3.3333333333333333E-2</c:v>
                </c:pt>
                <c:pt idx="13">
                  <c:v>8.0040517679255303E-3</c:v>
                </c:pt>
                <c:pt idx="14">
                  <c:v>7.8274179140430805E-3</c:v>
                </c:pt>
                <c:pt idx="15">
                  <c:v>7.6488774603497541E-3</c:v>
                </c:pt>
                <c:pt idx="16">
                  <c:v>7.4767723265060197E-3</c:v>
                </c:pt>
                <c:pt idx="17">
                  <c:v>1.7000000000000001E-2</c:v>
                </c:pt>
                <c:pt idx="19">
                  <c:v>6.9754035442516939E-3</c:v>
                </c:pt>
                <c:pt idx="20">
                  <c:v>6.8167281290260461E-3</c:v>
                </c:pt>
                <c:pt idx="21">
                  <c:v>6.6629257257754277E-3</c:v>
                </c:pt>
                <c:pt idx="22">
                  <c:v>6.5043647082296124E-3</c:v>
                </c:pt>
                <c:pt idx="23">
                  <c:v>6.3588158231196604E-3</c:v>
                </c:pt>
                <c:pt idx="24">
                  <c:v>6.2157379853586625E-3</c:v>
                </c:pt>
                <c:pt idx="25">
                  <c:v>6.0754954200062878E-3</c:v>
                </c:pt>
                <c:pt idx="26">
                  <c:v>5.9350394188868094E-3</c:v>
                </c:pt>
                <c:pt idx="27">
                  <c:v>5.7996634057273832E-3</c:v>
                </c:pt>
                <c:pt idx="28">
                  <c:v>5.6723932403090292E-3</c:v>
                </c:pt>
                <c:pt idx="29">
                  <c:v>5.5395051348505484E-3</c:v>
                </c:pt>
                <c:pt idx="30">
                  <c:v>5.4162317587971116E-3</c:v>
                </c:pt>
                <c:pt idx="31" formatCode="&quot;(&quot;0.000&quot;)&quot;">
                  <c:v>2.1000000000000001E-2</c:v>
                </c:pt>
                <c:pt idx="32">
                  <c:v>1.7000000000000001E-2</c:v>
                </c:pt>
                <c:pt idx="33">
                  <c:v>5.6000000000000001E-2</c:v>
                </c:pt>
                <c:pt idx="34">
                  <c:v>1.7000000000000001E-2</c:v>
                </c:pt>
                <c:pt idx="35">
                  <c:v>4.8227100187567219E-3</c:v>
                </c:pt>
                <c:pt idx="40">
                  <c:v>0.21</c:v>
                </c:pt>
                <c:pt idx="41">
                  <c:v>7.5999999999999998E-2</c:v>
                </c:pt>
                <c:pt idx="42">
                  <c:v>3.4000000000000002E-2</c:v>
                </c:pt>
                <c:pt idx="43">
                  <c:v>4.7E-2</c:v>
                </c:pt>
                <c:pt idx="44">
                  <c:v>7.2822521801069046E-3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大根!$I$127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5"/>
            <c:spPr>
              <a:solidFill>
                <a:schemeClr val="bg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大根!$I$129:$I$184</c:f>
              <c:numCache>
                <c:formatCode>0.000</c:formatCode>
                <c:ptCount val="56"/>
                <c:pt idx="0">
                  <c:v>8.5000000000000006E-3</c:v>
                </c:pt>
                <c:pt idx="1">
                  <c:v>6.6176070143897005E-3</c:v>
                </c:pt>
                <c:pt idx="2">
                  <c:v>6.046868640095588E-3</c:v>
                </c:pt>
                <c:pt idx="3">
                  <c:v>4.7907868672038487E-3</c:v>
                </c:pt>
                <c:pt idx="4">
                  <c:v>4.1922829695570018E-3</c:v>
                </c:pt>
                <c:pt idx="6">
                  <c:v>2.9933740599423987E-3</c:v>
                </c:pt>
                <c:pt idx="11">
                  <c:v>7.090524299788863E-3</c:v>
                </c:pt>
                <c:pt idx="12">
                  <c:v>5.0488173153802494E-3</c:v>
                </c:pt>
                <c:pt idx="13">
                  <c:v>3.5424668090202642E-3</c:v>
                </c:pt>
                <c:pt idx="14">
                  <c:v>2.5598367544022262E-3</c:v>
                </c:pt>
                <c:pt idx="15">
                  <c:v>1.8294576932074576E-3</c:v>
                </c:pt>
                <c:pt idx="16">
                  <c:v>1.3135026787994162E-3</c:v>
                </c:pt>
                <c:pt idx="17">
                  <c:v>9.344209596604397E-4</c:v>
                </c:pt>
                <c:pt idx="19">
                  <c:v>4.7814780753308234E-4</c:v>
                </c:pt>
                <c:pt idx="20">
                  <c:v>3.420361169920534E-4</c:v>
                </c:pt>
                <c:pt idx="21">
                  <c:v>2.453470616736391E-4</c:v>
                </c:pt>
                <c:pt idx="22">
                  <c:v>1.7278092224319865E-4</c:v>
                </c:pt>
                <c:pt idx="23">
                  <c:v>1.2428072457515058E-4</c:v>
                </c:pt>
                <c:pt idx="24">
                  <c:v>8.9230303197878436E-5</c:v>
                </c:pt>
                <c:pt idx="25">
                  <c:v>6.4006084779508958E-5</c:v>
                </c:pt>
                <c:pt idx="26">
                  <c:v>4.5533692568060253E-5</c:v>
                </c:pt>
                <c:pt idx="27">
                  <c:v>3.2541904879490571E-5</c:v>
                </c:pt>
                <c:pt idx="28">
                  <c:v>2.3558565836783512E-5</c:v>
                </c:pt>
                <c:pt idx="29">
                  <c:v>1.6682531953126195E-5</c:v>
                </c:pt>
                <c:pt idx="30">
                  <c:v>1.202179591139182E-5</c:v>
                </c:pt>
                <c:pt idx="31">
                  <c:v>8.5522612581440593E-6</c:v>
                </c:pt>
                <c:pt idx="32">
                  <c:v>6.1516121810142256E-6</c:v>
                </c:pt>
                <c:pt idx="33">
                  <c:v>4.3681863766365661E-6</c:v>
                </c:pt>
                <c:pt idx="34">
                  <c:v>3.1075116723501675E-6</c:v>
                </c:pt>
                <c:pt idx="35">
                  <c:v>2.2188256132825315E-6</c:v>
                </c:pt>
                <c:pt idx="40">
                  <c:v>9.1999999999999998E-2</c:v>
                </c:pt>
                <c:pt idx="41">
                  <c:v>2.4718592211792532E-3</c:v>
                </c:pt>
                <c:pt idx="42">
                  <c:v>1.7439661706709123E-3</c:v>
                </c:pt>
                <c:pt idx="43">
                  <c:v>1.2555839150352834E-3</c:v>
                </c:pt>
                <c:pt idx="44">
                  <c:v>8.9486340602478321E-4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95648"/>
        <c:axId val="209997184"/>
      </c:lineChart>
      <c:dateAx>
        <c:axId val="20999564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997184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09997184"/>
        <c:scaling>
          <c:logBase val="10"/>
          <c:orientation val="minMax"/>
          <c:max val="2000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7.4156420702632606E-3"/>
              <c:y val="0.378548895899053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995648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323700287992548"/>
          <c:y val="0.37900646140162714"/>
          <c:w val="0.32213697125068674"/>
          <c:h val="0.132147783852599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大根</a:t>
            </a:r>
            <a:r>
              <a:rPr lang="en-US" altLang="ja-JP"/>
              <a:t>(</a:t>
            </a:r>
            <a:r>
              <a:rPr lang="ja-JP" altLang="en-US"/>
              <a:t>根</a:t>
            </a:r>
            <a:r>
              <a:rPr lang="en-US" altLang="ja-JP"/>
              <a:t>/</a:t>
            </a:r>
            <a:r>
              <a:rPr lang="ja-JP" altLang="en-US"/>
              <a:t>谷川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1.9202444254053746E-2"/>
          <c:y val="3.0459155568516995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469914040114609E-2"/>
          <c:y val="0.11823563721201516"/>
          <c:w val="0.88674073771866602"/>
          <c:h val="0.68119698000712869"/>
        </c:manualLayout>
      </c:layout>
      <c:lineChart>
        <c:grouping val="standard"/>
        <c:varyColors val="0"/>
        <c:ser>
          <c:idx val="0"/>
          <c:order val="0"/>
          <c:tx>
            <c:strRef>
              <c:f>大根!$L$127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3333CC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大根!$L$129:$L$184</c:f>
              <c:numCache>
                <c:formatCode>0.00</c:formatCode>
                <c:ptCount val="56"/>
                <c:pt idx="0">
                  <c:v>0.44444444444444442</c:v>
                </c:pt>
                <c:pt idx="1">
                  <c:v>0.35925925925925922</c:v>
                </c:pt>
                <c:pt idx="2" formatCode="0.000">
                  <c:v>4.1000000000000002E-2</c:v>
                </c:pt>
                <c:pt idx="3" formatCode="0.000">
                  <c:v>4.1000000000000002E-2</c:v>
                </c:pt>
                <c:pt idx="4">
                  <c:v>0.11481481481481481</c:v>
                </c:pt>
                <c:pt idx="5">
                  <c:v>0.17407407407407408</c:v>
                </c:pt>
                <c:pt idx="6">
                  <c:v>0.17777777777777778</c:v>
                </c:pt>
                <c:pt idx="7" formatCode="0.000">
                  <c:v>4.1000000000000002E-2</c:v>
                </c:pt>
                <c:pt idx="8">
                  <c:v>0</c:v>
                </c:pt>
                <c:pt idx="11" formatCode="0.000">
                  <c:v>4.1000000000000002E-2</c:v>
                </c:pt>
                <c:pt idx="12" formatCode="0.000">
                  <c:v>4.1000000000000002E-2</c:v>
                </c:pt>
                <c:pt idx="13" formatCode="0.000">
                  <c:v>4.1000000000000002E-2</c:v>
                </c:pt>
                <c:pt idx="14" formatCode="0.000">
                  <c:v>4.1000000000000002E-2</c:v>
                </c:pt>
                <c:pt idx="15">
                  <c:v>0.11</c:v>
                </c:pt>
                <c:pt idx="16" formatCode="&quot;(&quot;0.00&quot;)&quot;">
                  <c:v>0.11</c:v>
                </c:pt>
                <c:pt idx="17" formatCode="&quot;(&quot;0.00&quot;)&quot;">
                  <c:v>9.7000000000000003E-2</c:v>
                </c:pt>
                <c:pt idx="18">
                  <c:v>0.14000000000000001</c:v>
                </c:pt>
                <c:pt idx="19">
                  <c:v>0.24</c:v>
                </c:pt>
                <c:pt idx="20">
                  <c:v>0.1</c:v>
                </c:pt>
                <c:pt idx="21">
                  <c:v>0.28000000000000003</c:v>
                </c:pt>
                <c:pt idx="22">
                  <c:v>0.27</c:v>
                </c:pt>
                <c:pt idx="23">
                  <c:v>0.16</c:v>
                </c:pt>
                <c:pt idx="24">
                  <c:v>0.3</c:v>
                </c:pt>
                <c:pt idx="25">
                  <c:v>0.14000000000000001</c:v>
                </c:pt>
                <c:pt idx="26">
                  <c:v>0.17</c:v>
                </c:pt>
                <c:pt idx="27">
                  <c:v>0.18</c:v>
                </c:pt>
                <c:pt idx="28">
                  <c:v>0.125</c:v>
                </c:pt>
                <c:pt idx="29">
                  <c:v>9.0999999999999998E-2</c:v>
                </c:pt>
                <c:pt idx="30">
                  <c:v>0.11</c:v>
                </c:pt>
                <c:pt idx="31">
                  <c:v>0.22</c:v>
                </c:pt>
                <c:pt idx="32">
                  <c:v>0.13</c:v>
                </c:pt>
                <c:pt idx="33">
                  <c:v>0.12</c:v>
                </c:pt>
                <c:pt idx="34">
                  <c:v>8.2000000000000003E-2</c:v>
                </c:pt>
                <c:pt idx="35">
                  <c:v>0.15</c:v>
                </c:pt>
                <c:pt idx="44">
                  <c:v>0.27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大根!$M$127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大根!$M$129:$M$184</c:f>
              <c:numCache>
                <c:formatCode>0</c:formatCode>
                <c:ptCount val="56"/>
                <c:pt idx="0">
                  <c:v>107.03703703703704</c:v>
                </c:pt>
                <c:pt idx="1">
                  <c:v>69.629629629629633</c:v>
                </c:pt>
                <c:pt idx="2">
                  <c:v>80</c:v>
                </c:pt>
                <c:pt idx="3">
                  <c:v>61.111111111111114</c:v>
                </c:pt>
                <c:pt idx="4">
                  <c:v>85.18518518518519</c:v>
                </c:pt>
                <c:pt idx="5">
                  <c:v>94.81481481481481</c:v>
                </c:pt>
                <c:pt idx="6">
                  <c:v>68.888888888888886</c:v>
                </c:pt>
                <c:pt idx="7">
                  <c:v>92.222222222222229</c:v>
                </c:pt>
                <c:pt idx="8">
                  <c:v>92.222222222222229</c:v>
                </c:pt>
                <c:pt idx="11">
                  <c:v>80.740740740740748</c:v>
                </c:pt>
                <c:pt idx="12">
                  <c:v>58.148148148148145</c:v>
                </c:pt>
                <c:pt idx="13">
                  <c:v>64.900000000000006</c:v>
                </c:pt>
                <c:pt idx="14">
                  <c:v>52.1</c:v>
                </c:pt>
                <c:pt idx="15">
                  <c:v>81.5</c:v>
                </c:pt>
                <c:pt idx="16">
                  <c:v>67.8</c:v>
                </c:pt>
                <c:pt idx="17">
                  <c:v>65.099999999999994</c:v>
                </c:pt>
                <c:pt idx="18">
                  <c:v>62.7</c:v>
                </c:pt>
                <c:pt idx="19">
                  <c:v>112</c:v>
                </c:pt>
                <c:pt idx="20">
                  <c:v>105</c:v>
                </c:pt>
                <c:pt idx="21">
                  <c:v>79.5</c:v>
                </c:pt>
                <c:pt idx="22">
                  <c:v>98</c:v>
                </c:pt>
                <c:pt idx="23">
                  <c:v>90.9</c:v>
                </c:pt>
                <c:pt idx="24">
                  <c:v>83</c:v>
                </c:pt>
                <c:pt idx="25">
                  <c:v>72.099999999999994</c:v>
                </c:pt>
                <c:pt idx="26">
                  <c:v>85.4</c:v>
                </c:pt>
                <c:pt idx="27">
                  <c:v>74.900000000000006</c:v>
                </c:pt>
                <c:pt idx="28">
                  <c:v>61.5</c:v>
                </c:pt>
                <c:pt idx="29">
                  <c:v>71.900000000000006</c:v>
                </c:pt>
                <c:pt idx="30">
                  <c:v>75.599999999999994</c:v>
                </c:pt>
                <c:pt idx="31">
                  <c:v>80.5</c:v>
                </c:pt>
                <c:pt idx="32">
                  <c:v>65.099999999999994</c:v>
                </c:pt>
                <c:pt idx="33">
                  <c:v>92.6</c:v>
                </c:pt>
                <c:pt idx="34">
                  <c:v>62.3</c:v>
                </c:pt>
                <c:pt idx="35">
                  <c:v>92</c:v>
                </c:pt>
                <c:pt idx="44">
                  <c:v>70.2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大根!$O$127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大根!$O$129:$O$184</c:f>
              <c:numCache>
                <c:formatCode>"("0.000")"</c:formatCode>
                <c:ptCount val="56"/>
                <c:pt idx="0">
                  <c:v>1.4814814814814815E-2</c:v>
                </c:pt>
                <c:pt idx="1">
                  <c:v>3.7037037037037038E-3</c:v>
                </c:pt>
                <c:pt idx="2" formatCode="0.000">
                  <c:v>3.3702413679275395E-3</c:v>
                </c:pt>
                <c:pt idx="3" formatCode="0.000">
                  <c:v>3.3167677942509194E-3</c:v>
                </c:pt>
                <c:pt idx="4" formatCode="0.000">
                  <c:v>3.7037037037037035E-2</c:v>
                </c:pt>
                <c:pt idx="5" formatCode="0.000">
                  <c:v>3.2341547993564351E-3</c:v>
                </c:pt>
                <c:pt idx="6" formatCode="0.000">
                  <c:v>1.8518518518518517E-2</c:v>
                </c:pt>
                <c:pt idx="7" formatCode="0.000">
                  <c:v>1.1111111111111112E-2</c:v>
                </c:pt>
                <c:pt idx="8" formatCode="0.000">
                  <c:v>3.1355100517942935E-3</c:v>
                </c:pt>
                <c:pt idx="11" formatCode="0.000">
                  <c:v>3.4070863783571318E-3</c:v>
                </c:pt>
                <c:pt idx="12" formatCode="0.000">
                  <c:v>9.2592592592592587E-3</c:v>
                </c:pt>
                <c:pt idx="13" formatCode="0.000">
                  <c:v>8.9999999999999993E-3</c:v>
                </c:pt>
                <c:pt idx="14" formatCode="0.000">
                  <c:v>1.4999999999999999E-2</c:v>
                </c:pt>
                <c:pt idx="15" formatCode="0.000">
                  <c:v>3.1045443809654886E-3</c:v>
                </c:pt>
                <c:pt idx="16" formatCode="0.000">
                  <c:v>3.0335391194178636E-3</c:v>
                </c:pt>
                <c:pt idx="17" formatCode="0.000">
                  <c:v>1.4E-2</c:v>
                </c:pt>
                <c:pt idx="18" formatCode="0.000">
                  <c:v>6.9000000000000008E-3</c:v>
                </c:pt>
                <c:pt idx="19" formatCode="0.000">
                  <c:v>2.831193203255099E-3</c:v>
                </c:pt>
                <c:pt idx="20" formatCode="0.000">
                  <c:v>2.766789652369395E-3</c:v>
                </c:pt>
                <c:pt idx="21" formatCode="0.000">
                  <c:v>2.7043639710500264E-3</c:v>
                </c:pt>
                <c:pt idx="22" formatCode="0.000">
                  <c:v>2.6400068521637838E-3</c:v>
                </c:pt>
                <c:pt idx="23" formatCode="0.000">
                  <c:v>2.5809311282073916E-3</c:v>
                </c:pt>
                <c:pt idx="24" formatCode="0.000">
                  <c:v>2.522858358763222E-3</c:v>
                </c:pt>
                <c:pt idx="25" formatCode="0.000">
                  <c:v>2.4651570681294309E-3</c:v>
                </c:pt>
                <c:pt idx="26" formatCode="0.000">
                  <c:v>2.4089277641364108E-3</c:v>
                </c:pt>
                <c:pt idx="27" formatCode="0.000">
                  <c:v>2.3539810293834677E-3</c:v>
                </c:pt>
                <c:pt idx="28" formatCode="0.000">
                  <c:v>2.302324315184253E-3</c:v>
                </c:pt>
                <c:pt idx="29" formatCode="0.000">
                  <c:v>2.2483873782628699E-3</c:v>
                </c:pt>
                <c:pt idx="30" formatCode="0.000">
                  <c:v>2.1964081603906283E-3</c:v>
                </c:pt>
                <c:pt idx="31" formatCode="0.000">
                  <c:v>2.1475303919742308E-3</c:v>
                </c:pt>
                <c:pt idx="32" formatCode="0.000">
                  <c:v>2.0994748679818397E-3</c:v>
                </c:pt>
                <c:pt idx="33" formatCode="0.000">
                  <c:v>2.0506789884052776E-3</c:v>
                </c:pt>
                <c:pt idx="34" formatCode="0.000">
                  <c:v>2.003270480887903E-3</c:v>
                </c:pt>
                <c:pt idx="35" formatCode="0.000">
                  <c:v>1.9574528899659635E-3</c:v>
                </c:pt>
                <c:pt idx="44" formatCode="0.000">
                  <c:v>2.9581676912601006E-3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大根!$N$127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大根!$N$129:$N$184</c:f>
              <c:numCache>
                <c:formatCode>0.000</c:formatCode>
                <c:ptCount val="56"/>
                <c:pt idx="0">
                  <c:v>3.4500000000000004E-3</c:v>
                </c:pt>
                <c:pt idx="1">
                  <c:v>2.6859699058405257E-3</c:v>
                </c:pt>
                <c:pt idx="2">
                  <c:v>2.4543172715682095E-3</c:v>
                </c:pt>
                <c:pt idx="3">
                  <c:v>1.9444958461003858E-3</c:v>
                </c:pt>
                <c:pt idx="4">
                  <c:v>1.7015736758790184E-3</c:v>
                </c:pt>
                <c:pt idx="5">
                  <c:v>1.3468752609093761E-3</c:v>
                </c:pt>
                <c:pt idx="6">
                  <c:v>1.2149577066825031E-3</c:v>
                </c:pt>
                <c:pt idx="7">
                  <c:v>9.6258142384429745E-4</c:v>
                </c:pt>
                <c:pt idx="8">
                  <c:v>8.5797608356235082E-4</c:v>
                </c:pt>
                <c:pt idx="11">
                  <c:v>2.875271242673534E-3</c:v>
                </c:pt>
                <c:pt idx="12">
                  <c:v>2.0511127031189974E-3</c:v>
                </c:pt>
                <c:pt idx="13">
                  <c:v>1.4524548500239906E-3</c:v>
                </c:pt>
                <c:pt idx="14">
                  <c:v>1.0389925650220802E-3</c:v>
                </c:pt>
                <c:pt idx="15">
                  <c:v>7.425445931253799E-4</c:v>
                </c:pt>
                <c:pt idx="16">
                  <c:v>5.3019172120599223E-4</c:v>
                </c:pt>
                <c:pt idx="17">
                  <c:v>3.7926497774453142E-4</c:v>
                </c:pt>
                <c:pt idx="18">
                  <c:v>2.7155151980447879E-4</c:v>
                </c:pt>
                <c:pt idx="19">
                  <c:v>1.9407175717519226E-4</c:v>
                </c:pt>
                <c:pt idx="20">
                  <c:v>1.3882642395559816E-4</c:v>
                </c:pt>
                <c:pt idx="21">
                  <c:v>9.9582042679300574E-5</c:v>
                </c:pt>
                <c:pt idx="22">
                  <c:v>7.0128727263415915E-5</c:v>
                </c:pt>
                <c:pt idx="23">
                  <c:v>5.0443352915796411E-5</c:v>
                </c:pt>
                <c:pt idx="24">
                  <c:v>3.6217005415609485E-5</c:v>
                </c:pt>
                <c:pt idx="25">
                  <c:v>2.5859667710201021E-5</c:v>
                </c:pt>
                <c:pt idx="26">
                  <c:v>1.8481322277624456E-5</c:v>
                </c:pt>
                <c:pt idx="27">
                  <c:v>1.3208184921675584E-5</c:v>
                </c:pt>
                <c:pt idx="28">
                  <c:v>9.5620061337533081E-6</c:v>
                </c:pt>
                <c:pt idx="29">
                  <c:v>6.7711453221512201E-6</c:v>
                </c:pt>
                <c:pt idx="30">
                  <c:v>4.8169678007113119E-6</c:v>
                </c:pt>
                <c:pt idx="31">
                  <c:v>3.471211922423177E-6</c:v>
                </c:pt>
                <c:pt idx="32">
                  <c:v>2.4968308264116565E-6</c:v>
                </c:pt>
                <c:pt idx="33">
                  <c:v>1.7729697646348417E-6</c:v>
                </c:pt>
                <c:pt idx="34">
                  <c:v>1.2612841493656564E-6</c:v>
                </c:pt>
                <c:pt idx="35">
                  <c:v>9.0058216068526287E-7</c:v>
                </c:pt>
                <c:pt idx="44">
                  <c:v>3.6758095068803416E-4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大根!$AV$128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3366FF"/>
              </a:solidFill>
              <a:prstDash val="sysDot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大根!$AV$129:$AV$184</c:f>
              <c:numCache>
                <c:formatCode>0.00</c:formatCode>
                <c:ptCount val="56"/>
                <c:pt idx="0">
                  <c:v>10</c:v>
                </c:pt>
                <c:pt idx="1">
                  <c:v>0.29073189402590971</c:v>
                </c:pt>
                <c:pt idx="2">
                  <c:v>8.1263987298315576E-2</c:v>
                </c:pt>
                <c:pt idx="3">
                  <c:v>3.0249650469338927E-3</c:v>
                </c:pt>
                <c:pt idx="4">
                  <c:v>4.5880314240650009E-4</c:v>
                </c:pt>
                <c:pt idx="5">
                  <c:v>1.6857753261743966E-5</c:v>
                </c:pt>
                <c:pt idx="6">
                  <c:v>3.9275362966985841E-6</c:v>
                </c:pt>
                <c:pt idx="7">
                  <c:v>1.461983396712264E-7</c:v>
                </c:pt>
                <c:pt idx="8">
                  <c:v>2.8762520623139537E-8</c:v>
                </c:pt>
                <c:pt idx="10">
                  <c:v>10</c:v>
                </c:pt>
                <c:pt idx="11">
                  <c:v>0.77119104164784624</c:v>
                </c:pt>
                <c:pt idx="12">
                  <c:v>6.3490540990929403E-3</c:v>
                </c:pt>
                <c:pt idx="13">
                  <c:v>4.244957001950548E-5</c:v>
                </c:pt>
                <c:pt idx="14">
                  <c:v>4.3033149352339641E-7</c:v>
                </c:pt>
                <c:pt idx="15">
                  <c:v>3.732036463253527E-9</c:v>
                </c:pt>
                <c:pt idx="16">
                  <c:v>3.4540867893335378E-11</c:v>
                </c:pt>
                <c:pt idx="17">
                  <c:v>2.8069286497568001E-13</c:v>
                </c:pt>
                <c:pt idx="18">
                  <c:v>2.5643058121661663E-15</c:v>
                </c:pt>
                <c:pt idx="19">
                  <c:v>2.1667794910514582E-17</c:v>
                </c:pt>
                <c:pt idx="20">
                  <c:v>1.9037345322692353E-19</c:v>
                </c:pt>
                <c:pt idx="21">
                  <c:v>1.739181195910474E-21</c:v>
                </c:pt>
                <c:pt idx="22">
                  <c:v>1.2249117340509739E-23</c:v>
                </c:pt>
                <c:pt idx="23">
                  <c:v>1.1635632883633187E-25</c:v>
                </c:pt>
                <c:pt idx="24">
                  <c:v>1.0769049612622116E-27</c:v>
                </c:pt>
                <c:pt idx="25">
                  <c:v>9.8382039442098889E-30</c:v>
                </c:pt>
                <c:pt idx="26">
                  <c:v>7.9949168036050972E-32</c:v>
                </c:pt>
                <c:pt idx="27">
                  <c:v>6.9335666761071117E-34</c:v>
                </c:pt>
                <c:pt idx="28">
                  <c:v>7.2141368995933114E-36</c:v>
                </c:pt>
                <c:pt idx="29">
                  <c:v>5.4933578032076404E-38</c:v>
                </c:pt>
                <c:pt idx="30">
                  <c:v>5.3557580656388795E-40</c:v>
                </c:pt>
                <c:pt idx="31">
                  <c:v>4.3523025541892257E-42</c:v>
                </c:pt>
                <c:pt idx="32">
                  <c:v>4.1343219524532825E-44</c:v>
                </c:pt>
                <c:pt idx="33">
                  <c:v>3.2734414178561381E-46</c:v>
                </c:pt>
                <c:pt idx="34">
                  <c:v>2.660129018024411E-48</c:v>
                </c:pt>
                <c:pt idx="35">
                  <c:v>2.2771756133560714E-50</c:v>
                </c:pt>
                <c:pt idx="37">
                  <c:v>10</c:v>
                </c:pt>
                <c:pt idx="38">
                  <c:v>0.58686008538848666</c:v>
                </c:pt>
                <c:pt idx="39">
                  <c:v>5.0237543586934552E-3</c:v>
                </c:pt>
                <c:pt idx="40">
                  <c:v>2.7634957704123196E-5</c:v>
                </c:pt>
                <c:pt idx="41">
                  <c:v>2.6250889240524559E-7</c:v>
                </c:pt>
                <c:pt idx="42">
                  <c:v>1.897587589600928E-9</c:v>
                </c:pt>
                <c:pt idx="43">
                  <c:v>1.8261479946258898E-11</c:v>
                </c:pt>
                <c:pt idx="44">
                  <c:v>1.5231123734817837E-13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大根!$AW$128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大根!$AW$129:$AW$184</c:f>
              <c:numCache>
                <c:formatCode>0</c:formatCode>
                <c:ptCount val="56"/>
                <c:pt idx="0">
                  <c:v>200</c:v>
                </c:pt>
                <c:pt idx="1">
                  <c:v>199.99999991915658</c:v>
                </c:pt>
                <c:pt idx="2">
                  <c:v>199.99999989002916</c:v>
                </c:pt>
                <c:pt idx="3">
                  <c:v>199.99999981483288</c:v>
                </c:pt>
                <c:pt idx="4">
                  <c:v>199.99999977173619</c:v>
                </c:pt>
                <c:pt idx="5">
                  <c:v>199.99999969624272</c:v>
                </c:pt>
                <c:pt idx="6">
                  <c:v>199.99999966295422</c:v>
                </c:pt>
                <c:pt idx="7">
                  <c:v>199.99999958775797</c:v>
                </c:pt>
                <c:pt idx="8">
                  <c:v>199.99999955060565</c:v>
                </c:pt>
                <c:pt idx="10">
                  <c:v>200</c:v>
                </c:pt>
                <c:pt idx="11">
                  <c:v>199.99999994144795</c:v>
                </c:pt>
                <c:pt idx="12">
                  <c:v>199.99999983177435</c:v>
                </c:pt>
                <c:pt idx="13">
                  <c:v>199.99999971734522</c:v>
                </c:pt>
                <c:pt idx="14">
                  <c:v>199.9999996124271</c:v>
                </c:pt>
                <c:pt idx="15">
                  <c:v>199.99999950394235</c:v>
                </c:pt>
                <c:pt idx="16">
                  <c:v>199.99999939694368</c:v>
                </c:pt>
                <c:pt idx="17">
                  <c:v>199.99999928697287</c:v>
                </c:pt>
                <c:pt idx="18">
                  <c:v>199.99999917967699</c:v>
                </c:pt>
                <c:pt idx="19">
                  <c:v>199.9999990705978</c:v>
                </c:pt>
                <c:pt idx="20">
                  <c:v>199.9999989624103</c:v>
                </c:pt>
                <c:pt idx="21">
                  <c:v>199.9999988551144</c:v>
                </c:pt>
                <c:pt idx="22">
                  <c:v>199.99999874187418</c:v>
                </c:pt>
                <c:pt idx="23">
                  <c:v>199.99999863546995</c:v>
                </c:pt>
                <c:pt idx="24">
                  <c:v>199.99999852847128</c:v>
                </c:pt>
                <c:pt idx="25">
                  <c:v>199.99999842117543</c:v>
                </c:pt>
                <c:pt idx="26">
                  <c:v>199.99999831120462</c:v>
                </c:pt>
                <c:pt idx="27">
                  <c:v>199.99999820271987</c:v>
                </c:pt>
                <c:pt idx="28">
                  <c:v>199.99999809839616</c:v>
                </c:pt>
                <c:pt idx="29">
                  <c:v>199.99999798693923</c:v>
                </c:pt>
                <c:pt idx="30">
                  <c:v>199.99999788112947</c:v>
                </c:pt>
                <c:pt idx="31">
                  <c:v>199.99999777115863</c:v>
                </c:pt>
                <c:pt idx="32">
                  <c:v>199.99999766475443</c:v>
                </c:pt>
                <c:pt idx="33">
                  <c:v>199.99999755418912</c:v>
                </c:pt>
                <c:pt idx="34">
                  <c:v>199.99999744421831</c:v>
                </c:pt>
                <c:pt idx="35">
                  <c:v>199.99999733543638</c:v>
                </c:pt>
                <c:pt idx="37">
                  <c:v>200</c:v>
                </c:pt>
                <c:pt idx="38">
                  <c:v>199.99999993520638</c:v>
                </c:pt>
                <c:pt idx="39">
                  <c:v>199.99999982642441</c:v>
                </c:pt>
                <c:pt idx="40">
                  <c:v>199.999999707537</c:v>
                </c:pt>
                <c:pt idx="41">
                  <c:v>199.9999996011328</c:v>
                </c:pt>
                <c:pt idx="42">
                  <c:v>199.99999948848699</c:v>
                </c:pt>
                <c:pt idx="43">
                  <c:v>199.99999938238</c:v>
                </c:pt>
                <c:pt idx="44">
                  <c:v>199.9999992730036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大根!$AS$128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大根!$B$129:$B$184</c:f>
              <c:numCache>
                <c:formatCode>[$-411]m\.d\.ge</c:formatCode>
                <c:ptCount val="56"/>
                <c:pt idx="0">
                  <c:v>29866</c:v>
                </c:pt>
                <c:pt idx="1">
                  <c:v>30138</c:v>
                </c:pt>
                <c:pt idx="2">
                  <c:v>30236</c:v>
                </c:pt>
                <c:pt idx="3">
                  <c:v>30489</c:v>
                </c:pt>
                <c:pt idx="4">
                  <c:v>30634</c:v>
                </c:pt>
                <c:pt idx="5">
                  <c:v>30888</c:v>
                </c:pt>
                <c:pt idx="6">
                  <c:v>31000</c:v>
                </c:pt>
                <c:pt idx="7">
                  <c:v>31253</c:v>
                </c:pt>
                <c:pt idx="8">
                  <c:v>31378</c:v>
                </c:pt>
                <c:pt idx="9">
                  <c:v>31527</c:v>
                </c:pt>
                <c:pt idx="10">
                  <c:v>31528</c:v>
                </c:pt>
                <c:pt idx="11">
                  <c:v>31725</c:v>
                </c:pt>
                <c:pt idx="12">
                  <c:v>32094</c:v>
                </c:pt>
                <c:pt idx="13">
                  <c:v>32479</c:v>
                </c:pt>
                <c:pt idx="14">
                  <c:v>32832</c:v>
                </c:pt>
                <c:pt idx="15">
                  <c:v>33197</c:v>
                </c:pt>
                <c:pt idx="16">
                  <c:v>33557</c:v>
                </c:pt>
                <c:pt idx="17">
                  <c:v>33927</c:v>
                </c:pt>
                <c:pt idx="18">
                  <c:v>34288</c:v>
                </c:pt>
                <c:pt idx="19">
                  <c:v>34655</c:v>
                </c:pt>
                <c:pt idx="20">
                  <c:v>35019</c:v>
                </c:pt>
                <c:pt idx="21">
                  <c:v>35380</c:v>
                </c:pt>
                <c:pt idx="22">
                  <c:v>35761</c:v>
                </c:pt>
                <c:pt idx="23">
                  <c:v>36119</c:v>
                </c:pt>
                <c:pt idx="24">
                  <c:v>36479</c:v>
                </c:pt>
                <c:pt idx="25">
                  <c:v>36840</c:v>
                </c:pt>
                <c:pt idx="26">
                  <c:v>37210</c:v>
                </c:pt>
                <c:pt idx="27">
                  <c:v>37575</c:v>
                </c:pt>
                <c:pt idx="28">
                  <c:v>37926</c:v>
                </c:pt>
                <c:pt idx="29">
                  <c:v>38301</c:v>
                </c:pt>
                <c:pt idx="30">
                  <c:v>38657</c:v>
                </c:pt>
                <c:pt idx="31">
                  <c:v>39027</c:v>
                </c:pt>
                <c:pt idx="32">
                  <c:v>39385</c:v>
                </c:pt>
                <c:pt idx="33">
                  <c:v>39757</c:v>
                </c:pt>
                <c:pt idx="34">
                  <c:v>40127</c:v>
                </c:pt>
                <c:pt idx="35">
                  <c:v>40493</c:v>
                </c:pt>
                <c:pt idx="36">
                  <c:v>40612</c:v>
                </c:pt>
                <c:pt idx="37">
                  <c:v>40613</c:v>
                </c:pt>
                <c:pt idx="38">
                  <c:v>40831</c:v>
                </c:pt>
                <c:pt idx="39">
                  <c:v>41197</c:v>
                </c:pt>
                <c:pt idx="40">
                  <c:v>41597</c:v>
                </c:pt>
                <c:pt idx="41">
                  <c:v>41955</c:v>
                </c:pt>
                <c:pt idx="42">
                  <c:v>42334</c:v>
                </c:pt>
                <c:pt idx="43">
                  <c:v>42691</c:v>
                </c:pt>
                <c:pt idx="44">
                  <c:v>43059</c:v>
                </c:pt>
              </c:numCache>
            </c:numRef>
          </c:cat>
          <c:val>
            <c:numRef>
              <c:f>大根!$AS$129:$AS$184</c:f>
              <c:numCache>
                <c:formatCode>0.00</c:formatCode>
                <c:ptCount val="56"/>
                <c:pt idx="0">
                  <c:v>1</c:v>
                </c:pt>
                <c:pt idx="1">
                  <c:v>0.98295227258441897</c:v>
                </c:pt>
                <c:pt idx="2">
                  <c:v>0.97688155592102588</c:v>
                </c:pt>
                <c:pt idx="3">
                  <c:v>0.9613819693480925</c:v>
                </c:pt>
                <c:pt idx="4">
                  <c:v>0.95260991968616027</c:v>
                </c:pt>
                <c:pt idx="5">
                  <c:v>0.93743617372650279</c:v>
                </c:pt>
                <c:pt idx="6">
                  <c:v>0.93082240171254316</c:v>
                </c:pt>
                <c:pt idx="7">
                  <c:v>0.91605360777644818</c:v>
                </c:pt>
                <c:pt idx="8">
                  <c:v>0.90884349327370817</c:v>
                </c:pt>
                <c:pt idx="10">
                  <c:v>1</c:v>
                </c:pt>
                <c:pt idx="11">
                  <c:v>0.98762370059329363</c:v>
                </c:pt>
                <c:pt idx="12">
                  <c:v>0.9648523693406299</c:v>
                </c:pt>
                <c:pt idx="13">
                  <c:v>0.94165314916770937</c:v>
                </c:pt>
                <c:pt idx="14">
                  <c:v>0.92087269576977404</c:v>
                </c:pt>
                <c:pt idx="15">
                  <c:v>0.89986793651173569</c:v>
                </c:pt>
                <c:pt idx="16">
                  <c:v>0.87962027370659046</c:v>
                </c:pt>
                <c:pt idx="17">
                  <c:v>0.85928482159817288</c:v>
                </c:pt>
                <c:pt idx="18">
                  <c:v>0.83989721098248293</c:v>
                </c:pt>
                <c:pt idx="19">
                  <c:v>0.82063571108843447</c:v>
                </c:pt>
                <c:pt idx="20">
                  <c:v>0.80196801517953475</c:v>
                </c:pt>
                <c:pt idx="21">
                  <c:v>0.78387361479710904</c:v>
                </c:pt>
                <c:pt idx="22">
                  <c:v>0.76521937743877788</c:v>
                </c:pt>
                <c:pt idx="23">
                  <c:v>0.74809597919054827</c:v>
                </c:pt>
                <c:pt idx="24">
                  <c:v>0.73126329239513677</c:v>
                </c:pt>
                <c:pt idx="25">
                  <c:v>0.71476416705956325</c:v>
                </c:pt>
                <c:pt idx="26">
                  <c:v>0.69823993163374221</c:v>
                </c:pt>
                <c:pt idx="27">
                  <c:v>0.68231334185028036</c:v>
                </c:pt>
                <c:pt idx="28">
                  <c:v>0.66734038121282691</c:v>
                </c:pt>
                <c:pt idx="29">
                  <c:v>0.65170648645300566</c:v>
                </c:pt>
                <c:pt idx="30">
                  <c:v>0.6372037363290719</c:v>
                </c:pt>
                <c:pt idx="31">
                  <c:v>0.62247257738383488</c:v>
                </c:pt>
                <c:pt idx="32">
                  <c:v>0.60854343999473604</c:v>
                </c:pt>
                <c:pt idx="33">
                  <c:v>0.59439970678413834</c:v>
                </c:pt>
                <c:pt idx="34">
                  <c:v>0.58065811040229065</c:v>
                </c:pt>
                <c:pt idx="35">
                  <c:v>0.56737764926549661</c:v>
                </c:pt>
                <c:pt idx="37">
                  <c:v>1</c:v>
                </c:pt>
                <c:pt idx="38">
                  <c:v>0.98631346744452886</c:v>
                </c:pt>
                <c:pt idx="39">
                  <c:v>0.9637551023094606</c:v>
                </c:pt>
                <c:pt idx="40">
                  <c:v>0.93969079221313545</c:v>
                </c:pt>
                <c:pt idx="41">
                  <c:v>0.91866322790979005</c:v>
                </c:pt>
                <c:pt idx="42">
                  <c:v>0.89691472516779991</c:v>
                </c:pt>
                <c:pt idx="43">
                  <c:v>0.8768997978449522</c:v>
                </c:pt>
                <c:pt idx="44">
                  <c:v>0.85673555060081219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大根!$AT$128</c:f>
              <c:strCache>
                <c:ptCount val="1"/>
                <c:pt idx="0">
                  <c:v>Cs134崩壊</c:v>
                </c:pt>
              </c:strCache>
            </c:strRef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val>
            <c:numRef>
              <c:f>大根!$AT$129:$AT$184</c:f>
              <c:numCache>
                <c:formatCode>0.00</c:formatCode>
                <c:ptCount val="56"/>
                <c:pt idx="0">
                  <c:v>1</c:v>
                </c:pt>
                <c:pt idx="1">
                  <c:v>0.77854200169290588</c:v>
                </c:pt>
                <c:pt idx="2">
                  <c:v>0.71139631059948094</c:v>
                </c:pt>
                <c:pt idx="3">
                  <c:v>0.56362198437692335</c:v>
                </c:pt>
                <c:pt idx="4">
                  <c:v>0.49320976112435311</c:v>
                </c:pt>
                <c:pt idx="5">
                  <c:v>0.39039862635054379</c:v>
                </c:pt>
                <c:pt idx="6">
                  <c:v>0.35216165411087041</c:v>
                </c:pt>
                <c:pt idx="7">
                  <c:v>0.27900910836066589</c:v>
                </c:pt>
                <c:pt idx="8">
                  <c:v>0.24868871987314514</c:v>
                </c:pt>
                <c:pt idx="10">
                  <c:v>1</c:v>
                </c:pt>
                <c:pt idx="11">
                  <c:v>0.83417932938692496</c:v>
                </c:pt>
                <c:pt idx="12">
                  <c:v>0.59397850769179406</c:v>
                </c:pt>
                <c:pt idx="13">
                  <c:v>0.4167608010612075</c:v>
                </c:pt>
                <c:pt idx="14">
                  <c:v>0.30115726522379133</c:v>
                </c:pt>
                <c:pt idx="15">
                  <c:v>0.21523031684793617</c:v>
                </c:pt>
                <c:pt idx="16">
                  <c:v>0.15452972691757838</c:v>
                </c:pt>
                <c:pt idx="17">
                  <c:v>0.10993187760711054</c:v>
                </c:pt>
                <c:pt idx="18">
                  <c:v>7.8855599789765293E-2</c:v>
                </c:pt>
                <c:pt idx="19">
                  <c:v>5.6252683239186155E-2</c:v>
                </c:pt>
                <c:pt idx="20">
                  <c:v>4.0239543175535693E-2</c:v>
                </c:pt>
                <c:pt idx="21">
                  <c:v>2.8864360196898715E-2</c:v>
                </c:pt>
                <c:pt idx="22">
                  <c:v>2.032716732272925E-2</c:v>
                </c:pt>
                <c:pt idx="23">
                  <c:v>1.4621261714723596E-2</c:v>
                </c:pt>
                <c:pt idx="24">
                  <c:v>1.0497682729162168E-2</c:v>
                </c:pt>
                <c:pt idx="25">
                  <c:v>7.5301276211187001E-3</c:v>
                </c:pt>
                <c:pt idx="26">
                  <c:v>5.3569050080070884E-3</c:v>
                </c:pt>
                <c:pt idx="27">
                  <c:v>3.8284593975871253E-3</c:v>
                </c:pt>
                <c:pt idx="28">
                  <c:v>2.7715959807980599E-3</c:v>
                </c:pt>
                <c:pt idx="29">
                  <c:v>1.9626508180148462E-3</c:v>
                </c:pt>
                <c:pt idx="30">
                  <c:v>1.4143289307519788E-3</c:v>
                </c:pt>
                <c:pt idx="31">
                  <c:v>1.0061483833110657E-3</c:v>
                </c:pt>
                <c:pt idx="32">
                  <c:v>7.2371908011932063E-4</c:v>
                </c:pt>
                <c:pt idx="33">
                  <c:v>5.1390427960430187E-4</c:v>
                </c:pt>
                <c:pt idx="34">
                  <c:v>3.655896085117844E-4</c:v>
                </c:pt>
                <c:pt idx="35">
                  <c:v>2.610383074450037E-4</c:v>
                </c:pt>
                <c:pt idx="37">
                  <c:v>1</c:v>
                </c:pt>
                <c:pt idx="38">
                  <c:v>0.81821183782683138</c:v>
                </c:pt>
                <c:pt idx="39">
                  <c:v>0.58421965040862744</c:v>
                </c:pt>
                <c:pt idx="40">
                  <c:v>0.4042935552468474</c:v>
                </c:pt>
                <c:pt idx="41">
                  <c:v>0.29080696719755916</c:v>
                </c:pt>
                <c:pt idx="42">
                  <c:v>0.20517249066716614</c:v>
                </c:pt>
                <c:pt idx="43">
                  <c:v>0.14771575471003334</c:v>
                </c:pt>
                <c:pt idx="44">
                  <c:v>0.10527804776762155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081280"/>
        <c:axId val="210082816"/>
      </c:lineChart>
      <c:dateAx>
        <c:axId val="21008128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082816"/>
        <c:crossesAt val="1.0000000000000003E-4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10082816"/>
        <c:scaling>
          <c:logBase val="10"/>
          <c:orientation val="minMax"/>
          <c:min val="1.0000000000000002E-4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Bq/kg</a:t>
                </a:r>
                <a:r>
                  <a:rPr lang="ja-JP" altLang="en-US" sz="900"/>
                  <a:t>生</a:t>
                </a:r>
              </a:p>
            </c:rich>
          </c:tx>
          <c:layout>
            <c:manualLayout>
              <c:xMode val="edge"/>
              <c:yMode val="edge"/>
              <c:x val="1.2893982808022923E-2"/>
              <c:y val="0.358824044726626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081280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957075961359752"/>
          <c:y val="1.100742036875046E-3"/>
          <c:w val="0.76845135290731148"/>
          <c:h val="0.10378989663329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72</xdr:row>
      <xdr:rowOff>104587</xdr:rowOff>
    </xdr:from>
    <xdr:to>
      <xdr:col>16</xdr:col>
      <xdr:colOff>53975</xdr:colOff>
      <xdr:row>90</xdr:row>
      <xdr:rowOff>50800</xdr:rowOff>
    </xdr:to>
    <xdr:graphicFrame macro="">
      <xdr:nvGraphicFramePr>
        <xdr:cNvPr id="1038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1682</xdr:colOff>
      <xdr:row>88</xdr:row>
      <xdr:rowOff>17370</xdr:rowOff>
    </xdr:from>
    <xdr:to>
      <xdr:col>16</xdr:col>
      <xdr:colOff>38100</xdr:colOff>
      <xdr:row>106</xdr:row>
      <xdr:rowOff>150906</xdr:rowOff>
    </xdr:to>
    <xdr:graphicFrame macro="">
      <xdr:nvGraphicFramePr>
        <xdr:cNvPr id="1039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104</xdr:row>
      <xdr:rowOff>142874</xdr:rowOff>
    </xdr:from>
    <xdr:to>
      <xdr:col>16</xdr:col>
      <xdr:colOff>0</xdr:colOff>
      <xdr:row>121</xdr:row>
      <xdr:rowOff>15688</xdr:rowOff>
    </xdr:to>
    <xdr:graphicFrame macro="">
      <xdr:nvGraphicFramePr>
        <xdr:cNvPr id="1040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6163</xdr:colOff>
      <xdr:row>72</xdr:row>
      <xdr:rowOff>117475</xdr:rowOff>
    </xdr:from>
    <xdr:to>
      <xdr:col>31</xdr:col>
      <xdr:colOff>177613</xdr:colOff>
      <xdr:row>90</xdr:row>
      <xdr:rowOff>146050</xdr:rowOff>
    </xdr:to>
    <xdr:graphicFrame macro="">
      <xdr:nvGraphicFramePr>
        <xdr:cNvPr id="1041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15</xdr:col>
      <xdr:colOff>322168</xdr:colOff>
      <xdr:row>88</xdr:row>
      <xdr:rowOff>4670</xdr:rowOff>
    </xdr:from>
    <xdr:to>
      <xdr:col>31</xdr:col>
      <xdr:colOff>166593</xdr:colOff>
      <xdr:row>106</xdr:row>
      <xdr:rowOff>149412</xdr:rowOff>
    </xdr:to>
    <xdr:graphicFrame macro="">
      <xdr:nvGraphicFramePr>
        <xdr:cNvPr id="1042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15</xdr:col>
      <xdr:colOff>320674</xdr:colOff>
      <xdr:row>105</xdr:row>
      <xdr:rowOff>3175</xdr:rowOff>
    </xdr:from>
    <xdr:to>
      <xdr:col>31</xdr:col>
      <xdr:colOff>177799</xdr:colOff>
      <xdr:row>121</xdr:row>
      <xdr:rowOff>28388</xdr:rowOff>
    </xdr:to>
    <xdr:graphicFrame macro="">
      <xdr:nvGraphicFramePr>
        <xdr:cNvPr id="1043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5</xdr:row>
      <xdr:rowOff>38100</xdr:rowOff>
    </xdr:from>
    <xdr:to>
      <xdr:col>16</xdr:col>
      <xdr:colOff>38100</xdr:colOff>
      <xdr:row>24</xdr:row>
      <xdr:rowOff>22500</xdr:rowOff>
    </xdr:to>
    <xdr:graphicFrame macro="">
      <xdr:nvGraphicFramePr>
        <xdr:cNvPr id="1045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9525</xdr:colOff>
      <xdr:row>5</xdr:row>
      <xdr:rowOff>38100</xdr:rowOff>
    </xdr:from>
    <xdr:to>
      <xdr:col>31</xdr:col>
      <xdr:colOff>200025</xdr:colOff>
      <xdr:row>24</xdr:row>
      <xdr:rowOff>9525</xdr:rowOff>
    </xdr:to>
    <xdr:graphicFrame macro="">
      <xdr:nvGraphicFramePr>
        <xdr:cNvPr id="1046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</xdr:col>
      <xdr:colOff>0</xdr:colOff>
      <xdr:row>20</xdr:row>
      <xdr:rowOff>104775</xdr:rowOff>
    </xdr:from>
    <xdr:to>
      <xdr:col>16</xdr:col>
      <xdr:colOff>28575</xdr:colOff>
      <xdr:row>40</xdr:row>
      <xdr:rowOff>142875</xdr:rowOff>
    </xdr:to>
    <xdr:graphicFrame macro="">
      <xdr:nvGraphicFramePr>
        <xdr:cNvPr id="1047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16</xdr:col>
      <xdr:colOff>28575</xdr:colOff>
      <xdr:row>20</xdr:row>
      <xdr:rowOff>85725</xdr:rowOff>
    </xdr:from>
    <xdr:to>
      <xdr:col>31</xdr:col>
      <xdr:colOff>200025</xdr:colOff>
      <xdr:row>40</xdr:row>
      <xdr:rowOff>104775</xdr:rowOff>
    </xdr:to>
    <xdr:graphicFrame macro="">
      <xdr:nvGraphicFramePr>
        <xdr:cNvPr id="1048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0</xdr:colOff>
      <xdr:row>37</xdr:row>
      <xdr:rowOff>66675</xdr:rowOff>
    </xdr:from>
    <xdr:to>
      <xdr:col>16</xdr:col>
      <xdr:colOff>38100</xdr:colOff>
      <xdr:row>56</xdr:row>
      <xdr:rowOff>47625</xdr:rowOff>
    </xdr:to>
    <xdr:graphicFrame macro="">
      <xdr:nvGraphicFramePr>
        <xdr:cNvPr id="1049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16</xdr:col>
      <xdr:colOff>28575</xdr:colOff>
      <xdr:row>37</xdr:row>
      <xdr:rowOff>66675</xdr:rowOff>
    </xdr:from>
    <xdr:to>
      <xdr:col>31</xdr:col>
      <xdr:colOff>190500</xdr:colOff>
      <xdr:row>56</xdr:row>
      <xdr:rowOff>76200</xdr:rowOff>
    </xdr:to>
    <xdr:graphicFrame macro="">
      <xdr:nvGraphicFramePr>
        <xdr:cNvPr id="1050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</xdr:col>
      <xdr:colOff>0</xdr:colOff>
      <xdr:row>53</xdr:row>
      <xdr:rowOff>73025</xdr:rowOff>
    </xdr:from>
    <xdr:to>
      <xdr:col>13</xdr:col>
      <xdr:colOff>12700</xdr:colOff>
      <xdr:row>72</xdr:row>
      <xdr:rowOff>15875</xdr:rowOff>
    </xdr:to>
    <xdr:graphicFrame macro="">
      <xdr:nvGraphicFramePr>
        <xdr:cNvPr id="1051" name="グラフ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16</xdr:col>
      <xdr:colOff>28575</xdr:colOff>
      <xdr:row>53</xdr:row>
      <xdr:rowOff>53975</xdr:rowOff>
    </xdr:from>
    <xdr:to>
      <xdr:col>28</xdr:col>
      <xdr:colOff>508000</xdr:colOff>
      <xdr:row>71</xdr:row>
      <xdr:rowOff>111125</xdr:rowOff>
    </xdr:to>
    <xdr:graphicFrame macro="">
      <xdr:nvGraphicFramePr>
        <xdr:cNvPr id="1052" name="グラフ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r-info-miyagi.jp/r-info/" TargetMode="External"/><Relationship Id="rId7" Type="http://schemas.openxmlformats.org/officeDocument/2006/relationships/hyperlink" Target="http://miyagi-ermc.jp/" TargetMode="External"/><Relationship Id="rId2" Type="http://schemas.openxmlformats.org/officeDocument/2006/relationships/hyperlink" Target="http://www.pref.miyagi.jp/soshiki/gentai/" TargetMode="External"/><Relationship Id="rId1" Type="http://schemas.openxmlformats.org/officeDocument/2006/relationships/hyperlink" Target="http://miyagi-ermc.jp/" TargetMode="External"/><Relationship Id="rId6" Type="http://schemas.openxmlformats.org/officeDocument/2006/relationships/hyperlink" Target="http://www.pref.miyagi.jp/soshiki/gentai/" TargetMode="External"/><Relationship Id="rId5" Type="http://schemas.openxmlformats.org/officeDocument/2006/relationships/hyperlink" Target="http://www.r-info-miyagi.jp/r-info/" TargetMode="External"/><Relationship Id="rId4" Type="http://schemas.openxmlformats.org/officeDocument/2006/relationships/hyperlink" Target="http://www.kmdmyg.info/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codeName="Sheet1"/>
  <dimension ref="A1:BA245"/>
  <sheetViews>
    <sheetView tabSelected="1" zoomScale="75" zoomScaleNormal="75" workbookViewId="0">
      <selection activeCell="AT118" sqref="AT118"/>
    </sheetView>
  </sheetViews>
  <sheetFormatPr defaultColWidth="10.69921875" defaultRowHeight="12" x14ac:dyDescent="0.2"/>
  <cols>
    <col min="1" max="1" width="1" style="1" customWidth="1"/>
    <col min="2" max="2" width="6.296875" style="1" customWidth="1"/>
    <col min="3" max="4" width="3.3984375" style="1" customWidth="1"/>
    <col min="5" max="10" width="3.3984375" style="2" customWidth="1"/>
    <col min="11" max="11" width="6.19921875" style="2" customWidth="1"/>
    <col min="12" max="13" width="3.3984375" style="1" customWidth="1"/>
    <col min="14" max="19" width="3.3984375" style="2" customWidth="1"/>
    <col min="20" max="20" width="6.19921875" style="2" customWidth="1"/>
    <col min="21" max="21" width="3.3984375" style="1" customWidth="1"/>
    <col min="22" max="28" width="3.3984375" style="2" customWidth="1"/>
    <col min="29" max="29" width="6.19921875" style="2" customWidth="1"/>
    <col min="30" max="69" width="3.3984375" style="1" customWidth="1"/>
    <col min="70" max="72" width="3.5" style="1" customWidth="1"/>
    <col min="73" max="73" width="3.3984375" style="1" customWidth="1"/>
    <col min="74" max="16384" width="10.69921875" style="1"/>
  </cols>
  <sheetData>
    <row r="1" spans="2:31" ht="5.25" customHeight="1" x14ac:dyDescent="0.2"/>
    <row r="2" spans="2:31" ht="19.5" x14ac:dyDescent="0.3">
      <c r="B2" s="56" t="s">
        <v>0</v>
      </c>
      <c r="C2" s="56"/>
      <c r="D2" s="66" t="s">
        <v>42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78" t="s">
        <v>97</v>
      </c>
      <c r="R2" s="1"/>
      <c r="S2" s="79"/>
      <c r="V2" s="4"/>
      <c r="W2" s="4"/>
      <c r="X2" s="4"/>
      <c r="Y2" s="4"/>
      <c r="Z2" s="4"/>
      <c r="AA2" s="4"/>
      <c r="AB2" s="4"/>
      <c r="AC2" s="4"/>
    </row>
    <row r="3" spans="2:31" ht="10.5" customHeight="1" x14ac:dyDescent="0.2">
      <c r="B3" s="80"/>
      <c r="C3" s="81" t="s">
        <v>37</v>
      </c>
      <c r="D3" s="82"/>
      <c r="E3" s="82"/>
      <c r="F3" s="83"/>
      <c r="G3" s="81" t="s">
        <v>38</v>
      </c>
      <c r="H3" s="82"/>
      <c r="I3" s="82"/>
      <c r="J3" s="84"/>
      <c r="K3" s="81" t="s">
        <v>39</v>
      </c>
      <c r="L3" s="82"/>
      <c r="M3" s="85"/>
      <c r="N3" s="86" t="s">
        <v>41</v>
      </c>
      <c r="O3" s="86"/>
      <c r="P3" s="65"/>
      <c r="Q3" s="349" t="s">
        <v>98</v>
      </c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</row>
    <row r="4" spans="2:31" ht="10.5" customHeight="1" x14ac:dyDescent="0.2">
      <c r="B4" s="80"/>
      <c r="C4" s="81"/>
      <c r="D4" s="82"/>
      <c r="E4" s="82"/>
      <c r="F4" s="83"/>
      <c r="G4" s="81"/>
      <c r="H4" s="82"/>
      <c r="I4" s="82"/>
      <c r="J4" s="84"/>
      <c r="K4" s="81"/>
      <c r="L4" s="82"/>
      <c r="M4" s="85"/>
      <c r="N4" s="86"/>
      <c r="O4" s="86"/>
      <c r="P4" s="65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</row>
    <row r="5" spans="2:31" ht="10.5" customHeight="1" x14ac:dyDescent="0.3">
      <c r="B5" s="80"/>
      <c r="C5" s="81"/>
      <c r="D5" s="82"/>
      <c r="E5" s="82"/>
      <c r="F5" s="83"/>
      <c r="G5" s="81"/>
      <c r="H5" s="82"/>
      <c r="I5" s="82"/>
      <c r="J5" s="84"/>
      <c r="K5" s="81"/>
      <c r="L5" s="82"/>
      <c r="M5" s="85"/>
      <c r="N5" s="86"/>
      <c r="O5" s="86"/>
      <c r="P5" s="65"/>
      <c r="Q5" s="1" t="s">
        <v>99</v>
      </c>
      <c r="R5" s="1" t="s">
        <v>100</v>
      </c>
      <c r="S5" s="79"/>
      <c r="T5" s="1"/>
      <c r="U5" s="4"/>
      <c r="V5" s="4"/>
      <c r="W5" s="4"/>
      <c r="X5" s="4"/>
      <c r="Y5" s="4"/>
      <c r="Z5" s="4"/>
      <c r="AA5" s="4"/>
      <c r="AB5" s="4"/>
      <c r="AC5" s="4"/>
    </row>
    <row r="6" spans="2:31" x14ac:dyDescent="0.2">
      <c r="D6" s="32"/>
      <c r="E6" s="33"/>
      <c r="F6" s="33"/>
      <c r="G6" s="33"/>
      <c r="H6" s="33"/>
      <c r="I6" s="33"/>
      <c r="J6" s="33"/>
      <c r="K6" s="33"/>
      <c r="M6" s="32"/>
      <c r="N6" s="33"/>
      <c r="O6" s="33"/>
      <c r="P6" s="33"/>
      <c r="Q6" s="33"/>
      <c r="R6" s="33"/>
      <c r="S6" s="33"/>
      <c r="T6" s="33"/>
      <c r="U6" s="32"/>
      <c r="V6" s="33"/>
      <c r="W6" s="33"/>
      <c r="X6" s="33"/>
      <c r="Y6" s="33"/>
      <c r="Z6" s="33"/>
      <c r="AA6" s="33"/>
      <c r="AB6" s="33"/>
      <c r="AC6" s="33"/>
    </row>
    <row r="7" spans="2:31" x14ac:dyDescent="0.2">
      <c r="D7" s="32"/>
      <c r="E7" s="33"/>
      <c r="F7" s="33"/>
      <c r="G7" s="33"/>
      <c r="H7" s="33"/>
      <c r="I7" s="33"/>
      <c r="J7" s="33"/>
      <c r="K7" s="33"/>
      <c r="M7" s="32"/>
      <c r="N7" s="33"/>
      <c r="O7" s="33"/>
      <c r="P7" s="33"/>
      <c r="Q7" s="33"/>
      <c r="R7" s="33"/>
      <c r="S7" s="33"/>
      <c r="T7" s="33"/>
      <c r="U7" s="32"/>
      <c r="V7" s="33"/>
      <c r="W7" s="33"/>
      <c r="X7" s="33"/>
      <c r="Y7" s="33"/>
      <c r="Z7" s="33"/>
      <c r="AA7" s="33"/>
      <c r="AB7" s="33"/>
      <c r="AC7" s="33"/>
    </row>
    <row r="107" spans="33:43" x14ac:dyDescent="0.2">
      <c r="AG107" s="84" t="s">
        <v>101</v>
      </c>
      <c r="AK107" s="87"/>
      <c r="AL107" s="87"/>
    </row>
    <row r="108" spans="33:43" x14ac:dyDescent="0.2">
      <c r="AG108" s="314" t="s">
        <v>102</v>
      </c>
      <c r="AH108" s="84"/>
      <c r="AI108" s="79"/>
      <c r="AJ108" s="42"/>
      <c r="AK108" s="87"/>
      <c r="AL108" s="87"/>
    </row>
    <row r="109" spans="33:43" x14ac:dyDescent="0.2">
      <c r="AG109" s="84" t="s">
        <v>51</v>
      </c>
      <c r="AH109" s="84"/>
      <c r="AI109" s="79"/>
      <c r="AJ109" s="42"/>
      <c r="AK109" s="87"/>
      <c r="AL109" s="87"/>
    </row>
    <row r="110" spans="33:43" x14ac:dyDescent="0.2">
      <c r="AG110" s="314" t="s">
        <v>52</v>
      </c>
      <c r="AH110" s="84"/>
      <c r="AI110" s="79"/>
      <c r="AJ110" s="42"/>
      <c r="AK110" s="87"/>
      <c r="AL110" s="87"/>
    </row>
    <row r="111" spans="33:43" ht="14.25" x14ac:dyDescent="0.2">
      <c r="AG111" s="84" t="s">
        <v>53</v>
      </c>
      <c r="AH111" s="84"/>
      <c r="AI111" s="79"/>
      <c r="AJ111" s="42"/>
      <c r="AO111" s="74"/>
      <c r="AP111" s="74"/>
      <c r="AQ111" s="74"/>
    </row>
    <row r="112" spans="33:43" ht="14.25" x14ac:dyDescent="0.2">
      <c r="AG112" s="84" t="s">
        <v>54</v>
      </c>
      <c r="AH112" s="84"/>
      <c r="AI112" s="79"/>
      <c r="AJ112" s="42"/>
      <c r="AO112" s="74"/>
      <c r="AP112" s="74"/>
      <c r="AQ112" s="74"/>
    </row>
    <row r="113" spans="2:53" ht="14.25" x14ac:dyDescent="0.2">
      <c r="AG113" s="314" t="s">
        <v>55</v>
      </c>
      <c r="AH113" s="84"/>
      <c r="AI113" s="79"/>
      <c r="AJ113" s="42"/>
      <c r="AO113" s="74"/>
      <c r="AP113" s="74"/>
      <c r="AQ113" s="74"/>
    </row>
    <row r="114" spans="2:53" ht="14.25" x14ac:dyDescent="0.2">
      <c r="AG114" s="84" t="s">
        <v>56</v>
      </c>
      <c r="AH114" s="84"/>
      <c r="AI114" s="79"/>
      <c r="AJ114" s="42"/>
      <c r="AO114" s="74"/>
      <c r="AP114" s="74"/>
      <c r="AQ114" s="74"/>
    </row>
    <row r="115" spans="2:53" ht="14.25" x14ac:dyDescent="0.2">
      <c r="AG115" s="84" t="s">
        <v>57</v>
      </c>
      <c r="AH115" s="84"/>
      <c r="AI115" s="79"/>
      <c r="AJ115" s="42"/>
      <c r="AK115" s="88"/>
      <c r="AL115" s="88"/>
      <c r="AO115" s="53"/>
      <c r="AP115" s="53"/>
      <c r="AQ115" s="53"/>
    </row>
    <row r="116" spans="2:53" ht="14.25" x14ac:dyDescent="0.2">
      <c r="AG116" s="84" t="s">
        <v>58</v>
      </c>
      <c r="AH116" s="84"/>
      <c r="AI116" s="79"/>
      <c r="AJ116" s="42"/>
      <c r="AK116" s="88"/>
      <c r="AL116" s="88"/>
      <c r="AO116" s="53"/>
      <c r="AP116" s="53"/>
      <c r="AQ116" s="53"/>
    </row>
    <row r="117" spans="2:53" ht="14.25" x14ac:dyDescent="0.2">
      <c r="AG117" s="84" t="s">
        <v>59</v>
      </c>
      <c r="AH117" s="84"/>
      <c r="AI117" s="79"/>
      <c r="AJ117" s="42"/>
      <c r="AK117" s="88"/>
      <c r="AL117" s="88"/>
      <c r="AO117" s="53"/>
      <c r="AP117" s="53"/>
      <c r="AQ117" s="53"/>
    </row>
    <row r="118" spans="2:53" ht="14.25" x14ac:dyDescent="0.2">
      <c r="AG118" s="84" t="s">
        <v>60</v>
      </c>
      <c r="AH118" s="84"/>
      <c r="AI118" s="79"/>
      <c r="AJ118" s="42"/>
      <c r="AK118" s="88"/>
      <c r="AL118" s="88"/>
      <c r="AO118" s="53"/>
      <c r="AP118" s="53"/>
      <c r="AQ118" s="53"/>
    </row>
    <row r="119" spans="2:53" ht="14.25" x14ac:dyDescent="0.2">
      <c r="AG119" s="314" t="s">
        <v>61</v>
      </c>
      <c r="AH119" s="84"/>
      <c r="AI119" s="79"/>
      <c r="AJ119" s="42"/>
      <c r="AK119" s="80"/>
      <c r="AL119" s="80"/>
      <c r="AO119" s="75"/>
      <c r="AP119" s="75"/>
      <c r="AQ119" s="75"/>
    </row>
    <row r="120" spans="2:53" ht="14.25" x14ac:dyDescent="0.2">
      <c r="AO120" s="75"/>
      <c r="AP120" s="75"/>
      <c r="AQ120" s="75"/>
    </row>
    <row r="121" spans="2:53" ht="19.5" x14ac:dyDescent="0.3"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BA121" s="4"/>
    </row>
    <row r="123" spans="2:53" ht="19.5" x14ac:dyDescent="0.2">
      <c r="B123" s="56" t="s">
        <v>0</v>
      </c>
      <c r="C123" s="76"/>
      <c r="D123" s="305">
        <v>1.0999999999999999E-2</v>
      </c>
      <c r="E123" s="1" t="s">
        <v>49</v>
      </c>
      <c r="F123" s="1"/>
      <c r="G123" s="1"/>
      <c r="H123" s="1"/>
      <c r="I123" s="1"/>
      <c r="J123" s="42"/>
      <c r="K123" s="77"/>
      <c r="N123" s="222">
        <v>4.9000000000000002E-2</v>
      </c>
      <c r="O123" s="1" t="s">
        <v>50</v>
      </c>
      <c r="P123" s="1"/>
      <c r="Q123" s="1"/>
      <c r="R123" s="1"/>
      <c r="S123" s="1"/>
      <c r="T123" s="1"/>
      <c r="V123" s="1"/>
      <c r="W123" s="1"/>
      <c r="X123" s="1"/>
      <c r="Y123" s="1"/>
      <c r="Z123" s="1"/>
      <c r="AA123" s="1"/>
      <c r="AB123" s="1"/>
      <c r="AC123" s="1"/>
    </row>
    <row r="124" spans="2:53" ht="13.5" customHeight="1" x14ac:dyDescent="0.2">
      <c r="B124" s="173">
        <f>B129</f>
        <v>29866</v>
      </c>
      <c r="C124" s="2" t="s">
        <v>1</v>
      </c>
      <c r="D124" s="2"/>
      <c r="G124" s="3"/>
      <c r="K124" s="1"/>
      <c r="L124" s="2" t="s">
        <v>1</v>
      </c>
      <c r="N124" s="1"/>
      <c r="O124" s="1"/>
      <c r="P124" s="1"/>
      <c r="Q124" s="1"/>
      <c r="R124" s="1"/>
      <c r="S124" s="1"/>
      <c r="T124" s="1"/>
      <c r="U124" s="2" t="s">
        <v>23</v>
      </c>
      <c r="AC124" s="1"/>
      <c r="AD124" s="2" t="s">
        <v>23</v>
      </c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S124" s="351">
        <v>29866</v>
      </c>
      <c r="AT124" s="352"/>
      <c r="AU124" s="43" t="s">
        <v>105</v>
      </c>
    </row>
    <row r="125" spans="2:53" ht="11.1" customHeight="1" x14ac:dyDescent="0.2">
      <c r="B125" s="5" t="s">
        <v>2</v>
      </c>
      <c r="C125" s="7" t="s">
        <v>40</v>
      </c>
      <c r="D125" s="8"/>
      <c r="E125" s="8"/>
      <c r="F125" s="8" t="s">
        <v>3</v>
      </c>
      <c r="G125" s="8" t="s">
        <v>3</v>
      </c>
      <c r="H125" s="8" t="s">
        <v>3</v>
      </c>
      <c r="I125" s="8"/>
      <c r="J125" s="8" t="s">
        <v>3</v>
      </c>
      <c r="K125" s="6" t="s">
        <v>2</v>
      </c>
      <c r="L125" s="9" t="s">
        <v>4</v>
      </c>
      <c r="M125" s="10" t="s">
        <v>4</v>
      </c>
      <c r="N125" s="10"/>
      <c r="O125" s="10" t="s">
        <v>4</v>
      </c>
      <c r="P125" s="10" t="s">
        <v>4</v>
      </c>
      <c r="Q125" s="10" t="s">
        <v>4</v>
      </c>
      <c r="R125" s="10"/>
      <c r="S125" s="11" t="s">
        <v>4</v>
      </c>
      <c r="T125" s="6" t="s">
        <v>2</v>
      </c>
      <c r="U125" s="9" t="s">
        <v>30</v>
      </c>
      <c r="V125" s="10"/>
      <c r="W125" s="10"/>
      <c r="X125" s="10" t="s">
        <v>30</v>
      </c>
      <c r="Y125" s="10" t="s">
        <v>30</v>
      </c>
      <c r="Z125" s="10" t="s">
        <v>30</v>
      </c>
      <c r="AA125" s="10"/>
      <c r="AB125" s="10" t="s">
        <v>30</v>
      </c>
      <c r="AC125" s="6" t="s">
        <v>2</v>
      </c>
      <c r="AD125" s="7" t="s">
        <v>6</v>
      </c>
      <c r="AE125" s="8" t="s">
        <v>6</v>
      </c>
      <c r="AF125" s="8"/>
      <c r="AG125" s="8" t="s">
        <v>6</v>
      </c>
      <c r="AH125" s="8" t="s">
        <v>6</v>
      </c>
      <c r="AI125" s="8" t="s">
        <v>6</v>
      </c>
      <c r="AJ125" s="8" t="s">
        <v>6</v>
      </c>
      <c r="AK125" s="8" t="s">
        <v>6</v>
      </c>
      <c r="AL125" s="8" t="s">
        <v>6</v>
      </c>
      <c r="AM125" s="8"/>
      <c r="AN125" s="8" t="s">
        <v>6</v>
      </c>
      <c r="AO125" s="8" t="s">
        <v>6</v>
      </c>
      <c r="AP125" s="8" t="s">
        <v>6</v>
      </c>
      <c r="AQ125" s="29" t="s">
        <v>6</v>
      </c>
      <c r="AS125" s="351">
        <v>31528</v>
      </c>
      <c r="AT125" s="352"/>
      <c r="AU125" s="43" t="s">
        <v>103</v>
      </c>
    </row>
    <row r="126" spans="2:53" ht="11.1" customHeight="1" x14ac:dyDescent="0.2">
      <c r="B126" s="12" t="s">
        <v>7</v>
      </c>
      <c r="C126" s="7" t="s">
        <v>8</v>
      </c>
      <c r="D126" s="13"/>
      <c r="E126" s="13"/>
      <c r="F126" s="14"/>
      <c r="G126" s="15" t="s">
        <v>9</v>
      </c>
      <c r="H126" s="13"/>
      <c r="I126" s="13"/>
      <c r="J126" s="14"/>
      <c r="K126" s="12" t="s">
        <v>7</v>
      </c>
      <c r="L126" s="7" t="s">
        <v>8</v>
      </c>
      <c r="M126" s="13"/>
      <c r="N126" s="13"/>
      <c r="O126" s="14"/>
      <c r="P126" s="15" t="s">
        <v>9</v>
      </c>
      <c r="Q126" s="13"/>
      <c r="R126" s="13"/>
      <c r="S126" s="14"/>
      <c r="T126" s="12" t="s">
        <v>7</v>
      </c>
      <c r="U126" s="7" t="s">
        <v>8</v>
      </c>
      <c r="V126" s="13"/>
      <c r="W126" s="13"/>
      <c r="X126" s="14"/>
      <c r="Y126" s="15" t="s">
        <v>9</v>
      </c>
      <c r="Z126" s="13"/>
      <c r="AA126" s="13"/>
      <c r="AB126" s="15"/>
      <c r="AC126" s="12" t="s">
        <v>7</v>
      </c>
      <c r="AD126" s="7" t="s">
        <v>8</v>
      </c>
      <c r="AE126" s="13"/>
      <c r="AF126" s="13"/>
      <c r="AG126" s="15"/>
      <c r="AH126" s="15"/>
      <c r="AI126" s="15"/>
      <c r="AJ126" s="14"/>
      <c r="AK126" s="15" t="s">
        <v>9</v>
      </c>
      <c r="AL126" s="13"/>
      <c r="AM126" s="13"/>
      <c r="AN126" s="13"/>
      <c r="AO126" s="13"/>
      <c r="AP126" s="13"/>
      <c r="AQ126" s="14"/>
      <c r="AS126" s="351">
        <v>40613</v>
      </c>
      <c r="AT126" s="352"/>
      <c r="AU126" s="1" t="s">
        <v>104</v>
      </c>
    </row>
    <row r="127" spans="2:53" s="20" customFormat="1" ht="11.1" customHeight="1" x14ac:dyDescent="0.2">
      <c r="B127" s="44" t="s">
        <v>10</v>
      </c>
      <c r="C127" s="90" t="s">
        <v>11</v>
      </c>
      <c r="D127" s="91" t="s">
        <v>12</v>
      </c>
      <c r="E127" s="91" t="s">
        <v>36</v>
      </c>
      <c r="F127" s="45" t="s">
        <v>13</v>
      </c>
      <c r="G127" s="120" t="s">
        <v>11</v>
      </c>
      <c r="H127" s="91" t="s">
        <v>12</v>
      </c>
      <c r="I127" s="91" t="s">
        <v>36</v>
      </c>
      <c r="J127" s="45" t="s">
        <v>13</v>
      </c>
      <c r="K127" s="44" t="s">
        <v>10</v>
      </c>
      <c r="L127" s="90" t="s">
        <v>11</v>
      </c>
      <c r="M127" s="91" t="s">
        <v>12</v>
      </c>
      <c r="N127" s="91" t="s">
        <v>36</v>
      </c>
      <c r="O127" s="45" t="s">
        <v>13</v>
      </c>
      <c r="P127" s="120" t="s">
        <v>11</v>
      </c>
      <c r="Q127" s="91" t="s">
        <v>12</v>
      </c>
      <c r="R127" s="91" t="s">
        <v>36</v>
      </c>
      <c r="S127" s="45" t="s">
        <v>13</v>
      </c>
      <c r="T127" s="44" t="s">
        <v>10</v>
      </c>
      <c r="U127" s="90" t="s">
        <v>11</v>
      </c>
      <c r="V127" s="91" t="s">
        <v>12</v>
      </c>
      <c r="W127" s="91" t="s">
        <v>36</v>
      </c>
      <c r="X127" s="45" t="s">
        <v>13</v>
      </c>
      <c r="Y127" s="120" t="s">
        <v>11</v>
      </c>
      <c r="Z127" s="91" t="s">
        <v>12</v>
      </c>
      <c r="AA127" s="91" t="s">
        <v>36</v>
      </c>
      <c r="AB127" s="45" t="s">
        <v>13</v>
      </c>
      <c r="AC127" s="46" t="s">
        <v>10</v>
      </c>
      <c r="AD127" s="90" t="s">
        <v>11</v>
      </c>
      <c r="AE127" s="91" t="s">
        <v>12</v>
      </c>
      <c r="AF127" s="91" t="s">
        <v>36</v>
      </c>
      <c r="AG127" s="91" t="s">
        <v>13</v>
      </c>
      <c r="AH127" s="135" t="s">
        <v>14</v>
      </c>
      <c r="AI127" s="136" t="s">
        <v>24</v>
      </c>
      <c r="AJ127" s="47" t="s">
        <v>25</v>
      </c>
      <c r="AK127" s="120" t="s">
        <v>11</v>
      </c>
      <c r="AL127" s="91" t="s">
        <v>12</v>
      </c>
      <c r="AM127" s="91" t="s">
        <v>36</v>
      </c>
      <c r="AN127" s="91" t="s">
        <v>13</v>
      </c>
      <c r="AO127" s="135" t="s">
        <v>14</v>
      </c>
      <c r="AP127" s="136" t="s">
        <v>24</v>
      </c>
      <c r="AQ127" s="47" t="s">
        <v>25</v>
      </c>
      <c r="AR127" s="1"/>
      <c r="AS127" s="1"/>
      <c r="AT127" s="1"/>
    </row>
    <row r="128" spans="2:53" s="20" customFormat="1" ht="11.1" customHeight="1" x14ac:dyDescent="0.2">
      <c r="B128" s="62" t="s">
        <v>15</v>
      </c>
      <c r="C128" s="92" t="s">
        <v>17</v>
      </c>
      <c r="D128" s="93" t="s">
        <v>17</v>
      </c>
      <c r="E128" s="93" t="s">
        <v>17</v>
      </c>
      <c r="F128" s="63" t="s">
        <v>17</v>
      </c>
      <c r="G128" s="122" t="s">
        <v>17</v>
      </c>
      <c r="H128" s="93" t="s">
        <v>17</v>
      </c>
      <c r="I128" s="93" t="s">
        <v>18</v>
      </c>
      <c r="J128" s="63" t="s">
        <v>18</v>
      </c>
      <c r="K128" s="62" t="s">
        <v>15</v>
      </c>
      <c r="L128" s="92" t="s">
        <v>17</v>
      </c>
      <c r="M128" s="93" t="s">
        <v>17</v>
      </c>
      <c r="N128" s="93" t="s">
        <v>17</v>
      </c>
      <c r="O128" s="63" t="s">
        <v>17</v>
      </c>
      <c r="P128" s="122" t="s">
        <v>17</v>
      </c>
      <c r="Q128" s="93" t="s">
        <v>17</v>
      </c>
      <c r="R128" s="93" t="s">
        <v>18</v>
      </c>
      <c r="S128" s="63" t="s">
        <v>18</v>
      </c>
      <c r="T128" s="62" t="s">
        <v>15</v>
      </c>
      <c r="U128" s="92" t="s">
        <v>17</v>
      </c>
      <c r="V128" s="93" t="s">
        <v>17</v>
      </c>
      <c r="W128" s="93" t="s">
        <v>17</v>
      </c>
      <c r="X128" s="63" t="s">
        <v>17</v>
      </c>
      <c r="Y128" s="122" t="s">
        <v>17</v>
      </c>
      <c r="Z128" s="93" t="s">
        <v>17</v>
      </c>
      <c r="AA128" s="93" t="s">
        <v>17</v>
      </c>
      <c r="AB128" s="63" t="s">
        <v>17</v>
      </c>
      <c r="AC128" s="62" t="s">
        <v>15</v>
      </c>
      <c r="AD128" s="92" t="s">
        <v>17</v>
      </c>
      <c r="AE128" s="93" t="s">
        <v>17</v>
      </c>
      <c r="AF128" s="93" t="s">
        <v>17</v>
      </c>
      <c r="AG128" s="93" t="s">
        <v>17</v>
      </c>
      <c r="AH128" s="137" t="s">
        <v>17</v>
      </c>
      <c r="AI128" s="137" t="s">
        <v>27</v>
      </c>
      <c r="AJ128" s="64" t="s">
        <v>26</v>
      </c>
      <c r="AK128" s="122" t="s">
        <v>17</v>
      </c>
      <c r="AL128" s="93" t="s">
        <v>17</v>
      </c>
      <c r="AM128" s="93" t="s">
        <v>17</v>
      </c>
      <c r="AN128" s="93" t="s">
        <v>17</v>
      </c>
      <c r="AO128" s="137" t="s">
        <v>17</v>
      </c>
      <c r="AP128" s="137" t="s">
        <v>28</v>
      </c>
      <c r="AQ128" s="64" t="s">
        <v>26</v>
      </c>
      <c r="AR128" s="1"/>
      <c r="AS128" s="174" t="s">
        <v>65</v>
      </c>
      <c r="AT128" s="174" t="s">
        <v>66</v>
      </c>
      <c r="AU128" s="174" t="s">
        <v>62</v>
      </c>
      <c r="AV128" s="174" t="s">
        <v>63</v>
      </c>
      <c r="AW128" s="174" t="s">
        <v>64</v>
      </c>
    </row>
    <row r="129" spans="1:50" ht="11.1" customHeight="1" x14ac:dyDescent="0.2">
      <c r="B129" s="205">
        <v>29866</v>
      </c>
      <c r="C129" s="206">
        <f t="shared" ref="C129:D133" si="0">C202/27</f>
        <v>0.21481481481481482</v>
      </c>
      <c r="D129" s="207">
        <f t="shared" si="0"/>
        <v>143.33333333333334</v>
      </c>
      <c r="E129" s="312">
        <f>ND代替値*2.71828^(-(0.69315/2.062)*(B129-調査開始日)/365.25)</f>
        <v>3.3333333333333331E-3</v>
      </c>
      <c r="F129" s="313">
        <f>ND代替値*2.71828^(-(0.69315/30.02)*(B129-調査開始日)/365.25)</f>
        <v>3.3333333333333331E-3</v>
      </c>
      <c r="G129" s="208">
        <f t="shared" ref="G129:H133" si="1">G202/27</f>
        <v>5.4814814814814818</v>
      </c>
      <c r="H129" s="207">
        <f t="shared" si="1"/>
        <v>134.81481481481481</v>
      </c>
      <c r="I129" s="312">
        <f>ND代替値*2.71828^(-(0.69315/2.062)*(B129-調査開始日)/365.25)</f>
        <v>8.5000000000000006E-3</v>
      </c>
      <c r="J129" s="209">
        <f>(J202/27*1000)/1000</f>
        <v>7.0370370370370361E-2</v>
      </c>
      <c r="K129" s="211">
        <v>29866</v>
      </c>
      <c r="L129" s="206">
        <f>K202/27</f>
        <v>0.44444444444444442</v>
      </c>
      <c r="M129" s="207">
        <f>L202/27</f>
        <v>107.03703703703704</v>
      </c>
      <c r="N129" s="312">
        <f t="shared" ref="N129:N136" si="2">ND代替値*2.71828^(-(0.69315/2.062)*(K129-調査開始日)/365.25)</f>
        <v>3.4500000000000004E-3</v>
      </c>
      <c r="O129" s="210">
        <f>(M202/27*1000)/1000</f>
        <v>1.4814814814814815E-2</v>
      </c>
      <c r="P129" s="208">
        <f t="shared" ref="P129:Q136" si="3">O202/27</f>
        <v>8</v>
      </c>
      <c r="Q129" s="207">
        <f t="shared" si="3"/>
        <v>142.22222222222223</v>
      </c>
      <c r="R129" s="312">
        <f t="shared" ref="R129:R136" si="4">ND代替値*2.71828^(-(0.69315/2.062)*(K129-調査開始日)/365.25)</f>
        <v>8.5000000000000006E-3</v>
      </c>
      <c r="S129" s="209">
        <f t="shared" ref="S129:S136" si="5">(Q202/27*1000)/1000</f>
        <v>6.6666666666666666E-2</v>
      </c>
      <c r="T129" s="211">
        <v>29861</v>
      </c>
      <c r="U129" s="206">
        <f>U202/27</f>
        <v>0.31481481481481483</v>
      </c>
      <c r="V129" s="207">
        <f>V202/27</f>
        <v>62.962962962962962</v>
      </c>
      <c r="W129" s="312">
        <f>ND代替値*2.71828^(-(0.69315/2.062)*(T129-調査開始日)/365.25)</f>
        <v>5.5253676579286783E-3</v>
      </c>
      <c r="X129" s="313">
        <f>ND代替値*2.71828^(-(0.69315/30.02)*(T129-調査開始日)/365.25)</f>
        <v>5.5017387108102596E-3</v>
      </c>
      <c r="Y129" s="208">
        <f t="shared" ref="Y129:Z133" si="6">Y202/27</f>
        <v>8.3333333333333339</v>
      </c>
      <c r="Z129" s="207">
        <f t="shared" si="6"/>
        <v>90</v>
      </c>
      <c r="AA129" s="312">
        <f>ND代替値*2.71828^(-(0.69315/2.062)*(T129-調査開始日)/365.25)</f>
        <v>8.0368984115326246E-3</v>
      </c>
      <c r="AB129" s="209">
        <f>(AA202/27*1000)/1000</f>
        <v>0.25185185185185183</v>
      </c>
      <c r="AC129" s="211">
        <v>29906</v>
      </c>
      <c r="AD129" s="311">
        <f>ND代替値</f>
        <v>0.05</v>
      </c>
      <c r="AE129" s="207">
        <f>AD202/27</f>
        <v>4.8148148148148149</v>
      </c>
      <c r="AF129" s="312">
        <f>ND代替値*2.71828^(-(0.69315/2.062)*(AC129-調査開始日)/365.25)</f>
        <v>4.6747006376649854E-3</v>
      </c>
      <c r="AG129" s="346">
        <f>ND代替値*2.71828^(-(0.69315/30.02)*(AC129-調査開始日)/365.25)</f>
        <v>4.837751616307018E-3</v>
      </c>
      <c r="AH129" s="338"/>
      <c r="AI129" s="213"/>
      <c r="AJ129" s="214"/>
      <c r="AK129" s="208">
        <f t="shared" ref="AK129:AL133" si="7">AH202/27</f>
        <v>9.0370370370370363</v>
      </c>
      <c r="AL129" s="207">
        <f t="shared" si="7"/>
        <v>84.81481481481481</v>
      </c>
      <c r="AM129" s="312">
        <f>ND代替値*2.71828^(-(0.69315/2.062)*(AC129-調査開始日)/365.25)</f>
        <v>9.1566301150138897E-3</v>
      </c>
      <c r="AN129" s="346">
        <f>ND代替値*2.71828^(-(0.69315/30.02)*(AC129-調査開始日)/365.25)</f>
        <v>9.4760083206013764E-3</v>
      </c>
      <c r="AO129" s="343"/>
      <c r="AP129" s="215"/>
      <c r="AQ129" s="214"/>
      <c r="AS129" s="249">
        <f t="shared" ref="AS129:AS137" si="8">1*2.71828^(-(0.69315/30.02)*(B129-調査開始日)/365.25)</f>
        <v>1</v>
      </c>
      <c r="AT129" s="249">
        <f t="shared" ref="AT129:AT137" si="9">1*2.71828^(-(0.69315/2.062)*(B129-調査開始日)/365.25)</f>
        <v>1</v>
      </c>
      <c r="AU129" s="248">
        <f t="shared" ref="AU129" si="10">10*2.71828^(-(0.69315/28.78)*(B129-調査開始日)/365.25)</f>
        <v>10</v>
      </c>
      <c r="AV129" s="249">
        <f t="shared" ref="AV129" si="11">10*2.71828^(-(0.69315/0.1459)*(B129-調査開始日)/365.25)</f>
        <v>10</v>
      </c>
      <c r="AW129" s="250">
        <f t="shared" ref="AW129" si="12">200*2.71828^(-(0.69315/(1.277*10^9))*(B129-調査開始日)/365.25)</f>
        <v>200</v>
      </c>
    </row>
    <row r="130" spans="1:50" ht="11.1" customHeight="1" x14ac:dyDescent="0.2">
      <c r="B130" s="176">
        <v>30138</v>
      </c>
      <c r="C130" s="177">
        <f t="shared" si="0"/>
        <v>0.23333333333333334</v>
      </c>
      <c r="D130" s="178">
        <f t="shared" si="0"/>
        <v>121.11111111111111</v>
      </c>
      <c r="E130" s="312">
        <f>ND代替値*2.71828^(-(0.69315/2.062)*(B130-調査開始日)/365.25)</f>
        <v>2.5951400056430196E-3</v>
      </c>
      <c r="F130" s="313">
        <f>ND代替値*2.71828^(-(0.69315/30.02)*(B130-調査開始日)/365.25)</f>
        <v>3.2765075752813964E-3</v>
      </c>
      <c r="G130" s="180">
        <f t="shared" si="1"/>
        <v>12</v>
      </c>
      <c r="H130" s="178">
        <f t="shared" si="1"/>
        <v>80.370370370370367</v>
      </c>
      <c r="I130" s="312">
        <f>ND代替値*2.71828^(-(0.69315/2.062)*(B130-調査開始日)/365.25)</f>
        <v>6.6176070143897005E-3</v>
      </c>
      <c r="J130" s="179">
        <f>(J203/27*1000)/1000</f>
        <v>0.12592592592592591</v>
      </c>
      <c r="K130" s="176">
        <v>30138</v>
      </c>
      <c r="L130" s="177">
        <f>K203/27</f>
        <v>0.35925925925925922</v>
      </c>
      <c r="M130" s="178">
        <f>L203/27</f>
        <v>69.629629629629633</v>
      </c>
      <c r="N130" s="312">
        <f t="shared" si="2"/>
        <v>2.6859699058405257E-3</v>
      </c>
      <c r="O130" s="188">
        <f>(M203/27*1000)/1000</f>
        <v>3.7037037037037038E-3</v>
      </c>
      <c r="P130" s="180">
        <f t="shared" si="3"/>
        <v>4.7777777777777777</v>
      </c>
      <c r="Q130" s="178">
        <f t="shared" si="3"/>
        <v>122.22222222222223</v>
      </c>
      <c r="R130" s="312">
        <f t="shared" si="4"/>
        <v>6.6176070143897005E-3</v>
      </c>
      <c r="S130" s="179">
        <f t="shared" si="5"/>
        <v>3.7037037037037035E-2</v>
      </c>
      <c r="T130" s="176">
        <v>30130</v>
      </c>
      <c r="U130" s="310">
        <f>ND代替値</f>
        <v>4.4499999999999998E-2</v>
      </c>
      <c r="V130" s="178">
        <f>V203/27</f>
        <v>95.555555555555557</v>
      </c>
      <c r="W130" s="312">
        <f>ND代替値*2.71828^(-(0.69315/2.062)*(T130-調査開始日)/365.25)</f>
        <v>4.3136243661028965E-3</v>
      </c>
      <c r="X130" s="313">
        <f>ND代替値*2.71828^(-(0.69315/30.02)*(T130-調査開始日)/365.25)</f>
        <v>5.4089722701287932E-3</v>
      </c>
      <c r="Y130" s="180">
        <f t="shared" si="6"/>
        <v>22.222222222222221</v>
      </c>
      <c r="Z130" s="178">
        <f t="shared" si="6"/>
        <v>99.259259259259252</v>
      </c>
      <c r="AA130" s="312">
        <f>ND代替値*2.71828^(-(0.69315/2.062)*(T130-調査開始日)/365.25)</f>
        <v>6.2743627143314867E-3</v>
      </c>
      <c r="AB130" s="313">
        <f>ND代替値*2.71828^(-(0.69315/30.02)*(T130-調査開始日)/365.25)</f>
        <v>7.8675960292782458E-3</v>
      </c>
      <c r="AC130" s="176">
        <v>30138</v>
      </c>
      <c r="AD130" s="177">
        <f>AC203/27</f>
        <v>0.48148148148148145</v>
      </c>
      <c r="AE130" s="178">
        <f>AD203/27</f>
        <v>94.444444444444443</v>
      </c>
      <c r="AF130" s="312">
        <f>ND代替値*2.71828^(-(0.69315/2.062)*(AC130-調査開始日)/365.25)</f>
        <v>3.775928708210593E-3</v>
      </c>
      <c r="AG130" s="346">
        <f>ND代替値*2.71828^(-(0.69315/30.02)*(AC130-調査開始日)/365.25)</f>
        <v>4.7673185220344317E-3</v>
      </c>
      <c r="AH130" s="339"/>
      <c r="AI130" s="183"/>
      <c r="AJ130" s="184"/>
      <c r="AK130" s="180">
        <f t="shared" si="7"/>
        <v>10.037037037037036</v>
      </c>
      <c r="AL130" s="178">
        <f t="shared" si="7"/>
        <v>64.444444444444443</v>
      </c>
      <c r="AM130" s="312">
        <f>ND代替値*2.71828^(-(0.69315/2.062)*(AC130-調査開始日)/365.25)</f>
        <v>7.396149016082606E-3</v>
      </c>
      <c r="AN130" s="346">
        <f>ND代替値*2.71828^(-(0.69315/30.02)*(AC130-調査開始日)/365.25)</f>
        <v>9.3380465895519793E-3</v>
      </c>
      <c r="AO130" s="340"/>
      <c r="AP130" s="186"/>
      <c r="AQ130" s="184"/>
      <c r="AS130" s="249">
        <f t="shared" si="8"/>
        <v>0.98295227258441897</v>
      </c>
      <c r="AT130" s="249">
        <f t="shared" si="9"/>
        <v>0.77854200169290588</v>
      </c>
      <c r="AU130" s="248">
        <f t="shared" ref="AU130:AU136" si="13">10*2.71828^(-(0.69315/28.78)*(B130-調査開始日)/365.25)</f>
        <v>9.8222432955504573</v>
      </c>
      <c r="AV130" s="249">
        <f t="shared" ref="AV130:AV136" si="14">10*2.71828^(-(0.69315/0.1459)*(B130-調査開始日)/365.25)</f>
        <v>0.29073189402590971</v>
      </c>
      <c r="AW130" s="250">
        <f t="shared" ref="AW130:AW136" si="15">200*2.71828^(-(0.69315/(1.277*10^9))*(B130-調査開始日)/365.25)</f>
        <v>199.99999991915658</v>
      </c>
    </row>
    <row r="131" spans="1:50" ht="11.1" customHeight="1" x14ac:dyDescent="0.2">
      <c r="B131" s="176">
        <v>30236</v>
      </c>
      <c r="C131" s="216">
        <f t="shared" si="0"/>
        <v>0.14444444444444443</v>
      </c>
      <c r="D131" s="178">
        <f t="shared" si="0"/>
        <v>72.592592592592595</v>
      </c>
      <c r="E131" s="312">
        <f>ND代替値*2.71828^(-(0.69315/2.062)*(B131-調査開始日)/365.25)</f>
        <v>2.3713210353316031E-3</v>
      </c>
      <c r="F131" s="179">
        <f>(F204/27*1000)/1000</f>
        <v>3.3333333333333333E-2</v>
      </c>
      <c r="G131" s="180">
        <f t="shared" si="1"/>
        <v>5.5185185185185182</v>
      </c>
      <c r="H131" s="178">
        <f t="shared" si="1"/>
        <v>75.925925925925924</v>
      </c>
      <c r="I131" s="312">
        <f>ND代替値*2.71828^(-(0.69315/2.062)*(B131-調査開始日)/365.25)</f>
        <v>6.046868640095588E-3</v>
      </c>
      <c r="J131" s="179">
        <f>(J204/27*1000)/1000</f>
        <v>7.0370370370370361E-2</v>
      </c>
      <c r="K131" s="176">
        <v>30236</v>
      </c>
      <c r="L131" s="310">
        <f>ND代替値</f>
        <v>4.1000000000000002E-2</v>
      </c>
      <c r="M131" s="178">
        <f t="shared" ref="M131:M136" si="16">L204/27</f>
        <v>80</v>
      </c>
      <c r="N131" s="312">
        <f t="shared" si="2"/>
        <v>2.4543172715682095E-3</v>
      </c>
      <c r="O131" s="313">
        <f>ND代替値*2.71828^(-(0.69315/30.02)*(K131-調査開始日)/365.25)</f>
        <v>3.3702413679275395E-3</v>
      </c>
      <c r="P131" s="180">
        <f t="shared" si="3"/>
        <v>6.0370370370370372</v>
      </c>
      <c r="Q131" s="178">
        <f t="shared" si="3"/>
        <v>90.370370370370367</v>
      </c>
      <c r="R131" s="312">
        <f t="shared" si="4"/>
        <v>6.046868640095588E-3</v>
      </c>
      <c r="S131" s="179">
        <f t="shared" si="5"/>
        <v>2.9629629629629631E-2</v>
      </c>
      <c r="T131" s="176">
        <v>30237</v>
      </c>
      <c r="U131" s="310">
        <f>ND代替値</f>
        <v>4.4499999999999998E-2</v>
      </c>
      <c r="V131" s="178">
        <f>V204/27</f>
        <v>70.370370370370367</v>
      </c>
      <c r="W131" s="312">
        <f>ND代替値*2.71828^(-(0.69315/2.062)*(T131-調査開始日)/365.25)</f>
        <v>3.9090803712702538E-3</v>
      </c>
      <c r="X131" s="179">
        <f>(W204/27*1000)/1000</f>
        <v>5.9259259259259262E-2</v>
      </c>
      <c r="Y131" s="180">
        <f t="shared" si="6"/>
        <v>2.4814814814814814</v>
      </c>
      <c r="Z131" s="178">
        <f t="shared" si="6"/>
        <v>75.18518518518519</v>
      </c>
      <c r="AA131" s="312">
        <f>ND代替値*2.71828^(-(0.69315/2.062)*(T131-調査開始日)/365.25)</f>
        <v>5.6859350854840058E-3</v>
      </c>
      <c r="AB131" s="179">
        <f>(AA204/27*1000)/1000</f>
        <v>0.14814814814814814</v>
      </c>
      <c r="AC131" s="176">
        <v>30237</v>
      </c>
      <c r="AD131" s="310">
        <f>ND代替値</f>
        <v>0.05</v>
      </c>
      <c r="AE131" s="178">
        <f>AD204/27</f>
        <v>60.370370370370374</v>
      </c>
      <c r="AF131" s="312">
        <f>ND代替値*2.71828^(-(0.69315/2.062)*(AC131-調査開始日)/365.25)</f>
        <v>3.4470981455746777E-3</v>
      </c>
      <c r="AG131" s="346">
        <f>ND代替値*2.71828^(-(0.69315/30.02)*(AC131-調査開始日)/365.25)</f>
        <v>4.7375760468254396E-3</v>
      </c>
      <c r="AH131" s="339"/>
      <c r="AI131" s="183"/>
      <c r="AJ131" s="184"/>
      <c r="AK131" s="180">
        <f t="shared" si="7"/>
        <v>6.0370370370370372</v>
      </c>
      <c r="AL131" s="178">
        <f t="shared" si="7"/>
        <v>58.888888888888886</v>
      </c>
      <c r="AM131" s="312">
        <f>ND代替値*2.71828^(-(0.69315/2.062)*(AC131-調査開始日)/365.25)</f>
        <v>6.7520479140122562E-3</v>
      </c>
      <c r="AN131" s="346">
        <f>ND代替値*2.71828^(-(0.69315/30.02)*(AC131-調査開始日)/365.25)</f>
        <v>9.2797881329570488E-3</v>
      </c>
      <c r="AO131" s="340"/>
      <c r="AP131" s="186"/>
      <c r="AQ131" s="184"/>
      <c r="AS131" s="249">
        <f t="shared" si="8"/>
        <v>0.97688155592102588</v>
      </c>
      <c r="AT131" s="249">
        <f t="shared" si="9"/>
        <v>0.71139631059948094</v>
      </c>
      <c r="AU131" s="248">
        <f t="shared" si="13"/>
        <v>9.7589758619228384</v>
      </c>
      <c r="AV131" s="249">
        <f t="shared" si="14"/>
        <v>8.1263987298315576E-2</v>
      </c>
      <c r="AW131" s="250">
        <f t="shared" si="15"/>
        <v>199.99999989002916</v>
      </c>
    </row>
    <row r="132" spans="1:50" ht="11.1" customHeight="1" x14ac:dyDescent="0.2">
      <c r="B132" s="176">
        <v>30489</v>
      </c>
      <c r="C132" s="177">
        <f t="shared" si="0"/>
        <v>0.15925925925925924</v>
      </c>
      <c r="D132" s="178">
        <f t="shared" si="0"/>
        <v>99.629629629629633</v>
      </c>
      <c r="E132" s="312">
        <f>ND代替値*2.71828^(-(0.69315/2.062)*(B132-調査開始日)/365.25)</f>
        <v>1.8787399479230776E-3</v>
      </c>
      <c r="F132" s="313">
        <f>ND代替値*2.71828^(-(0.69315/30.02)*(B132-調査開始日)/365.25)</f>
        <v>3.2046065644936415E-3</v>
      </c>
      <c r="G132" s="180">
        <f t="shared" si="1"/>
        <v>11.111111111111111</v>
      </c>
      <c r="H132" s="178">
        <f t="shared" si="1"/>
        <v>88.148148148148152</v>
      </c>
      <c r="I132" s="312">
        <f>ND代替値*2.71828^(-(0.69315/2.062)*(B132-調査開始日)/365.25)</f>
        <v>4.7907868672038487E-3</v>
      </c>
      <c r="J132" s="179">
        <f>(J205/27*1000)/1000</f>
        <v>1.8518518518518517E-2</v>
      </c>
      <c r="K132" s="176">
        <v>30489</v>
      </c>
      <c r="L132" s="310">
        <f>ND代替値</f>
        <v>4.1000000000000002E-2</v>
      </c>
      <c r="M132" s="178">
        <f t="shared" si="16"/>
        <v>61.111111111111114</v>
      </c>
      <c r="N132" s="312">
        <f t="shared" si="2"/>
        <v>1.9444958461003858E-3</v>
      </c>
      <c r="O132" s="313">
        <f>ND代替値*2.71828^(-(0.69315/30.02)*(K132-調査開始日)/365.25)</f>
        <v>3.3167677942509194E-3</v>
      </c>
      <c r="P132" s="180">
        <f t="shared" si="3"/>
        <v>12.518518518518519</v>
      </c>
      <c r="Q132" s="178">
        <f t="shared" si="3"/>
        <v>60.370370370370374</v>
      </c>
      <c r="R132" s="312">
        <f t="shared" si="4"/>
        <v>4.7907868672038487E-3</v>
      </c>
      <c r="S132" s="179">
        <f t="shared" si="5"/>
        <v>5.5555555555555552E-2</v>
      </c>
      <c r="T132" s="176">
        <v>30509</v>
      </c>
      <c r="U132" s="217">
        <f>U205/27</f>
        <v>0.27407407407407408</v>
      </c>
      <c r="V132" s="178">
        <f>V205/27</f>
        <v>82.962962962962962</v>
      </c>
      <c r="W132" s="312">
        <f>ND代替値*2.71828^(-(0.69315/2.062)*(T132-調査開始日)/365.25)</f>
        <v>3.043383257027191E-3</v>
      </c>
      <c r="X132" s="179">
        <f>(W205/27*1000)/1000</f>
        <v>4.8148148148148148E-2</v>
      </c>
      <c r="Y132" s="180">
        <f t="shared" si="6"/>
        <v>3.4444444444444446</v>
      </c>
      <c r="Z132" s="178">
        <f t="shared" si="6"/>
        <v>107.03703703703704</v>
      </c>
      <c r="AA132" s="312">
        <f>ND代替値*2.71828^(-(0.69315/2.062)*(T132-調査開始日)/365.25)</f>
        <v>4.4267392829486418E-3</v>
      </c>
      <c r="AB132" s="313">
        <f>ND代替値*2.71828^(-(0.69315/30.02)*(T132-調査開始日)/365.25)</f>
        <v>7.6813379658038344E-3</v>
      </c>
      <c r="AC132" s="176">
        <v>30505</v>
      </c>
      <c r="AD132" s="177">
        <f>AC205/27</f>
        <v>0.30740740740740741</v>
      </c>
      <c r="AE132" s="178">
        <f>AD205/27</f>
        <v>91.481481481481481</v>
      </c>
      <c r="AF132" s="312">
        <f>ND代替値*2.71828^(-(0.69315/2.062)*(AC132-調査開始日)/365.25)</f>
        <v>2.6936085975252204E-3</v>
      </c>
      <c r="AG132" s="346">
        <f>ND代替値*2.71828^(-(0.69315/30.02)*(AC132-調査開始日)/365.25)</f>
        <v>4.6579888278690624E-3</v>
      </c>
      <c r="AH132" s="340">
        <f>AF205/27</f>
        <v>0.17407407407407408</v>
      </c>
      <c r="AI132" s="183">
        <v>0.3</v>
      </c>
      <c r="AJ132" s="218">
        <v>17</v>
      </c>
      <c r="AK132" s="180">
        <f t="shared" si="7"/>
        <v>14.25925925925926</v>
      </c>
      <c r="AL132" s="178">
        <f t="shared" si="7"/>
        <v>107.77777777777777</v>
      </c>
      <c r="AM132" s="312">
        <f>ND代替値*2.71828^(-(0.69315/2.062)*(AC132-調査開始日)/365.25)</f>
        <v>5.276140551853525E-3</v>
      </c>
      <c r="AN132" s="189">
        <f>(AJ205/27*1000)/1000</f>
        <v>0.12222222222222222</v>
      </c>
      <c r="AO132" s="340">
        <f>AK205/27</f>
        <v>1.0740740740740742</v>
      </c>
      <c r="AP132" s="186">
        <v>2.2999999999999998</v>
      </c>
      <c r="AQ132" s="187">
        <v>12.8</v>
      </c>
      <c r="AS132" s="249">
        <f t="shared" si="8"/>
        <v>0.9613819693480925</v>
      </c>
      <c r="AT132" s="249">
        <f t="shared" si="9"/>
        <v>0.56362198437692335</v>
      </c>
      <c r="AU132" s="248">
        <f t="shared" si="13"/>
        <v>9.5975202595315938</v>
      </c>
      <c r="AV132" s="249">
        <f t="shared" si="14"/>
        <v>3.0249650469338927E-3</v>
      </c>
      <c r="AW132" s="250">
        <f t="shared" si="15"/>
        <v>199.99999981483288</v>
      </c>
    </row>
    <row r="133" spans="1:50" ht="11.1" customHeight="1" x14ac:dyDescent="0.2">
      <c r="B133" s="176">
        <v>30634</v>
      </c>
      <c r="C133" s="177">
        <f t="shared" si="0"/>
        <v>0.44444444444444442</v>
      </c>
      <c r="D133" s="178">
        <f t="shared" si="0"/>
        <v>102.96296296296296</v>
      </c>
      <c r="E133" s="312">
        <f>ND代替値*2.71828^(-(0.69315/2.062)*(B133-調査開始日)/365.25)</f>
        <v>1.644032537081177E-3</v>
      </c>
      <c r="F133" s="188">
        <f>(F206/27*1000)/1000</f>
        <v>1.4814814814814815E-2</v>
      </c>
      <c r="G133" s="180">
        <f t="shared" si="1"/>
        <v>13.851851851851851</v>
      </c>
      <c r="H133" s="178">
        <f t="shared" si="1"/>
        <v>201.4814814814815</v>
      </c>
      <c r="I133" s="312">
        <f>ND代替値*2.71828^(-(0.69315/2.062)*(B133-調査開始日)/365.25)</f>
        <v>4.1922829695570018E-3</v>
      </c>
      <c r="J133" s="179">
        <f>(J206/27*1000)/1000</f>
        <v>0.1037037037037037</v>
      </c>
      <c r="K133" s="176">
        <v>30634</v>
      </c>
      <c r="L133" s="177">
        <f>K206/27</f>
        <v>0.11481481481481481</v>
      </c>
      <c r="M133" s="178">
        <f t="shared" si="16"/>
        <v>85.18518518518519</v>
      </c>
      <c r="N133" s="312">
        <f t="shared" si="2"/>
        <v>1.7015736758790184E-3</v>
      </c>
      <c r="O133" s="179">
        <f>(M206/27*1000)/1000</f>
        <v>3.7037037037037035E-2</v>
      </c>
      <c r="P133" s="180">
        <f t="shared" si="3"/>
        <v>15.185185185185185</v>
      </c>
      <c r="Q133" s="178">
        <f t="shared" si="3"/>
        <v>132.96296296296296</v>
      </c>
      <c r="R133" s="312">
        <f t="shared" si="4"/>
        <v>4.1922829695570018E-3</v>
      </c>
      <c r="S133" s="179">
        <f t="shared" si="5"/>
        <v>0.16666666666666666</v>
      </c>
      <c r="T133" s="176">
        <v>30608</v>
      </c>
      <c r="U133" s="310">
        <f>ND代替値</f>
        <v>4.4499999999999998E-2</v>
      </c>
      <c r="V133" s="178">
        <f>V206/27</f>
        <v>85.18518518518519</v>
      </c>
      <c r="W133" s="312">
        <f>ND代替値*2.71828^(-(0.69315/2.062)*(T133-調査開始日)/365.25)</f>
        <v>2.7783471543727963E-3</v>
      </c>
      <c r="X133" s="313">
        <f>ND代替値*2.71828^(-(0.69315/30.02)*(T133-調査開始日)/365.25)</f>
        <v>5.247973106472438E-3</v>
      </c>
      <c r="Y133" s="180">
        <f t="shared" si="6"/>
        <v>3.5555555555555554</v>
      </c>
      <c r="Z133" s="178">
        <f t="shared" si="6"/>
        <v>82.592592592592595</v>
      </c>
      <c r="AA133" s="312">
        <f>ND代替値*2.71828^(-(0.69315/2.062)*(T133-調査開始日)/365.25)</f>
        <v>4.0412322245422499E-3</v>
      </c>
      <c r="AB133" s="179">
        <f>(AA206/27*1000)/1000</f>
        <v>0.23333333333333334</v>
      </c>
      <c r="AC133" s="176">
        <v>30607</v>
      </c>
      <c r="AD133" s="177">
        <f>AC206/27</f>
        <v>0.55555555555555558</v>
      </c>
      <c r="AE133" s="178">
        <f>AD206/27</f>
        <v>93.333333333333329</v>
      </c>
      <c r="AF133" s="312">
        <f>ND代替値*2.71828^(-(0.69315/2.062)*(AC133-調査開始日)/365.25)</f>
        <v>2.4522529030361383E-3</v>
      </c>
      <c r="AG133" s="346">
        <f>ND代替値*2.71828^(-(0.69315/30.02)*(AC133-調査開始日)/365.25)</f>
        <v>4.6280506599170185E-3</v>
      </c>
      <c r="AH133" s="339"/>
      <c r="AI133" s="183"/>
      <c r="AJ133" s="184"/>
      <c r="AK133" s="180">
        <f t="shared" si="7"/>
        <v>9.1111111111111107</v>
      </c>
      <c r="AL133" s="178">
        <f t="shared" si="7"/>
        <v>109.25925925925925</v>
      </c>
      <c r="AM133" s="312">
        <f>ND代替値*2.71828^(-(0.69315/2.062)*(AC133-調査開始日)/365.25)</f>
        <v>4.8033819750192405E-3</v>
      </c>
      <c r="AN133" s="185">
        <f>(AJ206/27*1000)/1000</f>
        <v>0.1111111111111111</v>
      </c>
      <c r="AO133" s="340"/>
      <c r="AP133" s="186"/>
      <c r="AQ133" s="187"/>
      <c r="AS133" s="249">
        <f t="shared" si="8"/>
        <v>0.95260991968616027</v>
      </c>
      <c r="AT133" s="249">
        <f t="shared" si="9"/>
        <v>0.49320976112435311</v>
      </c>
      <c r="AU133" s="248">
        <f t="shared" si="13"/>
        <v>9.5061934218626707</v>
      </c>
      <c r="AV133" s="249">
        <f t="shared" si="14"/>
        <v>4.5880314240650009E-4</v>
      </c>
      <c r="AW133" s="250">
        <f t="shared" si="15"/>
        <v>199.99999977173619</v>
      </c>
    </row>
    <row r="134" spans="1:50" ht="11.1" customHeight="1" x14ac:dyDescent="0.2">
      <c r="B134" s="176">
        <v>30888</v>
      </c>
      <c r="C134" s="177"/>
      <c r="D134" s="178"/>
      <c r="E134" s="189"/>
      <c r="F134" s="179"/>
      <c r="G134" s="180"/>
      <c r="H134" s="178"/>
      <c r="I134" s="178"/>
      <c r="J134" s="195"/>
      <c r="K134" s="176">
        <v>30888</v>
      </c>
      <c r="L134" s="177">
        <f>K207/27</f>
        <v>0.17407407407407408</v>
      </c>
      <c r="M134" s="178">
        <f t="shared" si="16"/>
        <v>94.81481481481481</v>
      </c>
      <c r="N134" s="312">
        <f t="shared" si="2"/>
        <v>1.3468752609093761E-3</v>
      </c>
      <c r="O134" s="313">
        <f>ND代替値*2.71828^(-(0.69315/30.02)*(K134-調査開始日)/365.25)</f>
        <v>3.2341547993564351E-3</v>
      </c>
      <c r="P134" s="180">
        <f t="shared" si="3"/>
        <v>2</v>
      </c>
      <c r="Q134" s="178">
        <f t="shared" si="3"/>
        <v>104.07407407407408</v>
      </c>
      <c r="R134" s="312">
        <f t="shared" si="4"/>
        <v>3.3183883239796224E-3</v>
      </c>
      <c r="S134" s="179">
        <f t="shared" si="5"/>
        <v>2.9629629629629631E-2</v>
      </c>
      <c r="T134" s="176">
        <v>30888</v>
      </c>
      <c r="U134" s="177"/>
      <c r="V134" s="178"/>
      <c r="W134" s="189"/>
      <c r="X134" s="179"/>
      <c r="Y134" s="180"/>
      <c r="Z134" s="178"/>
      <c r="AA134" s="189"/>
      <c r="AB134" s="179"/>
      <c r="AC134" s="176"/>
      <c r="AD134" s="177"/>
      <c r="AE134" s="178"/>
      <c r="AF134" s="189"/>
      <c r="AG134" s="200"/>
      <c r="AH134" s="340"/>
      <c r="AI134" s="186"/>
      <c r="AJ134" s="187"/>
      <c r="AK134" s="180"/>
      <c r="AL134" s="178"/>
      <c r="AM134" s="189"/>
      <c r="AN134" s="189"/>
      <c r="AO134" s="340"/>
      <c r="AP134" s="186"/>
      <c r="AQ134" s="187"/>
      <c r="AS134" s="249">
        <f t="shared" si="8"/>
        <v>0.93743617372650279</v>
      </c>
      <c r="AT134" s="249">
        <f t="shared" si="9"/>
        <v>0.39039862635054379</v>
      </c>
      <c r="AU134" s="248">
        <f t="shared" si="13"/>
        <v>9.34830348943904</v>
      </c>
      <c r="AV134" s="249">
        <f t="shared" si="14"/>
        <v>1.6857753261743966E-5</v>
      </c>
      <c r="AW134" s="250">
        <f t="shared" si="15"/>
        <v>199.99999969624272</v>
      </c>
    </row>
    <row r="135" spans="1:50" ht="11.1" customHeight="1" x14ac:dyDescent="0.2">
      <c r="B135" s="176">
        <v>31000</v>
      </c>
      <c r="C135" s="177">
        <f>C208/27</f>
        <v>0.12962962962962962</v>
      </c>
      <c r="D135" s="178">
        <f>D208/27</f>
        <v>74.81481481481481</v>
      </c>
      <c r="E135" s="312">
        <f>ND代替値*2.71828^(-(0.69315/2.062)*(B135-調査開始日)/365.25)</f>
        <v>1.1738721803695679E-3</v>
      </c>
      <c r="F135" s="179">
        <f>(F208/27*1000)/1000</f>
        <v>7.4074074074074077E-3</v>
      </c>
      <c r="G135" s="180">
        <f>G208/27</f>
        <v>4.6296296296296298</v>
      </c>
      <c r="H135" s="178">
        <f>H208/27</f>
        <v>96.296296296296291</v>
      </c>
      <c r="I135" s="312">
        <f>ND代替値*2.71828^(-(0.69315/2.062)*(B135-調査開始日)/365.25)</f>
        <v>2.9933740599423987E-3</v>
      </c>
      <c r="J135" s="179">
        <f>(J208/27*1000)/1000</f>
        <v>5.9259259259259262E-2</v>
      </c>
      <c r="K135" s="176">
        <v>31000</v>
      </c>
      <c r="L135" s="177">
        <f>K208/27</f>
        <v>0.17777777777777778</v>
      </c>
      <c r="M135" s="178">
        <f t="shared" si="16"/>
        <v>68.888888888888886</v>
      </c>
      <c r="N135" s="312">
        <f t="shared" si="2"/>
        <v>1.2149577066825031E-3</v>
      </c>
      <c r="O135" s="179">
        <f>(M208/27*1000)/1000</f>
        <v>1.8518518518518517E-2</v>
      </c>
      <c r="P135" s="180">
        <f t="shared" si="3"/>
        <v>8.5925925925925934</v>
      </c>
      <c r="Q135" s="178">
        <f t="shared" si="3"/>
        <v>78.888888888888886</v>
      </c>
      <c r="R135" s="312">
        <f t="shared" si="4"/>
        <v>2.9933740599423987E-3</v>
      </c>
      <c r="S135" s="179">
        <f t="shared" si="5"/>
        <v>8.1481481481481502E-2</v>
      </c>
      <c r="T135" s="176">
        <v>30990</v>
      </c>
      <c r="U135" s="310">
        <f>ND代替値</f>
        <v>4.4499999999999998E-2</v>
      </c>
      <c r="V135" s="178">
        <f>V208/27</f>
        <v>73.703703703703709</v>
      </c>
      <c r="W135" s="312">
        <f>ND代替値*2.71828^(-(0.69315/2.062)*(T135-調査開始日)/365.25)</f>
        <v>1.9547973344344162E-3</v>
      </c>
      <c r="X135" s="313">
        <f>ND代替値*2.71828^(-(0.69315/30.02)*(T135-調査開始日)/365.25)</f>
        <v>5.1227605829969169E-3</v>
      </c>
      <c r="Y135" s="180">
        <f>Y208/27</f>
        <v>7.2592592592592595</v>
      </c>
      <c r="Z135" s="178">
        <f>Z208/27</f>
        <v>106.66666666666667</v>
      </c>
      <c r="AA135" s="312">
        <f>ND代替値*2.71828^(-(0.69315/2.062)*(T135-調査開始日)/365.25)</f>
        <v>2.8433415773591515E-3</v>
      </c>
      <c r="AB135" s="188">
        <f>(AA208/27*1000)/1000</f>
        <v>7.407407407407407E-2</v>
      </c>
      <c r="AC135" s="176">
        <v>30987</v>
      </c>
      <c r="AD135" s="177">
        <f>AC208/27</f>
        <v>0.44444444444444442</v>
      </c>
      <c r="AE135" s="178">
        <f>AD208/27</f>
        <v>77.777777777777771</v>
      </c>
      <c r="AF135" s="312">
        <f>ND代替値*2.71828^(-(0.69315/2.062)*(AC135-調査開始日)/365.25)</f>
        <v>1.7285417845172158E-3</v>
      </c>
      <c r="AG135" s="346">
        <f>ND代替値*2.71828^(-(0.69315/30.02)*(AC135-調査開始日)/365.25)</f>
        <v>4.5182002076229475E-3</v>
      </c>
      <c r="AH135" s="340">
        <f>AF208/27</f>
        <v>0.3</v>
      </c>
      <c r="AI135" s="183">
        <v>0.3</v>
      </c>
      <c r="AJ135" s="218">
        <v>31</v>
      </c>
      <c r="AK135" s="180">
        <f>AH208/27</f>
        <v>9.8888888888888893</v>
      </c>
      <c r="AL135" s="178">
        <f>AI208/27</f>
        <v>99.259259259259252</v>
      </c>
      <c r="AM135" s="312">
        <f>ND代替値*2.71828^(-(0.69315/2.062)*(AC135-調査開始日)/365.25)</f>
        <v>3.3858034954460936E-3</v>
      </c>
      <c r="AN135" s="346">
        <f>ND代替値*2.71828^(-(0.69315/30.02)*(AC135-調査開始日)/365.25)</f>
        <v>8.8500828809109297E-3</v>
      </c>
      <c r="AO135" s="340"/>
      <c r="AP135" s="186"/>
      <c r="AQ135" s="184"/>
      <c r="AS135" s="249">
        <f t="shared" si="8"/>
        <v>0.93082240171254316</v>
      </c>
      <c r="AT135" s="249">
        <f t="shared" si="9"/>
        <v>0.35216165411087041</v>
      </c>
      <c r="AU135" s="248">
        <f t="shared" si="13"/>
        <v>9.279518440275762</v>
      </c>
      <c r="AV135" s="249">
        <f t="shared" si="14"/>
        <v>3.9275362966985841E-6</v>
      </c>
      <c r="AW135" s="250">
        <f t="shared" si="15"/>
        <v>199.99999966295422</v>
      </c>
    </row>
    <row r="136" spans="1:50" ht="11.1" customHeight="1" x14ac:dyDescent="0.2">
      <c r="B136" s="176">
        <v>31253</v>
      </c>
      <c r="C136" s="177"/>
      <c r="D136" s="178"/>
      <c r="E136" s="189"/>
      <c r="F136" s="179"/>
      <c r="G136" s="180"/>
      <c r="H136" s="178"/>
      <c r="I136" s="178"/>
      <c r="J136" s="195"/>
      <c r="K136" s="176">
        <v>31253</v>
      </c>
      <c r="L136" s="310">
        <f>ND代替値</f>
        <v>4.1000000000000002E-2</v>
      </c>
      <c r="M136" s="178">
        <f t="shared" si="16"/>
        <v>92.222222222222229</v>
      </c>
      <c r="N136" s="312">
        <f t="shared" si="2"/>
        <v>9.6258142384429745E-4</v>
      </c>
      <c r="O136" s="179">
        <f>(M209/27*1000)/1000</f>
        <v>1.1111111111111112E-2</v>
      </c>
      <c r="P136" s="180">
        <f t="shared" si="3"/>
        <v>3.4444444444444446</v>
      </c>
      <c r="Q136" s="178">
        <f t="shared" si="3"/>
        <v>118.14814814814815</v>
      </c>
      <c r="R136" s="312">
        <f t="shared" si="4"/>
        <v>2.3715774210656604E-3</v>
      </c>
      <c r="S136" s="179">
        <f t="shared" si="5"/>
        <v>4.4444444444444446E-2</v>
      </c>
      <c r="T136" s="176">
        <v>31253</v>
      </c>
      <c r="U136" s="177"/>
      <c r="V136" s="178"/>
      <c r="W136" s="189"/>
      <c r="X136" s="179"/>
      <c r="Y136" s="180"/>
      <c r="Z136" s="178"/>
      <c r="AA136" s="189"/>
      <c r="AB136" s="179"/>
      <c r="AC136" s="176"/>
      <c r="AD136" s="177"/>
      <c r="AE136" s="178"/>
      <c r="AF136" s="189"/>
      <c r="AG136" s="200"/>
      <c r="AH136" s="340"/>
      <c r="AI136" s="186"/>
      <c r="AJ136" s="187"/>
      <c r="AK136" s="180"/>
      <c r="AL136" s="178"/>
      <c r="AM136" s="189"/>
      <c r="AN136" s="189"/>
      <c r="AO136" s="340"/>
      <c r="AP136" s="186"/>
      <c r="AQ136" s="187"/>
      <c r="AS136" s="249">
        <f t="shared" si="8"/>
        <v>0.91605360777644818</v>
      </c>
      <c r="AT136" s="249">
        <f t="shared" si="9"/>
        <v>0.27900910836066589</v>
      </c>
      <c r="AU136" s="248">
        <f t="shared" si="13"/>
        <v>9.1259951340525021</v>
      </c>
      <c r="AV136" s="249">
        <f t="shared" si="14"/>
        <v>1.461983396712264E-7</v>
      </c>
      <c r="AW136" s="250">
        <f t="shared" si="15"/>
        <v>199.99999958775797</v>
      </c>
    </row>
    <row r="137" spans="1:50" ht="11.1" customHeight="1" x14ac:dyDescent="0.2">
      <c r="A137" s="24"/>
      <c r="B137" s="176">
        <v>31378</v>
      </c>
      <c r="C137" s="177"/>
      <c r="D137" s="178"/>
      <c r="E137" s="189"/>
      <c r="F137" s="179"/>
      <c r="G137" s="180"/>
      <c r="H137" s="178"/>
      <c r="I137" s="178"/>
      <c r="J137" s="195"/>
      <c r="K137" s="176">
        <v>31378</v>
      </c>
      <c r="L137" s="177" t="e">
        <f>K209/27</f>
        <v>#VALUE!</v>
      </c>
      <c r="M137" s="178">
        <f t="shared" ref="M137" si="17">L209/27</f>
        <v>92.222222222222229</v>
      </c>
      <c r="N137" s="312">
        <f t="shared" ref="N137" si="18">ND代替値*2.71828^(-(0.69315/2.062)*(K137-調査開始日)/365.25)</f>
        <v>8.5797608356235082E-4</v>
      </c>
      <c r="O137" s="313">
        <f>ND代替値*2.71828^(-(0.69315/30.02)*(K137-調査開始日)/365.25)</f>
        <v>3.1355100517942935E-3</v>
      </c>
      <c r="P137" s="180">
        <f t="shared" ref="P137" si="19">O209/27</f>
        <v>3.4444444444444446</v>
      </c>
      <c r="Q137" s="178">
        <f t="shared" ref="Q137" si="20">P209/27</f>
        <v>118.14814814814815</v>
      </c>
      <c r="R137" s="312">
        <f t="shared" ref="R137" si="21">ND代替値*2.71828^(-(0.69315/2.062)*(K137-調査開始日)/365.25)</f>
        <v>2.1138541189217337E-3</v>
      </c>
      <c r="S137" s="179">
        <f t="shared" ref="S137" si="22">(Q209/27*1000)/1000</f>
        <v>4.4444444444444446E-2</v>
      </c>
      <c r="T137" s="176">
        <v>31356</v>
      </c>
      <c r="U137" s="177">
        <f>U209/27</f>
        <v>0</v>
      </c>
      <c r="V137" s="178">
        <f>V209/27</f>
        <v>0</v>
      </c>
      <c r="W137" s="312">
        <f>ND代替値*2.71828^(-(0.69315/2.062)*(T137-調査開始日)/365.25)</f>
        <v>1.3957644738754004E-3</v>
      </c>
      <c r="X137" s="179">
        <f>(W209/27*1000)/1000</f>
        <v>0</v>
      </c>
      <c r="Y137" s="180">
        <f>Y209/27</f>
        <v>0</v>
      </c>
      <c r="Z137" s="178">
        <f>Z209/27</f>
        <v>0</v>
      </c>
      <c r="AA137" s="312">
        <f>ND代替値*2.71828^(-(0.69315/2.062)*(T137-調査開始日)/365.25)</f>
        <v>2.0302028710914915E-3</v>
      </c>
      <c r="AB137" s="179">
        <f>(AA209/27*1000)/1000</f>
        <v>0</v>
      </c>
      <c r="AC137" s="176">
        <v>31360</v>
      </c>
      <c r="AD137" s="177">
        <f>AC209/27</f>
        <v>0</v>
      </c>
      <c r="AE137" s="178">
        <f>AD209/27</f>
        <v>0</v>
      </c>
      <c r="AF137" s="312">
        <f>ND代替値*2.71828^(-(0.69315/2.062)*(AC137-調査開始日)/365.25)</f>
        <v>1.2262877666688666E-3</v>
      </c>
      <c r="AG137" s="346">
        <f>ND代替値*2.71828^(-(0.69315/30.02)*(AC137-調査開始日)/365.25)</f>
        <v>4.4129094718736916E-3</v>
      </c>
      <c r="AH137" s="339"/>
      <c r="AI137" s="183"/>
      <c r="AJ137" s="184"/>
      <c r="AK137" s="180">
        <f>AH209/27</f>
        <v>0</v>
      </c>
      <c r="AL137" s="178">
        <f>AI209/27</f>
        <v>0</v>
      </c>
      <c r="AM137" s="312">
        <f>ND代替値*2.71828^(-(0.69315/2.062)*(AC137-調査開始日)/365.25)</f>
        <v>2.4020069656400483E-3</v>
      </c>
      <c r="AN137" s="189">
        <f>(AJ209/27*1000)/1000</f>
        <v>0</v>
      </c>
      <c r="AO137" s="340"/>
      <c r="AP137" s="186"/>
      <c r="AQ137" s="187"/>
      <c r="AR137" s="315"/>
      <c r="AS137" s="249">
        <f t="shared" si="8"/>
        <v>0.90884349327370817</v>
      </c>
      <c r="AT137" s="249">
        <f t="shared" si="9"/>
        <v>0.24868871987314514</v>
      </c>
      <c r="AU137" s="248">
        <f t="shared" ref="AU137" si="23">10*2.71828^(-(0.69315/28.78)*(B137-調査開始日)/365.25)</f>
        <v>9.0510837928287327</v>
      </c>
      <c r="AV137" s="249">
        <f t="shared" ref="AV137" si="24">10*2.71828^(-(0.69315/0.1459)*(B137-調査開始日)/365.25)</f>
        <v>2.8762520623139537E-8</v>
      </c>
      <c r="AW137" s="250">
        <f t="shared" ref="AW137" si="25">200*2.71828^(-(0.69315/(1.277*10^9))*(B137-調査開始日)/365.25)</f>
        <v>199.99999955060565</v>
      </c>
      <c r="AX137" s="24"/>
    </row>
    <row r="138" spans="1:50" s="24" customFormat="1" ht="11.1" customHeight="1" thickBot="1" x14ac:dyDescent="0.25">
      <c r="A138" s="159"/>
      <c r="B138" s="160">
        <v>31527</v>
      </c>
      <c r="C138" s="161"/>
      <c r="D138" s="162"/>
      <c r="E138" s="163"/>
      <c r="F138" s="164"/>
      <c r="G138" s="165"/>
      <c r="H138" s="162"/>
      <c r="I138" s="162"/>
      <c r="J138" s="166"/>
      <c r="K138" s="160">
        <v>31527</v>
      </c>
      <c r="L138" s="161"/>
      <c r="M138" s="162"/>
      <c r="N138" s="332"/>
      <c r="O138" s="333"/>
      <c r="P138" s="165"/>
      <c r="Q138" s="162"/>
      <c r="R138" s="332"/>
      <c r="S138" s="164"/>
      <c r="T138" s="160">
        <v>31527</v>
      </c>
      <c r="U138" s="161"/>
      <c r="V138" s="162"/>
      <c r="W138" s="332"/>
      <c r="X138" s="164"/>
      <c r="Y138" s="165"/>
      <c r="Z138" s="162"/>
      <c r="AA138" s="332"/>
      <c r="AB138" s="164"/>
      <c r="AC138" s="160">
        <v>31527</v>
      </c>
      <c r="AD138" s="161"/>
      <c r="AE138" s="162"/>
      <c r="AF138" s="332"/>
      <c r="AG138" s="347"/>
      <c r="AH138" s="341"/>
      <c r="AI138" s="167"/>
      <c r="AJ138" s="168"/>
      <c r="AK138" s="165"/>
      <c r="AL138" s="162"/>
      <c r="AM138" s="332"/>
      <c r="AN138" s="163"/>
      <c r="AO138" s="344"/>
      <c r="AP138" s="169"/>
      <c r="AQ138" s="170"/>
      <c r="AR138" s="309"/>
      <c r="AS138" s="334"/>
      <c r="AT138" s="334"/>
      <c r="AU138" s="335"/>
      <c r="AV138" s="334"/>
      <c r="AW138" s="336"/>
      <c r="AX138" s="159"/>
    </row>
    <row r="139" spans="1:50" ht="11.1" customHeight="1" x14ac:dyDescent="0.2">
      <c r="A139" s="24"/>
      <c r="B139" s="316">
        <v>31528</v>
      </c>
      <c r="C139" s="317"/>
      <c r="D139" s="318"/>
      <c r="E139" s="319"/>
      <c r="F139" s="320"/>
      <c r="G139" s="321"/>
      <c r="H139" s="318"/>
      <c r="I139" s="318"/>
      <c r="J139" s="322"/>
      <c r="K139" s="316">
        <v>31528</v>
      </c>
      <c r="L139" s="317"/>
      <c r="M139" s="318"/>
      <c r="N139" s="323"/>
      <c r="O139" s="324"/>
      <c r="P139" s="321"/>
      <c r="Q139" s="318"/>
      <c r="R139" s="323"/>
      <c r="S139" s="320"/>
      <c r="T139" s="316">
        <v>31528</v>
      </c>
      <c r="U139" s="317"/>
      <c r="V139" s="318"/>
      <c r="W139" s="323"/>
      <c r="X139" s="320"/>
      <c r="Y139" s="321"/>
      <c r="Z139" s="318"/>
      <c r="AA139" s="323"/>
      <c r="AB139" s="320"/>
      <c r="AC139" s="316">
        <v>31528</v>
      </c>
      <c r="AD139" s="317"/>
      <c r="AE139" s="318"/>
      <c r="AF139" s="323"/>
      <c r="AG139" s="323"/>
      <c r="AH139" s="342"/>
      <c r="AI139" s="325"/>
      <c r="AJ139" s="326"/>
      <c r="AK139" s="321"/>
      <c r="AL139" s="318"/>
      <c r="AM139" s="323"/>
      <c r="AN139" s="319"/>
      <c r="AO139" s="345"/>
      <c r="AP139" s="327"/>
      <c r="AQ139" s="328"/>
      <c r="AR139" s="24"/>
      <c r="AS139" s="306">
        <f t="shared" ref="AS139:AS164" si="26">1*2.71828^(-(0.69315/30.02)*(B139-事故日Cb)/365.25)</f>
        <v>1</v>
      </c>
      <c r="AT139" s="306">
        <f t="shared" ref="AT139:AT164" si="27">1*2.71828^(-(0.69315/2.062)*(B139-事故日Cb)/365.25)</f>
        <v>1</v>
      </c>
      <c r="AU139" s="307">
        <f t="shared" ref="AU139:AU164" si="28">10*2.71828^(-(0.69315/28.78)*(B139-事故日Cb)/365.25)</f>
        <v>10</v>
      </c>
      <c r="AV139" s="306">
        <f t="shared" ref="AV139:AV164" si="29">10*2.71828^(-(0.69315/0.1459)*(B139-事故日Cb)/365.25)</f>
        <v>10</v>
      </c>
      <c r="AW139" s="308">
        <f t="shared" ref="AW139:AW164" si="30">200*2.71828^(-(0.69315/(1.277*10^9))*(B139-事故日Cb)/365.25)</f>
        <v>200</v>
      </c>
    </row>
    <row r="140" spans="1:50" ht="11.1" customHeight="1" x14ac:dyDescent="0.2">
      <c r="B140" s="176">
        <v>31725</v>
      </c>
      <c r="C140" s="177">
        <f>C211/27</f>
        <v>0.11481481481481481</v>
      </c>
      <c r="D140" s="178">
        <f>D211/27</f>
        <v>85.555555555555557</v>
      </c>
      <c r="E140" s="312">
        <f t="shared" ref="E140:E163" si="31">ND代替値*2.71828^(-(0.69315/2.062)*(B140-事故日Cb)/365.25)</f>
        <v>2.7805977646230828E-3</v>
      </c>
      <c r="F140" s="179">
        <f>(F211/27*1000)/1000</f>
        <v>6.6666666666666662E-3</v>
      </c>
      <c r="G140" s="180">
        <f>G211/27</f>
        <v>6.4074074074074074</v>
      </c>
      <c r="H140" s="178">
        <f>H211/27</f>
        <v>121.48148148148148</v>
      </c>
      <c r="I140" s="312">
        <f t="shared" ref="I140:I146" si="32">ND代替値*2.71828^(-(0.69315/2.062)*(B140-事故日Cb)/365.25)</f>
        <v>7.090524299788863E-3</v>
      </c>
      <c r="J140" s="179">
        <f>(J211/27*1000)/1000</f>
        <v>2.5925925925925925E-2</v>
      </c>
      <c r="K140" s="176">
        <v>31726</v>
      </c>
      <c r="L140" s="310">
        <f>ND代替値</f>
        <v>4.1000000000000002E-2</v>
      </c>
      <c r="M140" s="178">
        <f t="shared" ref="M140:M141" si="33">L211/27</f>
        <v>80.740740740740748</v>
      </c>
      <c r="N140" s="312">
        <f t="shared" ref="N140:N163" si="34">ND代替値*2.71828^(-(0.69315/2.062)*(K140-事故日Cb)/365.25)</f>
        <v>2.875271242673534E-3</v>
      </c>
      <c r="O140" s="313">
        <f>ND代替値*2.71828^(-(0.69315/30.02)*(K140-事故日Cb)/365.25)</f>
        <v>3.4070863783571318E-3</v>
      </c>
      <c r="P140" s="180">
        <f t="shared" ref="P140:Q141" si="35">O211/27</f>
        <v>9.3333333333333339</v>
      </c>
      <c r="Q140" s="178">
        <f t="shared" si="35"/>
        <v>104.44444444444444</v>
      </c>
      <c r="R140" s="312">
        <f t="shared" ref="R140:R146" si="36">ND代替値*2.71828^(-(0.69315/2.062)*(K140-事故日Cb)/365.25)</f>
        <v>7.0840016123840683E-3</v>
      </c>
      <c r="S140" s="179">
        <f t="shared" ref="S140:S141" si="37">(Q211/27*1000)/1000</f>
        <v>3.3333333333333333E-2</v>
      </c>
      <c r="T140" s="176">
        <v>31720</v>
      </c>
      <c r="U140" s="182">
        <f>U211/27</f>
        <v>0.15185185185185185</v>
      </c>
      <c r="V140" s="178">
        <f>V211/27</f>
        <v>72.222222222222229</v>
      </c>
      <c r="W140" s="312">
        <f t="shared" ref="W140:W163" si="38">ND代替値*2.71828^(-(0.69315/2.062)*(T140-事故日Cb)/365.25)</f>
        <v>4.6091474875071493E-3</v>
      </c>
      <c r="X140" s="179">
        <f>(W211/27*1000)/1000</f>
        <v>5.185185185185185E-2</v>
      </c>
      <c r="Y140" s="180">
        <f>Y211/27</f>
        <v>4.9259259259259256</v>
      </c>
      <c r="Z140" s="178">
        <f>Z211/27</f>
        <v>85.925925925925924</v>
      </c>
      <c r="AA140" s="312">
        <f t="shared" ref="AA140:AA163" si="39">ND代替値*2.71828^(-(0.69315/2.062)*(T140-事故日Cb)/365.25)</f>
        <v>6.7042145272831269E-3</v>
      </c>
      <c r="AB140" s="179">
        <f>(AA211/27*1000)/1000</f>
        <v>0.10740740740740741</v>
      </c>
      <c r="AC140" s="176">
        <v>31716</v>
      </c>
      <c r="AD140" s="182">
        <f>AC211/27</f>
        <v>0.13703703703703704</v>
      </c>
      <c r="AE140" s="178">
        <f>AD211/27</f>
        <v>69.259259259259252</v>
      </c>
      <c r="AF140" s="312">
        <f t="shared" ref="AF140:AF163" si="40">ND代替値*2.71828^(-(0.69315/2.062)*(AC140-事故日Cb)/365.25)</f>
        <v>4.0794202540689415E-3</v>
      </c>
      <c r="AG140" s="346">
        <f>ND代替値*2.71828^(-(0.69315/30.02)*(AC140-事故日Cb)/365.25)</f>
        <v>4.7927009445700667E-3</v>
      </c>
      <c r="AH140" s="339"/>
      <c r="AI140" s="183"/>
      <c r="AJ140" s="184"/>
      <c r="AK140" s="180">
        <f>AH211/27</f>
        <v>10.481481481481481</v>
      </c>
      <c r="AL140" s="178">
        <f>AI211/27</f>
        <v>109.25925925925925</v>
      </c>
      <c r="AM140" s="312">
        <f t="shared" ref="AM140:AM163" si="41">ND代替値*2.71828^(-(0.69315/2.062)*(AC140-事故日Cb)/365.25)</f>
        <v>7.9906169925061752E-3</v>
      </c>
      <c r="AN140" s="185">
        <f>(AJ211/27*1000)/1000</f>
        <v>7.0370370370370361E-2</v>
      </c>
      <c r="AO140" s="340"/>
      <c r="AP140" s="186"/>
      <c r="AQ140" s="187"/>
      <c r="AS140" s="249">
        <f t="shared" si="26"/>
        <v>0.98762370059329363</v>
      </c>
      <c r="AT140" s="249">
        <f t="shared" si="27"/>
        <v>0.83417932938692496</v>
      </c>
      <c r="AU140" s="248">
        <f t="shared" si="28"/>
        <v>9.8709391744548363</v>
      </c>
      <c r="AV140" s="249">
        <f t="shared" si="29"/>
        <v>0.77119104164784624</v>
      </c>
      <c r="AW140" s="250">
        <f t="shared" si="30"/>
        <v>199.99999994144795</v>
      </c>
    </row>
    <row r="141" spans="1:50" ht="11.1" customHeight="1" x14ac:dyDescent="0.2">
      <c r="B141" s="176">
        <v>32094</v>
      </c>
      <c r="C141" s="310">
        <f>ND代替値</f>
        <v>5.5E-2</v>
      </c>
      <c r="D141" s="178">
        <f>D212/27</f>
        <v>53.333333333333336</v>
      </c>
      <c r="E141" s="312">
        <f t="shared" si="31"/>
        <v>1.9799283589726469E-3</v>
      </c>
      <c r="F141" s="179">
        <f>(F212/27*1000)/1000</f>
        <v>9.6296296296296303E-3</v>
      </c>
      <c r="G141" s="180">
        <f>G212/27</f>
        <v>8.1481481481481488</v>
      </c>
      <c r="H141" s="178">
        <f>H212/27</f>
        <v>54.444444444444443</v>
      </c>
      <c r="I141" s="312">
        <f t="shared" si="32"/>
        <v>5.0488173153802494E-3</v>
      </c>
      <c r="J141" s="179">
        <f>(J212/27*1000)/1000</f>
        <v>3.3333333333333333E-2</v>
      </c>
      <c r="K141" s="176">
        <v>32093</v>
      </c>
      <c r="L141" s="310">
        <f>ND代替値</f>
        <v>4.1000000000000002E-2</v>
      </c>
      <c r="M141" s="178">
        <f t="shared" si="33"/>
        <v>58.148148148148145</v>
      </c>
      <c r="N141" s="312">
        <f t="shared" si="34"/>
        <v>2.0511127031189974E-3</v>
      </c>
      <c r="O141" s="179">
        <f>(M212/27*1000)/1000</f>
        <v>9.2592592592592587E-3</v>
      </c>
      <c r="P141" s="180">
        <f t="shared" si="35"/>
        <v>10.481481481481481</v>
      </c>
      <c r="Q141" s="178">
        <f t="shared" si="35"/>
        <v>62.222222222222221</v>
      </c>
      <c r="R141" s="312">
        <f t="shared" si="36"/>
        <v>5.0534660801482547E-3</v>
      </c>
      <c r="S141" s="179">
        <f t="shared" si="37"/>
        <v>5.9259259259259262E-2</v>
      </c>
      <c r="T141" s="176">
        <v>32090</v>
      </c>
      <c r="U141" s="182">
        <f>U212/27</f>
        <v>0.18888888888888888</v>
      </c>
      <c r="V141" s="178">
        <f>V212/27</f>
        <v>83.333333333333329</v>
      </c>
      <c r="W141" s="312">
        <f t="shared" si="38"/>
        <v>3.2789305176214529E-3</v>
      </c>
      <c r="X141" s="313">
        <f>ND代替値*2.71828^(-(0.69315/30.02)*(T141-事故日Cb)/365.25)</f>
        <v>5.3080300683476756E-3</v>
      </c>
      <c r="Y141" s="180">
        <f>Y212/27</f>
        <v>4.1481481481481479</v>
      </c>
      <c r="Z141" s="178">
        <f>Z212/27</f>
        <v>70.370370370370367</v>
      </c>
      <c r="AA141" s="312">
        <f t="shared" si="39"/>
        <v>4.7693534801766593E-3</v>
      </c>
      <c r="AB141" s="188">
        <f>(AA212/27*1000)/1000</f>
        <v>2.9629629629629631E-2</v>
      </c>
      <c r="AC141" s="176">
        <v>32090</v>
      </c>
      <c r="AD141" s="177">
        <f>AC212/27</f>
        <v>0.1962962962962963</v>
      </c>
      <c r="AE141" s="178">
        <f>AD212/27</f>
        <v>73.703703703703709</v>
      </c>
      <c r="AF141" s="312">
        <f t="shared" si="40"/>
        <v>2.8914205473570993E-3</v>
      </c>
      <c r="AG141" s="346">
        <f>ND代替値*2.71828^(-(0.69315/30.02)*(AC141-事故日Cb)/365.25)</f>
        <v>4.6807174239065861E-3</v>
      </c>
      <c r="AH141" s="339"/>
      <c r="AI141" s="183"/>
      <c r="AJ141" s="184"/>
      <c r="AK141" s="180">
        <f>AH212/27</f>
        <v>13.481481481481481</v>
      </c>
      <c r="AL141" s="178">
        <f>AI212/27</f>
        <v>137.77777777777777</v>
      </c>
      <c r="AM141" s="312">
        <f t="shared" si="41"/>
        <v>5.6636072577097825E-3</v>
      </c>
      <c r="AN141" s="185">
        <f>(AJ212/27*1000)/1000</f>
        <v>4.0740740740740751E-2</v>
      </c>
      <c r="AO141" s="340"/>
      <c r="AP141" s="186"/>
      <c r="AQ141" s="187"/>
      <c r="AS141" s="249">
        <f t="shared" si="26"/>
        <v>0.9648523693406299</v>
      </c>
      <c r="AT141" s="249">
        <f t="shared" si="27"/>
        <v>0.59397850769179406</v>
      </c>
      <c r="AU141" s="248">
        <f t="shared" si="28"/>
        <v>9.6336609320403177</v>
      </c>
      <c r="AV141" s="249">
        <f t="shared" si="29"/>
        <v>6.3490540990929403E-3</v>
      </c>
      <c r="AW141" s="250">
        <f t="shared" si="30"/>
        <v>199.99999983177435</v>
      </c>
    </row>
    <row r="142" spans="1:50" ht="11.1" customHeight="1" x14ac:dyDescent="0.2">
      <c r="B142" s="176">
        <v>32479</v>
      </c>
      <c r="C142" s="310">
        <f>ND代替値</f>
        <v>5.5E-2</v>
      </c>
      <c r="D142" s="178">
        <v>79.5</v>
      </c>
      <c r="E142" s="312">
        <f t="shared" si="31"/>
        <v>1.3892026702040248E-3</v>
      </c>
      <c r="F142" s="313">
        <f t="shared" ref="F142:F160" si="42">ND代替値*2.71828^(-(0.69315/30.02)*(B142-事故日Cb)/365.25)</f>
        <v>3.1388438305590309E-3</v>
      </c>
      <c r="G142" s="180">
        <v>7.2</v>
      </c>
      <c r="H142" s="178">
        <v>116</v>
      </c>
      <c r="I142" s="312">
        <f t="shared" si="32"/>
        <v>3.5424668090202642E-3</v>
      </c>
      <c r="J142" s="313">
        <f>ND代替値*2.71828^(-(0.69315/30.02)*(B142-事故日Cb)/365.25)</f>
        <v>8.0040517679255303E-3</v>
      </c>
      <c r="K142" s="176">
        <v>32468</v>
      </c>
      <c r="L142" s="310">
        <f>ND代替値</f>
        <v>4.1000000000000002E-2</v>
      </c>
      <c r="M142" s="178">
        <v>64.900000000000006</v>
      </c>
      <c r="N142" s="312">
        <f t="shared" si="34"/>
        <v>1.4524548500239906E-3</v>
      </c>
      <c r="O142" s="179">
        <v>8.9999999999999993E-3</v>
      </c>
      <c r="P142" s="180">
        <v>8.3000000000000007</v>
      </c>
      <c r="Q142" s="178">
        <v>116</v>
      </c>
      <c r="R142" s="312">
        <f t="shared" si="36"/>
        <v>3.5785119493344695E-3</v>
      </c>
      <c r="S142" s="179">
        <v>6.7000000000000004E-2</v>
      </c>
      <c r="T142" s="176">
        <v>32463</v>
      </c>
      <c r="U142" s="310">
        <f>ND代替値</f>
        <v>4.4499999999999998E-2</v>
      </c>
      <c r="V142" s="178">
        <v>79.3</v>
      </c>
      <c r="W142" s="312">
        <f t="shared" si="38"/>
        <v>2.3261875515722336E-3</v>
      </c>
      <c r="X142" s="313">
        <f>ND代替値*2.71828^(-(0.69315/30.02)*(T142-事故日Cb)/365.25)</f>
        <v>5.1843333825893588E-3</v>
      </c>
      <c r="Y142" s="180">
        <v>2</v>
      </c>
      <c r="Z142" s="178">
        <v>92.7</v>
      </c>
      <c r="AA142" s="312">
        <f t="shared" si="39"/>
        <v>3.3835455295596123E-3</v>
      </c>
      <c r="AB142" s="179">
        <v>4.4999999999999998E-2</v>
      </c>
      <c r="AC142" s="176">
        <v>32464</v>
      </c>
      <c r="AD142" s="310">
        <f>ND代替値</f>
        <v>0.05</v>
      </c>
      <c r="AE142" s="178">
        <v>85</v>
      </c>
      <c r="AF142" s="312">
        <f t="shared" si="40"/>
        <v>2.0493874768945392E-3</v>
      </c>
      <c r="AG142" s="346">
        <f>ND代替値*2.71828^(-(0.69315/30.02)*(AC142-事故日Cb)/365.25)</f>
        <v>4.5713504464084797E-3</v>
      </c>
      <c r="AH142" s="339"/>
      <c r="AI142" s="183"/>
      <c r="AJ142" s="184"/>
      <c r="AK142" s="180">
        <v>7.3</v>
      </c>
      <c r="AL142" s="178">
        <v>148</v>
      </c>
      <c r="AM142" s="312">
        <f t="shared" si="41"/>
        <v>4.0142641299996135E-3</v>
      </c>
      <c r="AN142" s="189">
        <v>5.8000000000000003E-2</v>
      </c>
      <c r="AO142" s="340"/>
      <c r="AP142" s="186"/>
      <c r="AQ142" s="187"/>
      <c r="AS142" s="249">
        <f t="shared" si="26"/>
        <v>0.94165314916770937</v>
      </c>
      <c r="AT142" s="249">
        <f t="shared" si="27"/>
        <v>0.4167608010612075</v>
      </c>
      <c r="AU142" s="248">
        <f t="shared" si="28"/>
        <v>9.3921721212402609</v>
      </c>
      <c r="AV142" s="249">
        <f t="shared" si="29"/>
        <v>4.244957001950548E-5</v>
      </c>
      <c r="AW142" s="250">
        <f t="shared" si="30"/>
        <v>199.99999971734522</v>
      </c>
      <c r="AX142" s="24"/>
    </row>
    <row r="143" spans="1:50" ht="11.1" customHeight="1" x14ac:dyDescent="0.2">
      <c r="B143" s="176">
        <v>32832</v>
      </c>
      <c r="C143" s="310">
        <f>ND代替値</f>
        <v>5.5E-2</v>
      </c>
      <c r="D143" s="178">
        <v>79.900000000000006</v>
      </c>
      <c r="E143" s="312">
        <f t="shared" si="31"/>
        <v>1.0038575507459711E-3</v>
      </c>
      <c r="F143" s="313">
        <f t="shared" si="42"/>
        <v>3.0695756525659134E-3</v>
      </c>
      <c r="G143" s="180">
        <v>9.8000000000000007</v>
      </c>
      <c r="H143" s="178">
        <v>105</v>
      </c>
      <c r="I143" s="312">
        <f t="shared" si="32"/>
        <v>2.5598367544022262E-3</v>
      </c>
      <c r="J143" s="313">
        <f>ND代替値*2.71828^(-(0.69315/30.02)*(B143-事故日Cb)/365.25)</f>
        <v>7.8274179140430805E-3</v>
      </c>
      <c r="K143" s="176">
        <v>32832</v>
      </c>
      <c r="L143" s="310">
        <f>ND代替値</f>
        <v>4.1000000000000002E-2</v>
      </c>
      <c r="M143" s="178">
        <v>52.1</v>
      </c>
      <c r="N143" s="312">
        <f t="shared" si="34"/>
        <v>1.0389925650220802E-3</v>
      </c>
      <c r="O143" s="179">
        <v>1.4999999999999999E-2</v>
      </c>
      <c r="P143" s="180">
        <v>9.9</v>
      </c>
      <c r="Q143" s="178">
        <v>62.1</v>
      </c>
      <c r="R143" s="312">
        <f t="shared" si="36"/>
        <v>2.5598367544022262E-3</v>
      </c>
      <c r="S143" s="179">
        <v>5.1999999999999998E-2</v>
      </c>
      <c r="T143" s="176">
        <v>32820</v>
      </c>
      <c r="U143" s="190">
        <v>0.16</v>
      </c>
      <c r="V143" s="178">
        <v>47</v>
      </c>
      <c r="W143" s="312">
        <f t="shared" si="38"/>
        <v>1.6747593630132111E-3</v>
      </c>
      <c r="X143" s="179">
        <v>4.2999999999999997E-2</v>
      </c>
      <c r="Y143" s="180">
        <v>3</v>
      </c>
      <c r="Z143" s="178">
        <v>52.7</v>
      </c>
      <c r="AA143" s="312">
        <f t="shared" si="39"/>
        <v>2.4360136189283074E-3</v>
      </c>
      <c r="AB143" s="179">
        <v>0.12</v>
      </c>
      <c r="AC143" s="176">
        <v>32819</v>
      </c>
      <c r="AD143" s="190">
        <v>0.17</v>
      </c>
      <c r="AE143" s="178">
        <v>65.400000000000006</v>
      </c>
      <c r="AF143" s="312">
        <f t="shared" si="40"/>
        <v>1.4781930700676705E-3</v>
      </c>
      <c r="AG143" s="185">
        <v>0.02</v>
      </c>
      <c r="AH143" s="340"/>
      <c r="AI143" s="186"/>
      <c r="AJ143" s="191"/>
      <c r="AK143" s="180">
        <v>7</v>
      </c>
      <c r="AL143" s="178">
        <v>101</v>
      </c>
      <c r="AM143" s="312">
        <f t="shared" si="41"/>
        <v>2.8954297248748187E-3</v>
      </c>
      <c r="AN143" s="185">
        <v>4.3999999999999997E-2</v>
      </c>
      <c r="AO143" s="340"/>
      <c r="AP143" s="186"/>
      <c r="AQ143" s="187"/>
      <c r="AS143" s="249">
        <f t="shared" si="26"/>
        <v>0.92087269576977404</v>
      </c>
      <c r="AT143" s="249">
        <f t="shared" si="27"/>
        <v>0.30115726522379133</v>
      </c>
      <c r="AU143" s="248">
        <f t="shared" si="28"/>
        <v>9.1760784680181011</v>
      </c>
      <c r="AV143" s="249">
        <f t="shared" si="29"/>
        <v>4.3033149352339641E-7</v>
      </c>
      <c r="AW143" s="250">
        <f t="shared" si="30"/>
        <v>199.9999996124271</v>
      </c>
    </row>
    <row r="144" spans="1:50" ht="11.1" customHeight="1" x14ac:dyDescent="0.2">
      <c r="B144" s="176">
        <v>33197</v>
      </c>
      <c r="C144" s="177">
        <v>0.2</v>
      </c>
      <c r="D144" s="178">
        <v>88.2</v>
      </c>
      <c r="E144" s="312">
        <f t="shared" si="31"/>
        <v>7.1743438949312057E-4</v>
      </c>
      <c r="F144" s="313">
        <f t="shared" si="42"/>
        <v>2.9995597883724521E-3</v>
      </c>
      <c r="G144" s="180">
        <v>5.9</v>
      </c>
      <c r="H144" s="178">
        <v>92.9</v>
      </c>
      <c r="I144" s="312">
        <f t="shared" si="32"/>
        <v>1.8294576932074576E-3</v>
      </c>
      <c r="J144" s="313">
        <f>ND代替値*2.71828^(-(0.69315/30.02)*(B144-事故日Cb)/365.25)</f>
        <v>7.6488774603497541E-3</v>
      </c>
      <c r="K144" s="176">
        <v>33197</v>
      </c>
      <c r="L144" s="177">
        <v>0.11</v>
      </c>
      <c r="M144" s="178">
        <v>81.5</v>
      </c>
      <c r="N144" s="312">
        <f t="shared" si="34"/>
        <v>7.425445931253799E-4</v>
      </c>
      <c r="O144" s="313">
        <f>ND代替値*2.71828^(-(0.69315/30.02)*(K144-事故日Cb)/365.25)</f>
        <v>3.1045443809654886E-3</v>
      </c>
      <c r="P144" s="180">
        <v>10.7</v>
      </c>
      <c r="Q144" s="178">
        <v>101</v>
      </c>
      <c r="R144" s="312">
        <f t="shared" si="36"/>
        <v>1.8294576932074576E-3</v>
      </c>
      <c r="S144" s="179">
        <v>2.9000000000000001E-2</v>
      </c>
      <c r="T144" s="176">
        <v>33179</v>
      </c>
      <c r="U144" s="177">
        <v>0.19</v>
      </c>
      <c r="V144" s="178">
        <v>73</v>
      </c>
      <c r="W144" s="312">
        <f t="shared" si="38"/>
        <v>1.2035404881892121E-3</v>
      </c>
      <c r="X144" s="313">
        <f>ND代替値*2.71828^(-(0.69315/30.02)*(T144-事故日Cb)/365.25)</f>
        <v>4.9549085624142472E-3</v>
      </c>
      <c r="Y144" s="180">
        <v>5.5</v>
      </c>
      <c r="Z144" s="178">
        <v>79.400000000000006</v>
      </c>
      <c r="AA144" s="312">
        <f t="shared" si="39"/>
        <v>1.7506043464570358E-3</v>
      </c>
      <c r="AB144" s="179">
        <v>3.5000000000000003E-2</v>
      </c>
      <c r="AC144" s="176">
        <v>33182</v>
      </c>
      <c r="AD144" s="177">
        <v>0.46</v>
      </c>
      <c r="AE144" s="178">
        <v>66.900000000000006</v>
      </c>
      <c r="AF144" s="312">
        <f t="shared" si="40"/>
        <v>1.0583776470172955E-3</v>
      </c>
      <c r="AG144" s="346">
        <f>ND代替値*2.71828^(-(0.69315/30.02)*(AC144-事故日Cb)/365.25)</f>
        <v>4.3684999056366573E-3</v>
      </c>
      <c r="AH144" s="339"/>
      <c r="AI144" s="183"/>
      <c r="AJ144" s="184"/>
      <c r="AK144" s="180">
        <v>13.8</v>
      </c>
      <c r="AL144" s="178">
        <v>90.6</v>
      </c>
      <c r="AM144" s="312">
        <f t="shared" si="41"/>
        <v>2.0731108549823319E-3</v>
      </c>
      <c r="AN144" s="189">
        <v>5.8000000000000003E-2</v>
      </c>
      <c r="AO144" s="340"/>
      <c r="AP144" s="186"/>
      <c r="AQ144" s="187"/>
      <c r="AS144" s="249">
        <f t="shared" si="26"/>
        <v>0.89986793651173569</v>
      </c>
      <c r="AT144" s="249">
        <f t="shared" si="27"/>
        <v>0.21523031684793617</v>
      </c>
      <c r="AU144" s="248">
        <f t="shared" si="28"/>
        <v>8.9578657286234655</v>
      </c>
      <c r="AV144" s="249">
        <f t="shared" si="29"/>
        <v>3.732036463253527E-9</v>
      </c>
      <c r="AW144" s="250">
        <f t="shared" si="30"/>
        <v>199.99999950394235</v>
      </c>
    </row>
    <row r="145" spans="2:49" ht="11.1" customHeight="1" x14ac:dyDescent="0.2">
      <c r="B145" s="176">
        <v>33557</v>
      </c>
      <c r="C145" s="192">
        <v>0.11</v>
      </c>
      <c r="D145" s="178">
        <v>81.7</v>
      </c>
      <c r="E145" s="312">
        <f t="shared" si="31"/>
        <v>5.1509908972526127E-4</v>
      </c>
      <c r="F145" s="313">
        <f t="shared" si="42"/>
        <v>2.932067579021968E-3</v>
      </c>
      <c r="G145" s="180">
        <v>6.6</v>
      </c>
      <c r="H145" s="178">
        <v>113</v>
      </c>
      <c r="I145" s="312">
        <f t="shared" si="32"/>
        <v>1.3135026787994162E-3</v>
      </c>
      <c r="J145" s="313">
        <f>ND代替値*2.71828^(-(0.69315/30.02)*(B145-事故日Cb)/365.25)</f>
        <v>7.4767723265060197E-3</v>
      </c>
      <c r="K145" s="176">
        <v>33563</v>
      </c>
      <c r="L145" s="193">
        <v>0.11</v>
      </c>
      <c r="M145" s="178">
        <v>67.8</v>
      </c>
      <c r="N145" s="312">
        <f t="shared" si="34"/>
        <v>5.3019172120599223E-4</v>
      </c>
      <c r="O145" s="313">
        <f>ND代替値*2.71828^(-(0.69315/30.02)*(K145-事故日Cb)/365.25)</f>
        <v>3.0335391194178636E-3</v>
      </c>
      <c r="P145" s="180">
        <v>6.4</v>
      </c>
      <c r="Q145" s="178">
        <v>105</v>
      </c>
      <c r="R145" s="312">
        <f t="shared" si="36"/>
        <v>1.3062694580437491E-3</v>
      </c>
      <c r="S145" s="179">
        <v>3.5000000000000003E-2</v>
      </c>
      <c r="T145" s="176">
        <v>33547</v>
      </c>
      <c r="U145" s="194">
        <v>0.45</v>
      </c>
      <c r="V145" s="178">
        <v>88.7</v>
      </c>
      <c r="W145" s="312">
        <f t="shared" si="38"/>
        <v>8.5777169303691162E-4</v>
      </c>
      <c r="X145" s="313">
        <f>ND代替値*2.71828^(-(0.69315/30.02)*(T145-事故日Cb)/365.25)</f>
        <v>4.8409707994336078E-3</v>
      </c>
      <c r="Y145" s="180">
        <v>9.8000000000000007</v>
      </c>
      <c r="Z145" s="178">
        <v>126</v>
      </c>
      <c r="AA145" s="312">
        <f t="shared" si="39"/>
        <v>1.2476679171445988E-3</v>
      </c>
      <c r="AB145" s="313">
        <f>ND代替値*2.71828^(-(0.69315/30.02)*(T145-事故日Cb)/365.25)</f>
        <v>7.0414120719034306E-3</v>
      </c>
      <c r="AC145" s="176">
        <v>33547</v>
      </c>
      <c r="AD145" s="194">
        <v>0.52</v>
      </c>
      <c r="AE145" s="178">
        <v>94.2</v>
      </c>
      <c r="AF145" s="312">
        <f t="shared" si="40"/>
        <v>7.5639867476891287E-4</v>
      </c>
      <c r="AG145" s="346">
        <f>ND代替値*2.71828^(-(0.69315/30.02)*(AC145-事故日Cb)/365.25)</f>
        <v>4.2688560685914543E-3</v>
      </c>
      <c r="AH145" s="339"/>
      <c r="AI145" s="183"/>
      <c r="AJ145" s="184"/>
      <c r="AK145" s="180">
        <v>9.3000000000000007</v>
      </c>
      <c r="AL145" s="178">
        <v>123</v>
      </c>
      <c r="AM145" s="312">
        <f t="shared" si="41"/>
        <v>1.481605651609211E-3</v>
      </c>
      <c r="AN145" s="346">
        <f>ND代替値*2.71828^(-(0.69315/30.02)*(AC145-事故日Cb)/365.25)</f>
        <v>8.3616768353853236E-3</v>
      </c>
      <c r="AO145" s="340"/>
      <c r="AP145" s="186"/>
      <c r="AQ145" s="184"/>
      <c r="AS145" s="249">
        <f t="shared" si="26"/>
        <v>0.87962027370659046</v>
      </c>
      <c r="AT145" s="249">
        <f t="shared" si="27"/>
        <v>0.15452972691757838</v>
      </c>
      <c r="AU145" s="248">
        <f t="shared" si="28"/>
        <v>8.747725850944569</v>
      </c>
      <c r="AV145" s="249">
        <f t="shared" si="29"/>
        <v>3.4540867893335378E-11</v>
      </c>
      <c r="AW145" s="250">
        <f t="shared" si="30"/>
        <v>199.99999939694368</v>
      </c>
    </row>
    <row r="146" spans="2:49" ht="11.1" customHeight="1" x14ac:dyDescent="0.2">
      <c r="B146" s="176">
        <v>33927</v>
      </c>
      <c r="C146" s="177">
        <v>0.14000000000000001</v>
      </c>
      <c r="D146" s="178">
        <v>68.099999999999994</v>
      </c>
      <c r="E146" s="312">
        <f t="shared" si="31"/>
        <v>3.664395920237018E-4</v>
      </c>
      <c r="F146" s="313">
        <f t="shared" si="42"/>
        <v>2.864282738660576E-3</v>
      </c>
      <c r="G146" s="180">
        <v>10.3</v>
      </c>
      <c r="H146" s="178">
        <v>73.8</v>
      </c>
      <c r="I146" s="312">
        <f t="shared" si="32"/>
        <v>9.344209596604397E-4</v>
      </c>
      <c r="J146" s="179">
        <v>1.7000000000000001E-2</v>
      </c>
      <c r="K146" s="176">
        <v>33927</v>
      </c>
      <c r="L146" s="193">
        <v>9.7000000000000003E-2</v>
      </c>
      <c r="M146" s="178">
        <v>65.099999999999994</v>
      </c>
      <c r="N146" s="312">
        <f t="shared" si="34"/>
        <v>3.7926497774453142E-4</v>
      </c>
      <c r="O146" s="179">
        <v>1.4E-2</v>
      </c>
      <c r="P146" s="180">
        <v>15.1</v>
      </c>
      <c r="Q146" s="178">
        <v>93.2</v>
      </c>
      <c r="R146" s="312">
        <f t="shared" si="36"/>
        <v>9.344209596604397E-4</v>
      </c>
      <c r="S146" s="179">
        <v>4.8000000000000001E-2</v>
      </c>
      <c r="T146" s="176">
        <v>33917</v>
      </c>
      <c r="U146" s="310">
        <f>ND代替値</f>
        <v>4.4499999999999998E-2</v>
      </c>
      <c r="V146" s="178">
        <v>67.099999999999994</v>
      </c>
      <c r="W146" s="312">
        <f t="shared" si="38"/>
        <v>6.1021561776312917E-4</v>
      </c>
      <c r="X146" s="188">
        <v>2.1999999999999999E-2</v>
      </c>
      <c r="Y146" s="180">
        <v>8</v>
      </c>
      <c r="Z146" s="178">
        <v>67.599999999999994</v>
      </c>
      <c r="AA146" s="312">
        <f t="shared" si="39"/>
        <v>8.8758635311000607E-4</v>
      </c>
      <c r="AB146" s="245">
        <v>8.5000000000000006E-2</v>
      </c>
      <c r="AC146" s="176">
        <v>33917</v>
      </c>
      <c r="AD146" s="310">
        <f>ND代替値</f>
        <v>0.05</v>
      </c>
      <c r="AE146" s="178">
        <v>69.599999999999994</v>
      </c>
      <c r="AF146" s="312">
        <f t="shared" si="40"/>
        <v>5.3809922657294107E-4</v>
      </c>
      <c r="AG146" s="346">
        <f>ND代替値*2.71828^(-(0.69315/30.02)*(AC146-事故日Cb)/365.25)</f>
        <v>4.170166758288533E-3</v>
      </c>
      <c r="AH146" s="339"/>
      <c r="AI146" s="183"/>
      <c r="AJ146" s="184"/>
      <c r="AK146" s="180">
        <v>12.8</v>
      </c>
      <c r="AL146" s="178">
        <v>110.4</v>
      </c>
      <c r="AM146" s="312">
        <f t="shared" si="41"/>
        <v>1.0540087943181323E-3</v>
      </c>
      <c r="AN146" s="185">
        <v>4.2999999999999997E-2</v>
      </c>
      <c r="AO146" s="340"/>
      <c r="AP146" s="186"/>
      <c r="AQ146" s="187"/>
      <c r="AS146" s="249">
        <f t="shared" si="26"/>
        <v>0.85928482159817288</v>
      </c>
      <c r="AT146" s="249">
        <f t="shared" si="27"/>
        <v>0.10993187760711054</v>
      </c>
      <c r="AU146" s="248">
        <f t="shared" si="28"/>
        <v>8.5368845426086484</v>
      </c>
      <c r="AV146" s="249">
        <f t="shared" si="29"/>
        <v>2.8069286497568001E-13</v>
      </c>
      <c r="AW146" s="250">
        <f t="shared" si="30"/>
        <v>199.99999928697287</v>
      </c>
    </row>
    <row r="147" spans="2:49" ht="11.1" customHeight="1" x14ac:dyDescent="0.2">
      <c r="B147" s="176">
        <v>34288</v>
      </c>
      <c r="C147" s="177">
        <v>0.37</v>
      </c>
      <c r="D147" s="178">
        <v>71.2</v>
      </c>
      <c r="E147" s="312">
        <f t="shared" si="31"/>
        <v>2.6285199929921763E-4</v>
      </c>
      <c r="F147" s="313">
        <f t="shared" si="42"/>
        <v>2.7996573699416096E-3</v>
      </c>
      <c r="G147" s="180"/>
      <c r="H147" s="178"/>
      <c r="I147" s="178"/>
      <c r="J147" s="195"/>
      <c r="K147" s="176">
        <v>34290</v>
      </c>
      <c r="L147" s="177">
        <v>0.14000000000000001</v>
      </c>
      <c r="M147" s="178">
        <v>62.7</v>
      </c>
      <c r="N147" s="312">
        <f t="shared" si="34"/>
        <v>2.7155151980447879E-4</v>
      </c>
      <c r="O147" s="179">
        <v>6.9000000000000008E-3</v>
      </c>
      <c r="P147" s="180"/>
      <c r="Q147" s="178"/>
      <c r="R147" s="189"/>
      <c r="S147" s="179"/>
      <c r="T147" s="176">
        <v>34288</v>
      </c>
      <c r="U147" s="177">
        <v>0.56000000000000005</v>
      </c>
      <c r="V147" s="178">
        <v>71.8</v>
      </c>
      <c r="W147" s="312">
        <f t="shared" si="38"/>
        <v>4.3370579884370911E-4</v>
      </c>
      <c r="X147" s="313">
        <f t="shared" ref="X147:X163" si="43">ND代替値*2.71828^(-(0.69315/30.02)*(T147-事故日Cb)/365.25)</f>
        <v>4.6194346604036558E-3</v>
      </c>
      <c r="Y147" s="180">
        <v>7.9</v>
      </c>
      <c r="Z147" s="178">
        <v>81.2</v>
      </c>
      <c r="AA147" s="312">
        <f t="shared" si="39"/>
        <v>6.3084479831812231E-4</v>
      </c>
      <c r="AB147" s="313">
        <f>ND代替値*2.71828^(-(0.69315/30.02)*(T147-事故日Cb)/365.25)</f>
        <v>6.7191776878598635E-3</v>
      </c>
      <c r="AC147" s="176">
        <v>34297</v>
      </c>
      <c r="AD147" s="177">
        <v>0.3</v>
      </c>
      <c r="AE147" s="178">
        <v>40.700000000000003</v>
      </c>
      <c r="AF147" s="312">
        <f t="shared" si="40"/>
        <v>3.7929489091281489E-4</v>
      </c>
      <c r="AG147" s="346">
        <f>ND代替値*2.71828^(-(0.69315/30.02)*(AC147-事故日Cb)/365.25)</f>
        <v>4.0711845434853993E-3</v>
      </c>
      <c r="AH147" s="339"/>
      <c r="AI147" s="183"/>
      <c r="AJ147" s="184"/>
      <c r="AK147" s="180">
        <v>14.1</v>
      </c>
      <c r="AL147" s="178">
        <v>56.4</v>
      </c>
      <c r="AM147" s="312">
        <f t="shared" si="41"/>
        <v>7.4294875539623547E-4</v>
      </c>
      <c r="AN147" s="189">
        <v>4.2000000000000003E-2</v>
      </c>
      <c r="AO147" s="340"/>
      <c r="AP147" s="186"/>
      <c r="AQ147" s="187"/>
      <c r="AS147" s="249">
        <f t="shared" si="26"/>
        <v>0.83989721098248293</v>
      </c>
      <c r="AT147" s="249">
        <f t="shared" si="27"/>
        <v>7.8855599789765293E-2</v>
      </c>
      <c r="AU147" s="248">
        <f t="shared" si="28"/>
        <v>8.3360706411481118</v>
      </c>
      <c r="AV147" s="249">
        <f t="shared" si="29"/>
        <v>2.5643058121661663E-15</v>
      </c>
      <c r="AW147" s="250">
        <f t="shared" si="30"/>
        <v>199.99999917967699</v>
      </c>
    </row>
    <row r="148" spans="2:49" ht="11.1" customHeight="1" x14ac:dyDescent="0.2">
      <c r="B148" s="196">
        <v>34655</v>
      </c>
      <c r="C148" s="177">
        <v>0.18</v>
      </c>
      <c r="D148" s="178">
        <v>79.8</v>
      </c>
      <c r="E148" s="312">
        <f t="shared" si="31"/>
        <v>1.8750894413062049E-4</v>
      </c>
      <c r="F148" s="313">
        <f t="shared" si="42"/>
        <v>2.7354523702947816E-3</v>
      </c>
      <c r="G148" s="180">
        <v>4.0999999999999996</v>
      </c>
      <c r="H148" s="178">
        <v>93.1</v>
      </c>
      <c r="I148" s="312">
        <f t="shared" ref="I148:I163" si="44">ND代替値*2.71828^(-(0.69315/2.062)*(B148-事故日Cb)/365.25)</f>
        <v>4.7814780753308234E-4</v>
      </c>
      <c r="J148" s="313">
        <f t="shared" ref="J148:J159" si="45">ND代替値*2.71828^(-(0.69315/30.02)*(B148-事故日Cb)/365.25)</f>
        <v>6.9754035442516939E-3</v>
      </c>
      <c r="K148" s="197">
        <v>34655</v>
      </c>
      <c r="L148" s="177">
        <v>0.24</v>
      </c>
      <c r="M148" s="178">
        <v>112</v>
      </c>
      <c r="N148" s="312">
        <f t="shared" si="34"/>
        <v>1.9407175717519226E-4</v>
      </c>
      <c r="O148" s="313">
        <f t="shared" ref="O148:O163" si="46">ND代替値*2.71828^(-(0.69315/30.02)*(K148-事故日Cb)/365.25)</f>
        <v>2.831193203255099E-3</v>
      </c>
      <c r="P148" s="180">
        <v>10.199999999999999</v>
      </c>
      <c r="Q148" s="178">
        <v>110</v>
      </c>
      <c r="R148" s="312">
        <f t="shared" ref="R148:R163" si="47">ND代替値*2.71828^(-(0.69315/2.062)*(K148-事故日Cb)/365.25)</f>
        <v>4.7814780753308234E-4</v>
      </c>
      <c r="S148" s="198">
        <v>1.6E-2</v>
      </c>
      <c r="T148" s="199">
        <v>34652</v>
      </c>
      <c r="U148" s="177">
        <v>0.2</v>
      </c>
      <c r="V148" s="178">
        <v>41.7</v>
      </c>
      <c r="W148" s="312">
        <f t="shared" si="38"/>
        <v>3.1024516899656642E-4</v>
      </c>
      <c r="X148" s="313">
        <f t="shared" si="43"/>
        <v>4.5143524657754539E-3</v>
      </c>
      <c r="Y148" s="180">
        <v>5.0999999999999996</v>
      </c>
      <c r="Z148" s="178">
        <v>45.5</v>
      </c>
      <c r="AA148" s="312">
        <f t="shared" si="39"/>
        <v>4.5126570035864213E-4</v>
      </c>
      <c r="AB148" s="246">
        <v>3.9E-2</v>
      </c>
      <c r="AC148" s="199">
        <v>34653</v>
      </c>
      <c r="AD148" s="177">
        <v>0.19</v>
      </c>
      <c r="AE148" s="178">
        <v>54.7</v>
      </c>
      <c r="AF148" s="312">
        <f t="shared" si="40"/>
        <v>2.7332816035356109E-4</v>
      </c>
      <c r="AG148" s="346">
        <f>ND代替値*2.71828^(-(0.69315/30.02)*(AC148-事故日Cb)/365.25)</f>
        <v>3.9805864393235987E-3</v>
      </c>
      <c r="AH148" s="339"/>
      <c r="AI148" s="183"/>
      <c r="AJ148" s="184"/>
      <c r="AK148" s="180">
        <v>8.4</v>
      </c>
      <c r="AL148" s="178">
        <v>85.7</v>
      </c>
      <c r="AM148" s="312">
        <f t="shared" si="41"/>
        <v>5.3538505636264544E-4</v>
      </c>
      <c r="AN148" s="346">
        <f>ND代替値*2.71828^(-(0.69315/30.02)*(AC148-事故日Cb)/365.25)</f>
        <v>7.7970249842421024E-3</v>
      </c>
      <c r="AO148" s="340"/>
      <c r="AP148" s="186"/>
      <c r="AQ148" s="184"/>
      <c r="AS148" s="249">
        <f t="shared" si="26"/>
        <v>0.82063571108843447</v>
      </c>
      <c r="AT148" s="249">
        <f t="shared" si="27"/>
        <v>5.6252683239186155E-2</v>
      </c>
      <c r="AU148" s="248">
        <f t="shared" si="28"/>
        <v>8.1367606606257628</v>
      </c>
      <c r="AV148" s="249">
        <f t="shared" si="29"/>
        <v>2.1667794910514582E-17</v>
      </c>
      <c r="AW148" s="250">
        <f t="shared" si="30"/>
        <v>199.9999990705978</v>
      </c>
    </row>
    <row r="149" spans="2:49" ht="11.1" customHeight="1" x14ac:dyDescent="0.2">
      <c r="B149" s="196">
        <v>35019</v>
      </c>
      <c r="C149" s="177">
        <v>0.22</v>
      </c>
      <c r="D149" s="178">
        <v>92.1</v>
      </c>
      <c r="E149" s="312">
        <f t="shared" si="31"/>
        <v>1.3413181058511897E-4</v>
      </c>
      <c r="F149" s="313">
        <f t="shared" si="42"/>
        <v>2.6732267172651157E-3</v>
      </c>
      <c r="G149" s="180">
        <v>4.8</v>
      </c>
      <c r="H149" s="178">
        <v>94.1</v>
      </c>
      <c r="I149" s="312">
        <f t="shared" si="44"/>
        <v>3.420361169920534E-4</v>
      </c>
      <c r="J149" s="313">
        <f t="shared" si="45"/>
        <v>6.8167281290260461E-3</v>
      </c>
      <c r="K149" s="197">
        <v>35019</v>
      </c>
      <c r="L149" s="177">
        <v>0.1</v>
      </c>
      <c r="M149" s="178">
        <v>105</v>
      </c>
      <c r="N149" s="312">
        <f t="shared" si="34"/>
        <v>1.3882642395559816E-4</v>
      </c>
      <c r="O149" s="313">
        <f t="shared" si="46"/>
        <v>2.766789652369395E-3</v>
      </c>
      <c r="P149" s="180">
        <v>7.7</v>
      </c>
      <c r="Q149" s="178">
        <v>132</v>
      </c>
      <c r="R149" s="312">
        <f t="shared" si="47"/>
        <v>3.420361169920534E-4</v>
      </c>
      <c r="S149" s="179">
        <v>3.4000000000000002E-2</v>
      </c>
      <c r="T149" s="199">
        <v>35017</v>
      </c>
      <c r="U149" s="182">
        <v>8.8999999999999996E-2</v>
      </c>
      <c r="V149" s="178">
        <v>71.900000000000006</v>
      </c>
      <c r="W149" s="312">
        <f t="shared" si="38"/>
        <v>2.2172523705862564E-4</v>
      </c>
      <c r="X149" s="313">
        <f t="shared" si="43"/>
        <v>4.4113817867824368E-3</v>
      </c>
      <c r="Y149" s="180">
        <v>5.2</v>
      </c>
      <c r="Z149" s="178">
        <v>74.599999999999994</v>
      </c>
      <c r="AA149" s="312">
        <f t="shared" si="39"/>
        <v>3.2250943572163733E-4</v>
      </c>
      <c r="AB149" s="313">
        <f>ND代替値*2.71828^(-(0.69315/30.02)*(T149-事故日Cb)/365.25)</f>
        <v>6.4165553262289995E-3</v>
      </c>
      <c r="AC149" s="199">
        <v>35016</v>
      </c>
      <c r="AD149" s="177">
        <v>0.37</v>
      </c>
      <c r="AE149" s="178">
        <v>68.2</v>
      </c>
      <c r="AF149" s="312">
        <f t="shared" si="40"/>
        <v>1.9570137424966075E-4</v>
      </c>
      <c r="AG149" s="200">
        <v>1.4999999999999999E-2</v>
      </c>
      <c r="AH149" s="339"/>
      <c r="AI149" s="183"/>
      <c r="AJ149" s="184"/>
      <c r="AK149" s="180">
        <v>5.9</v>
      </c>
      <c r="AL149" s="178">
        <v>57.3</v>
      </c>
      <c r="AM149" s="312">
        <f t="shared" si="41"/>
        <v>3.8333258873644898E-4</v>
      </c>
      <c r="AN149" s="189">
        <v>5.8000000000000003E-2</v>
      </c>
      <c r="AO149" s="340"/>
      <c r="AP149" s="186"/>
      <c r="AQ149" s="187"/>
      <c r="AS149" s="249">
        <f t="shared" si="26"/>
        <v>0.80196801517953475</v>
      </c>
      <c r="AT149" s="249">
        <f t="shared" si="27"/>
        <v>4.0239543175535693E-2</v>
      </c>
      <c r="AU149" s="248">
        <f t="shared" si="28"/>
        <v>7.9437873246459878</v>
      </c>
      <c r="AV149" s="249">
        <f t="shared" si="29"/>
        <v>1.9037345322692353E-19</v>
      </c>
      <c r="AW149" s="250">
        <f t="shared" si="30"/>
        <v>199.9999989624103</v>
      </c>
    </row>
    <row r="150" spans="2:49" ht="11.1" customHeight="1" x14ac:dyDescent="0.2">
      <c r="B150" s="196">
        <v>35380</v>
      </c>
      <c r="C150" s="177">
        <v>0.12</v>
      </c>
      <c r="D150" s="178">
        <v>76.5</v>
      </c>
      <c r="E150" s="312">
        <f t="shared" si="31"/>
        <v>9.6214533989662381E-5</v>
      </c>
      <c r="F150" s="313">
        <f t="shared" si="42"/>
        <v>2.6129120493236968E-3</v>
      </c>
      <c r="G150" s="180">
        <v>13.8</v>
      </c>
      <c r="H150" s="178">
        <v>85.8</v>
      </c>
      <c r="I150" s="312">
        <f t="shared" si="44"/>
        <v>2.453470616736391E-4</v>
      </c>
      <c r="J150" s="313">
        <f t="shared" si="45"/>
        <v>6.6629257257754277E-3</v>
      </c>
      <c r="K150" s="197">
        <v>35380</v>
      </c>
      <c r="L150" s="177">
        <v>0.28000000000000003</v>
      </c>
      <c r="M150" s="178">
        <v>79.5</v>
      </c>
      <c r="N150" s="312">
        <f t="shared" si="34"/>
        <v>9.9582042679300574E-5</v>
      </c>
      <c r="O150" s="313">
        <f t="shared" si="46"/>
        <v>2.7043639710500264E-3</v>
      </c>
      <c r="P150" s="180">
        <v>11.3</v>
      </c>
      <c r="Q150" s="178">
        <v>93.3</v>
      </c>
      <c r="R150" s="312">
        <f t="shared" si="47"/>
        <v>2.453470616736391E-4</v>
      </c>
      <c r="S150" s="179">
        <v>1.4E-2</v>
      </c>
      <c r="T150" s="199">
        <v>35388</v>
      </c>
      <c r="U150" s="177">
        <v>0.18</v>
      </c>
      <c r="V150" s="178">
        <v>86.7</v>
      </c>
      <c r="W150" s="312">
        <f t="shared" si="38"/>
        <v>1.5758941309111215E-4</v>
      </c>
      <c r="X150" s="313">
        <f t="shared" si="43"/>
        <v>4.3091250899922641E-3</v>
      </c>
      <c r="Y150" s="180">
        <v>6.8</v>
      </c>
      <c r="Z150" s="178">
        <v>111</v>
      </c>
      <c r="AA150" s="312">
        <f t="shared" si="39"/>
        <v>2.2922096449616314E-4</v>
      </c>
      <c r="AB150" s="313">
        <f>ND代替値*2.71828^(-(0.69315/30.02)*(T150-事故日Cb)/365.25)</f>
        <v>6.2678183127160211E-3</v>
      </c>
      <c r="AC150" s="199">
        <v>35426</v>
      </c>
      <c r="AD150" s="177">
        <v>0.27</v>
      </c>
      <c r="AE150" s="178">
        <v>53.4</v>
      </c>
      <c r="AF150" s="312">
        <f t="shared" si="40"/>
        <v>1.3418919565597056E-4</v>
      </c>
      <c r="AG150" s="346">
        <f>ND代替値*2.71828^(-(0.69315/30.02)*(AC150-事故日Cb)/365.25)</f>
        <v>3.7907477620655323E-3</v>
      </c>
      <c r="AH150" s="339"/>
      <c r="AI150" s="183"/>
      <c r="AJ150" s="184"/>
      <c r="AK150" s="180">
        <v>7</v>
      </c>
      <c r="AL150" s="178">
        <v>71.8</v>
      </c>
      <c r="AM150" s="312">
        <f t="shared" si="41"/>
        <v>2.628448162333444E-4</v>
      </c>
      <c r="AN150" s="189">
        <v>4.7E-2</v>
      </c>
      <c r="AO150" s="340"/>
      <c r="AP150" s="186"/>
      <c r="AQ150" s="187"/>
      <c r="AS150" s="249">
        <f t="shared" si="26"/>
        <v>0.78387361479710904</v>
      </c>
      <c r="AT150" s="249">
        <f t="shared" si="27"/>
        <v>2.8864360196898715E-2</v>
      </c>
      <c r="AU150" s="248">
        <f t="shared" si="28"/>
        <v>7.7569249022865252</v>
      </c>
      <c r="AV150" s="249">
        <f t="shared" si="29"/>
        <v>1.739181195910474E-21</v>
      </c>
      <c r="AW150" s="250">
        <f t="shared" si="30"/>
        <v>199.9999988551144</v>
      </c>
    </row>
    <row r="151" spans="2:49" ht="11.1" customHeight="1" x14ac:dyDescent="0.2">
      <c r="B151" s="196">
        <v>35761</v>
      </c>
      <c r="C151" s="177">
        <v>0.14000000000000001</v>
      </c>
      <c r="D151" s="178">
        <v>69.7</v>
      </c>
      <c r="E151" s="312">
        <f t="shared" si="31"/>
        <v>6.7757224409097501E-5</v>
      </c>
      <c r="F151" s="313">
        <f t="shared" si="42"/>
        <v>2.5507312581292594E-3</v>
      </c>
      <c r="G151" s="180">
        <v>12.8</v>
      </c>
      <c r="H151" s="178">
        <v>88.6</v>
      </c>
      <c r="I151" s="312">
        <f t="shared" si="44"/>
        <v>1.7278092224319865E-4</v>
      </c>
      <c r="J151" s="313">
        <f t="shared" si="45"/>
        <v>6.5043647082296124E-3</v>
      </c>
      <c r="K151" s="197">
        <v>35761</v>
      </c>
      <c r="L151" s="177">
        <v>0.27</v>
      </c>
      <c r="M151" s="178">
        <v>98</v>
      </c>
      <c r="N151" s="312">
        <f t="shared" si="34"/>
        <v>7.0128727263415915E-5</v>
      </c>
      <c r="O151" s="313">
        <f t="shared" si="46"/>
        <v>2.6400068521637838E-3</v>
      </c>
      <c r="P151" s="180">
        <v>23</v>
      </c>
      <c r="Q151" s="178">
        <v>108</v>
      </c>
      <c r="R151" s="312">
        <f t="shared" si="47"/>
        <v>1.7278092224319865E-4</v>
      </c>
      <c r="S151" s="179">
        <v>3.3000000000000002E-2</v>
      </c>
      <c r="T151" s="199">
        <v>35739</v>
      </c>
      <c r="U151" s="310">
        <f>ND代替値</f>
        <v>4.4499999999999998E-2</v>
      </c>
      <c r="V151" s="178">
        <v>53.9</v>
      </c>
      <c r="W151" s="312">
        <f t="shared" si="38"/>
        <v>1.1408614760677043E-4</v>
      </c>
      <c r="X151" s="313">
        <f t="shared" si="43"/>
        <v>4.2145639017567354E-3</v>
      </c>
      <c r="Y151" s="180">
        <v>3</v>
      </c>
      <c r="Z151" s="178">
        <v>87.7</v>
      </c>
      <c r="AA151" s="312">
        <f t="shared" si="39"/>
        <v>1.6594348742802974E-4</v>
      </c>
      <c r="AB151" s="313">
        <f>ND代替値*2.71828^(-(0.69315/30.02)*(T151-事故日Cb)/365.25)</f>
        <v>6.130274766191616E-3</v>
      </c>
      <c r="AC151" s="199">
        <v>35744</v>
      </c>
      <c r="AD151" s="310">
        <f>ND代替値</f>
        <v>0.05</v>
      </c>
      <c r="AE151" s="178">
        <v>46.8</v>
      </c>
      <c r="AF151" s="312">
        <f t="shared" si="40"/>
        <v>1.0014135712740274E-4</v>
      </c>
      <c r="AG151" s="346">
        <f>ND代替値*2.71828^(-(0.69315/30.02)*(AC151-事故日Cb)/365.25)</f>
        <v>3.7153045606031342E-3</v>
      </c>
      <c r="AH151" s="339"/>
      <c r="AI151" s="183"/>
      <c r="AJ151" s="184"/>
      <c r="AK151" s="180">
        <v>3.2</v>
      </c>
      <c r="AL151" s="178">
        <v>52.5</v>
      </c>
      <c r="AM151" s="312">
        <f t="shared" si="41"/>
        <v>1.9615317375470641E-4</v>
      </c>
      <c r="AN151" s="201">
        <v>2.1999999999999999E-2</v>
      </c>
      <c r="AO151" s="340"/>
      <c r="AP151" s="186"/>
      <c r="AQ151" s="202"/>
      <c r="AS151" s="249">
        <f t="shared" si="26"/>
        <v>0.76521937743877788</v>
      </c>
      <c r="AT151" s="249">
        <f t="shared" si="27"/>
        <v>2.032716732272925E-2</v>
      </c>
      <c r="AU151" s="248">
        <f t="shared" si="28"/>
        <v>7.564475519559525</v>
      </c>
      <c r="AV151" s="249">
        <f t="shared" si="29"/>
        <v>1.2249117340509739E-23</v>
      </c>
      <c r="AW151" s="250">
        <f t="shared" si="30"/>
        <v>199.99999874187418</v>
      </c>
    </row>
    <row r="152" spans="2:49" ht="11.1" customHeight="1" x14ac:dyDescent="0.2">
      <c r="B152" s="196">
        <v>36119</v>
      </c>
      <c r="C152" s="177">
        <v>0.16</v>
      </c>
      <c r="D152" s="178">
        <v>82.7</v>
      </c>
      <c r="E152" s="312">
        <f t="shared" si="31"/>
        <v>4.8737539049078653E-5</v>
      </c>
      <c r="F152" s="313">
        <f t="shared" si="42"/>
        <v>2.493653263968494E-3</v>
      </c>
      <c r="G152" s="180">
        <v>5.9</v>
      </c>
      <c r="H152" s="178">
        <v>125</v>
      </c>
      <c r="I152" s="312">
        <f t="shared" si="44"/>
        <v>1.2428072457515058E-4</v>
      </c>
      <c r="J152" s="313">
        <f t="shared" si="45"/>
        <v>6.3588158231196604E-3</v>
      </c>
      <c r="K152" s="197">
        <v>36119</v>
      </c>
      <c r="L152" s="177">
        <v>0.16</v>
      </c>
      <c r="M152" s="178">
        <v>90.9</v>
      </c>
      <c r="N152" s="312">
        <f t="shared" si="34"/>
        <v>5.0443352915796411E-5</v>
      </c>
      <c r="O152" s="313">
        <f t="shared" si="46"/>
        <v>2.5809311282073916E-3</v>
      </c>
      <c r="P152" s="180">
        <v>6.8</v>
      </c>
      <c r="Q152" s="178">
        <v>123</v>
      </c>
      <c r="R152" s="312">
        <f t="shared" si="47"/>
        <v>1.2428072457515058E-4</v>
      </c>
      <c r="S152" s="313">
        <f>ND代替値*2.71828^(-(0.69315/30.02)*(K152-事故日Cb)/365.25)</f>
        <v>6.3588158231196604E-3</v>
      </c>
      <c r="T152" s="199">
        <v>36115</v>
      </c>
      <c r="U152" s="310">
        <f>ND代替値</f>
        <v>4.4499999999999998E-2</v>
      </c>
      <c r="V152" s="178">
        <v>61</v>
      </c>
      <c r="W152" s="312">
        <f t="shared" si="38"/>
        <v>8.0713528556514337E-5</v>
      </c>
      <c r="X152" s="313">
        <f t="shared" si="43"/>
        <v>4.1155684307093631E-3</v>
      </c>
      <c r="Y152" s="180">
        <v>6.6</v>
      </c>
      <c r="Z152" s="178">
        <v>84.7</v>
      </c>
      <c r="AA152" s="312">
        <f t="shared" si="39"/>
        <v>1.1740149608220267E-4</v>
      </c>
      <c r="AB152" s="188">
        <v>1.6E-2</v>
      </c>
      <c r="AC152" s="199">
        <v>36123</v>
      </c>
      <c r="AD152" s="190">
        <v>0.16</v>
      </c>
      <c r="AE152" s="178">
        <v>54.6</v>
      </c>
      <c r="AF152" s="312">
        <f t="shared" si="40"/>
        <v>7.065254267674172E-5</v>
      </c>
      <c r="AG152" s="346">
        <f>ND代替値*2.71828^(-(0.69315/30.02)*(AC152-事故日Cb)/365.25)</f>
        <v>3.6273481594228528E-3</v>
      </c>
      <c r="AH152" s="339"/>
      <c r="AI152" s="183"/>
      <c r="AJ152" s="184"/>
      <c r="AK152" s="180">
        <v>9.1999999999999993</v>
      </c>
      <c r="AL152" s="178">
        <v>94.6</v>
      </c>
      <c r="AM152" s="312">
        <f t="shared" si="41"/>
        <v>1.3839157843897865E-4</v>
      </c>
      <c r="AN152" s="201">
        <v>2.9000000000000001E-2</v>
      </c>
      <c r="AO152" s="340"/>
      <c r="AP152" s="186"/>
      <c r="AQ152" s="202"/>
      <c r="AS152" s="249">
        <f t="shared" si="26"/>
        <v>0.74809597919054827</v>
      </c>
      <c r="AT152" s="249">
        <f t="shared" si="27"/>
        <v>1.4621261714723596E-2</v>
      </c>
      <c r="AU152" s="248">
        <f t="shared" si="28"/>
        <v>7.3879970217001736</v>
      </c>
      <c r="AV152" s="249">
        <f t="shared" si="29"/>
        <v>1.1635632883633187E-25</v>
      </c>
      <c r="AW152" s="250">
        <f t="shared" si="30"/>
        <v>199.99999863546995</v>
      </c>
    </row>
    <row r="153" spans="2:49" ht="11.1" customHeight="1" x14ac:dyDescent="0.2">
      <c r="B153" s="196">
        <v>36479</v>
      </c>
      <c r="C153" s="177">
        <v>0.33</v>
      </c>
      <c r="D153" s="178">
        <v>74.099999999999994</v>
      </c>
      <c r="E153" s="312">
        <f t="shared" si="31"/>
        <v>3.4992275763873887E-5</v>
      </c>
      <c r="F153" s="313">
        <f t="shared" si="42"/>
        <v>2.4375443079837889E-3</v>
      </c>
      <c r="G153" s="180">
        <v>10.5</v>
      </c>
      <c r="H153" s="178">
        <v>77.8</v>
      </c>
      <c r="I153" s="312">
        <f t="shared" si="44"/>
        <v>8.9230303197878436E-5</v>
      </c>
      <c r="J153" s="313">
        <f t="shared" si="45"/>
        <v>6.2157379853586625E-3</v>
      </c>
      <c r="K153" s="197">
        <v>36479</v>
      </c>
      <c r="L153" s="177">
        <v>0.3</v>
      </c>
      <c r="M153" s="178">
        <v>83</v>
      </c>
      <c r="N153" s="312">
        <f t="shared" si="34"/>
        <v>3.6217005415609485E-5</v>
      </c>
      <c r="O153" s="313">
        <f t="shared" si="46"/>
        <v>2.522858358763222E-3</v>
      </c>
      <c r="P153" s="180">
        <v>11.6</v>
      </c>
      <c r="Q153" s="178">
        <v>110</v>
      </c>
      <c r="R153" s="312">
        <f t="shared" si="47"/>
        <v>8.9230303197878436E-5</v>
      </c>
      <c r="S153" s="313">
        <f>ND代替値*2.71828^(-(0.69315/30.02)*(K153-事故日Cb)/365.25)</f>
        <v>6.2157379853586625E-3</v>
      </c>
      <c r="T153" s="199">
        <v>36481</v>
      </c>
      <c r="U153" s="190">
        <v>0.18</v>
      </c>
      <c r="V153" s="178">
        <v>64.8</v>
      </c>
      <c r="W153" s="312">
        <f t="shared" si="38"/>
        <v>5.7631077010295511E-5</v>
      </c>
      <c r="X153" s="313">
        <f t="shared" si="43"/>
        <v>4.0214396385325262E-3</v>
      </c>
      <c r="Y153" s="180">
        <v>6.7</v>
      </c>
      <c r="Z153" s="178">
        <v>90.8</v>
      </c>
      <c r="AA153" s="312">
        <f t="shared" si="39"/>
        <v>8.3827021105884383E-5</v>
      </c>
      <c r="AB153" s="313">
        <f t="shared" ref="AB153:AB159" si="48">ND代替値*2.71828^(-(0.69315/30.02)*(T153-事故日Cb)/365.25)</f>
        <v>5.8493667469564021E-3</v>
      </c>
      <c r="AC153" s="199">
        <v>36481</v>
      </c>
      <c r="AD153" s="190">
        <v>0.17</v>
      </c>
      <c r="AE153" s="178">
        <v>42.2</v>
      </c>
      <c r="AF153" s="312">
        <f t="shared" si="40"/>
        <v>5.0820131545442404E-5</v>
      </c>
      <c r="AG153" s="346">
        <f>ND代替値*2.71828^(-(0.69315/30.02)*(AC153-事故日Cb)/365.25)</f>
        <v>3.5461785903423185E-3</v>
      </c>
      <c r="AH153" s="339"/>
      <c r="AI153" s="183"/>
      <c r="AJ153" s="184"/>
      <c r="AK153" s="180">
        <v>14</v>
      </c>
      <c r="AL153" s="178">
        <v>71.8</v>
      </c>
      <c r="AM153" s="312">
        <f t="shared" si="41"/>
        <v>9.9544587563237709E-5</v>
      </c>
      <c r="AN153" s="201">
        <v>5.3999999999999999E-2</v>
      </c>
      <c r="AO153" s="340"/>
      <c r="AP153" s="186"/>
      <c r="AQ153" s="202"/>
      <c r="AS153" s="249">
        <f t="shared" si="26"/>
        <v>0.73126329239513677</v>
      </c>
      <c r="AT153" s="249">
        <f t="shared" si="27"/>
        <v>1.0497682729162168E-2</v>
      </c>
      <c r="AU153" s="248">
        <f t="shared" si="28"/>
        <v>7.2146842218140002</v>
      </c>
      <c r="AV153" s="249">
        <f t="shared" si="29"/>
        <v>1.0769049612622116E-27</v>
      </c>
      <c r="AW153" s="250">
        <f t="shared" si="30"/>
        <v>199.99999852847128</v>
      </c>
    </row>
    <row r="154" spans="2:49" ht="11.1" customHeight="1" x14ac:dyDescent="0.2">
      <c r="B154" s="196">
        <v>36840</v>
      </c>
      <c r="C154" s="177">
        <v>0.27</v>
      </c>
      <c r="D154" s="178">
        <v>84.2</v>
      </c>
      <c r="E154" s="312">
        <f t="shared" si="31"/>
        <v>2.5100425403728997E-5</v>
      </c>
      <c r="F154" s="313">
        <f t="shared" si="42"/>
        <v>2.3825472235318775E-3</v>
      </c>
      <c r="G154" s="180">
        <v>9</v>
      </c>
      <c r="H154" s="178">
        <v>86.9</v>
      </c>
      <c r="I154" s="312">
        <f t="shared" si="44"/>
        <v>6.4006084779508958E-5</v>
      </c>
      <c r="J154" s="313">
        <f t="shared" si="45"/>
        <v>6.0754954200062878E-3</v>
      </c>
      <c r="K154" s="197">
        <v>36845</v>
      </c>
      <c r="L154" s="177">
        <v>0.14000000000000001</v>
      </c>
      <c r="M154" s="178">
        <v>72.099999999999994</v>
      </c>
      <c r="N154" s="312">
        <f t="shared" si="34"/>
        <v>2.5859667710201021E-5</v>
      </c>
      <c r="O154" s="313">
        <f t="shared" si="46"/>
        <v>2.4651570681294309E-3</v>
      </c>
      <c r="P154" s="180">
        <v>7.9</v>
      </c>
      <c r="Q154" s="178">
        <v>95.9</v>
      </c>
      <c r="R154" s="312">
        <f t="shared" si="47"/>
        <v>6.3712224793248891E-5</v>
      </c>
      <c r="S154" s="313">
        <f>ND代替値*2.71828^(-(0.69315/30.02)*(K154-事故日Cb)/365.25)</f>
        <v>6.0735753852464236E-3</v>
      </c>
      <c r="T154" s="199">
        <v>36845</v>
      </c>
      <c r="U154" s="190">
        <v>0.14000000000000001</v>
      </c>
      <c r="V154" s="178">
        <v>85.4</v>
      </c>
      <c r="W154" s="312">
        <f t="shared" si="38"/>
        <v>4.1225557219161043E-5</v>
      </c>
      <c r="X154" s="313">
        <f t="shared" si="43"/>
        <v>3.9299605433947438E-3</v>
      </c>
      <c r="Y154" s="180">
        <v>11.2</v>
      </c>
      <c r="Z154" s="178">
        <v>120.8</v>
      </c>
      <c r="AA154" s="312">
        <f t="shared" si="39"/>
        <v>5.9964446864234246E-5</v>
      </c>
      <c r="AB154" s="313">
        <f t="shared" si="48"/>
        <v>5.7163062449378096E-3</v>
      </c>
      <c r="AC154" s="199">
        <v>36845</v>
      </c>
      <c r="AD154" s="190">
        <v>0.11</v>
      </c>
      <c r="AE154" s="178">
        <v>59.6</v>
      </c>
      <c r="AF154" s="312">
        <f t="shared" si="40"/>
        <v>3.6353445911442003E-5</v>
      </c>
      <c r="AG154" s="346">
        <f>ND代替値*2.71828^(-(0.69315/30.02)*(AC154-事故日Cb)/365.25)</f>
        <v>3.4655106609935466E-3</v>
      </c>
      <c r="AH154" s="339"/>
      <c r="AI154" s="183"/>
      <c r="AJ154" s="184"/>
      <c r="AK154" s="180">
        <v>10.3</v>
      </c>
      <c r="AL154" s="178">
        <v>81.7</v>
      </c>
      <c r="AM154" s="312">
        <f t="shared" si="41"/>
        <v>7.120778065127817E-5</v>
      </c>
      <c r="AN154" s="346">
        <f>ND代替値*2.71828^(-(0.69315/30.02)*(AC154-事故日Cb)/365.25)</f>
        <v>6.7881136658636491E-3</v>
      </c>
      <c r="AO154" s="340"/>
      <c r="AP154" s="186"/>
      <c r="AQ154" s="202"/>
      <c r="AS154" s="249">
        <f t="shared" si="26"/>
        <v>0.71476416705956325</v>
      </c>
      <c r="AT154" s="249">
        <f t="shared" si="27"/>
        <v>7.5301276211187001E-3</v>
      </c>
      <c r="AU154" s="248">
        <f t="shared" si="28"/>
        <v>7.0449725571947761</v>
      </c>
      <c r="AV154" s="249">
        <f t="shared" si="29"/>
        <v>9.8382039442098889E-30</v>
      </c>
      <c r="AW154" s="250">
        <f t="shared" si="30"/>
        <v>199.99999842117543</v>
      </c>
    </row>
    <row r="155" spans="2:49" ht="11.1" customHeight="1" x14ac:dyDescent="0.2">
      <c r="B155" s="196">
        <v>37210</v>
      </c>
      <c r="C155" s="177">
        <v>0.2</v>
      </c>
      <c r="D155" s="178">
        <v>78.599999999999994</v>
      </c>
      <c r="E155" s="312">
        <f t="shared" si="31"/>
        <v>1.7856350026690293E-5</v>
      </c>
      <c r="F155" s="313">
        <f t="shared" si="42"/>
        <v>2.3274664387791404E-3</v>
      </c>
      <c r="G155" s="180">
        <v>6.5</v>
      </c>
      <c r="H155" s="178">
        <v>77.5</v>
      </c>
      <c r="I155" s="312">
        <f t="shared" si="44"/>
        <v>4.5533692568060253E-5</v>
      </c>
      <c r="J155" s="313">
        <f t="shared" si="45"/>
        <v>5.9350394188868094E-3</v>
      </c>
      <c r="K155" s="199">
        <v>37210</v>
      </c>
      <c r="L155" s="177">
        <v>0.17</v>
      </c>
      <c r="M155" s="178">
        <v>85.4</v>
      </c>
      <c r="N155" s="312">
        <f t="shared" si="34"/>
        <v>1.8481322277624456E-5</v>
      </c>
      <c r="O155" s="313">
        <f t="shared" si="46"/>
        <v>2.4089277641364108E-3</v>
      </c>
      <c r="P155" s="180">
        <v>7</v>
      </c>
      <c r="Q155" s="178">
        <v>115</v>
      </c>
      <c r="R155" s="312">
        <f t="shared" si="47"/>
        <v>4.5533692568060253E-5</v>
      </c>
      <c r="S155" s="203">
        <v>1.9E-2</v>
      </c>
      <c r="T155" s="199">
        <v>37202</v>
      </c>
      <c r="U155" s="190">
        <v>0.18</v>
      </c>
      <c r="V155" s="178">
        <v>82.3</v>
      </c>
      <c r="W155" s="312">
        <f t="shared" si="38"/>
        <v>2.9680705625632754E-5</v>
      </c>
      <c r="X155" s="313">
        <f t="shared" si="43"/>
        <v>3.8422622679059686E-3</v>
      </c>
      <c r="Y155" s="180">
        <v>7</v>
      </c>
      <c r="Z155" s="178">
        <v>99</v>
      </c>
      <c r="AA155" s="312">
        <f t="shared" si="39"/>
        <v>4.3171935455465826E-5</v>
      </c>
      <c r="AB155" s="313">
        <f t="shared" si="48"/>
        <v>5.5887451169541365E-3</v>
      </c>
      <c r="AC155" s="199">
        <v>37202</v>
      </c>
      <c r="AD155" s="182">
        <v>0.1</v>
      </c>
      <c r="AE155" s="178">
        <v>53.8</v>
      </c>
      <c r="AF155" s="312">
        <f t="shared" si="40"/>
        <v>2.6172985869876153E-5</v>
      </c>
      <c r="AG155" s="185">
        <v>9.6999999999999986E-3</v>
      </c>
      <c r="AH155" s="339"/>
      <c r="AI155" s="183"/>
      <c r="AJ155" s="184"/>
      <c r="AK155" s="180">
        <v>6.8</v>
      </c>
      <c r="AL155" s="178">
        <v>53</v>
      </c>
      <c r="AM155" s="312">
        <f t="shared" si="41"/>
        <v>5.1266673353365667E-5</v>
      </c>
      <c r="AN155" s="185">
        <v>2.4E-2</v>
      </c>
      <c r="AO155" s="340"/>
      <c r="AP155" s="186"/>
      <c r="AQ155" s="202"/>
      <c r="AS155" s="249">
        <f t="shared" si="26"/>
        <v>0.69823993163374221</v>
      </c>
      <c r="AT155" s="249">
        <f t="shared" si="27"/>
        <v>5.3569050080070884E-3</v>
      </c>
      <c r="AU155" s="248">
        <f t="shared" si="28"/>
        <v>6.8751717133572647</v>
      </c>
      <c r="AV155" s="249">
        <f t="shared" si="29"/>
        <v>7.9949168036050972E-32</v>
      </c>
      <c r="AW155" s="250">
        <f t="shared" si="30"/>
        <v>199.99999831120462</v>
      </c>
    </row>
    <row r="156" spans="2:49" ht="11.1" customHeight="1" x14ac:dyDescent="0.2">
      <c r="B156" s="196">
        <v>37575</v>
      </c>
      <c r="C156" s="310">
        <f>ND代替値</f>
        <v>5.5E-2</v>
      </c>
      <c r="D156" s="178">
        <v>88.2</v>
      </c>
      <c r="E156" s="312">
        <f t="shared" si="31"/>
        <v>1.2761531325290418E-5</v>
      </c>
      <c r="F156" s="313">
        <f t="shared" si="42"/>
        <v>2.2743778061676012E-3</v>
      </c>
      <c r="G156" s="180">
        <v>3.5</v>
      </c>
      <c r="H156" s="178">
        <v>61.8</v>
      </c>
      <c r="I156" s="312">
        <f t="shared" si="44"/>
        <v>3.2541904879490571E-5</v>
      </c>
      <c r="J156" s="313">
        <f t="shared" si="45"/>
        <v>5.7996634057273832E-3</v>
      </c>
      <c r="K156" s="199">
        <v>37575</v>
      </c>
      <c r="L156" s="177">
        <v>0.18</v>
      </c>
      <c r="M156" s="178">
        <v>74.900000000000006</v>
      </c>
      <c r="N156" s="312">
        <f t="shared" si="34"/>
        <v>1.3208184921675584E-5</v>
      </c>
      <c r="O156" s="313">
        <f t="shared" si="46"/>
        <v>2.3539810293834677E-3</v>
      </c>
      <c r="P156" s="180">
        <v>12.1</v>
      </c>
      <c r="Q156" s="178">
        <v>177</v>
      </c>
      <c r="R156" s="312">
        <f t="shared" si="47"/>
        <v>3.2541904879490571E-5</v>
      </c>
      <c r="S156" s="313">
        <f>ND代替値*2.71828^(-(0.69315/30.02)*(K156-事故日Cb)/365.25)</f>
        <v>5.7996634057273832E-3</v>
      </c>
      <c r="T156" s="199">
        <v>37578</v>
      </c>
      <c r="U156" s="182">
        <v>0.14000000000000001</v>
      </c>
      <c r="V156" s="178">
        <v>84.5</v>
      </c>
      <c r="W156" s="312">
        <f t="shared" si="38"/>
        <v>2.099846941408893E-5</v>
      </c>
      <c r="X156" s="313">
        <f t="shared" si="43"/>
        <v>3.7520117527956509E-3</v>
      </c>
      <c r="Y156" s="180">
        <v>8.1</v>
      </c>
      <c r="Z156" s="178">
        <v>96</v>
      </c>
      <c r="AA156" s="312">
        <f t="shared" si="39"/>
        <v>3.0543228238674808E-5</v>
      </c>
      <c r="AB156" s="313">
        <f t="shared" si="48"/>
        <v>5.4574716404300382E-3</v>
      </c>
      <c r="AC156" s="199">
        <v>37573</v>
      </c>
      <c r="AD156" s="182">
        <v>0.12</v>
      </c>
      <c r="AE156" s="178">
        <v>68.8</v>
      </c>
      <c r="AF156" s="312">
        <f t="shared" si="40"/>
        <v>1.8602237331175738E-5</v>
      </c>
      <c r="AG156" s="346">
        <f>ND代替値*2.71828^(-(0.69315/30.02)*(AC156-事故日Cb)/365.25)</f>
        <v>3.3096381247368204E-3</v>
      </c>
      <c r="AH156" s="339"/>
      <c r="AI156" s="183"/>
      <c r="AJ156" s="184"/>
      <c r="AK156" s="180">
        <v>9.1999999999999993</v>
      </c>
      <c r="AL156" s="178">
        <v>60.1</v>
      </c>
      <c r="AM156" s="312">
        <f t="shared" si="41"/>
        <v>3.6437372091993722E-5</v>
      </c>
      <c r="AN156" s="346">
        <f>ND代替値*2.71828^(-(0.69315/30.02)*(AC156-事故日Cb)/365.25)</f>
        <v>6.4827963268040819E-3</v>
      </c>
      <c r="AO156" s="340"/>
      <c r="AP156" s="186"/>
      <c r="AQ156" s="202"/>
      <c r="AS156" s="249">
        <f t="shared" si="26"/>
        <v>0.68231334185028036</v>
      </c>
      <c r="AT156" s="249">
        <f t="shared" si="27"/>
        <v>3.8284593975871253E-3</v>
      </c>
      <c r="AU156" s="248">
        <f t="shared" si="28"/>
        <v>6.7116759391429195</v>
      </c>
      <c r="AV156" s="249">
        <f t="shared" si="29"/>
        <v>6.9335666761071117E-34</v>
      </c>
      <c r="AW156" s="250">
        <f t="shared" si="30"/>
        <v>199.99999820271987</v>
      </c>
    </row>
    <row r="157" spans="2:49" ht="11.1" customHeight="1" x14ac:dyDescent="0.2">
      <c r="B157" s="196">
        <v>37926</v>
      </c>
      <c r="C157" s="177">
        <v>0.18</v>
      </c>
      <c r="D157" s="178">
        <v>82.3</v>
      </c>
      <c r="E157" s="312">
        <f t="shared" si="31"/>
        <v>9.2386532693268666E-6</v>
      </c>
      <c r="F157" s="313">
        <f t="shared" si="42"/>
        <v>2.2244679373760894E-3</v>
      </c>
      <c r="G157" s="180">
        <v>9.3000000000000007</v>
      </c>
      <c r="H157" s="178">
        <v>10.199999999999999</v>
      </c>
      <c r="I157" s="312">
        <f t="shared" si="44"/>
        <v>2.3558565836783512E-5</v>
      </c>
      <c r="J157" s="313">
        <f t="shared" si="45"/>
        <v>5.6723932403090292E-3</v>
      </c>
      <c r="K157" s="199">
        <v>37926</v>
      </c>
      <c r="L157" s="177">
        <v>0.125</v>
      </c>
      <c r="M157" s="178">
        <v>61.5</v>
      </c>
      <c r="N157" s="312">
        <f t="shared" si="34"/>
        <v>9.5620061337533081E-6</v>
      </c>
      <c r="O157" s="313">
        <f t="shared" si="46"/>
        <v>2.302324315184253E-3</v>
      </c>
      <c r="P157" s="180">
        <v>7.59</v>
      </c>
      <c r="Q157" s="178">
        <v>81.2</v>
      </c>
      <c r="R157" s="312">
        <f t="shared" si="47"/>
        <v>2.3558565836783512E-5</v>
      </c>
      <c r="S157" s="313">
        <f>ND代替値*2.71828^(-(0.69315/30.02)*(K157-事故日Cb)/365.25)</f>
        <v>5.6723932403090292E-3</v>
      </c>
      <c r="T157" s="199">
        <v>37943</v>
      </c>
      <c r="U157" s="190">
        <v>0.16</v>
      </c>
      <c r="V157" s="178">
        <v>86</v>
      </c>
      <c r="W157" s="312">
        <f t="shared" si="38"/>
        <v>1.5007133306107002E-5</v>
      </c>
      <c r="X157" s="313">
        <f t="shared" si="43"/>
        <v>3.6664297782590684E-3</v>
      </c>
      <c r="Y157" s="180">
        <v>9.6999999999999993</v>
      </c>
      <c r="Z157" s="178">
        <v>128</v>
      </c>
      <c r="AA157" s="312">
        <f t="shared" si="39"/>
        <v>2.1828557536155639E-5</v>
      </c>
      <c r="AB157" s="313">
        <f t="shared" si="48"/>
        <v>5.3329887683768278E-3</v>
      </c>
      <c r="AC157" s="199">
        <v>37938</v>
      </c>
      <c r="AD157" s="310">
        <f>ND代替値</f>
        <v>0.05</v>
      </c>
      <c r="AE157" s="178">
        <v>65.599999999999994</v>
      </c>
      <c r="AF157" s="312">
        <f t="shared" si="40"/>
        <v>1.3294600188025481E-5</v>
      </c>
      <c r="AG157" s="346">
        <f>ND代替値*2.71828^(-(0.69315/30.02)*(AC157-事故日Cb)/365.25)</f>
        <v>3.2341465259950299E-3</v>
      </c>
      <c r="AH157" s="339"/>
      <c r="AI157" s="183"/>
      <c r="AJ157" s="184"/>
      <c r="AK157" s="180">
        <v>11.6</v>
      </c>
      <c r="AL157" s="178">
        <v>77.599999999999994</v>
      </c>
      <c r="AM157" s="312">
        <f t="shared" si="41"/>
        <v>2.6040969440462285E-5</v>
      </c>
      <c r="AN157" s="201">
        <v>5.6000000000000001E-2</v>
      </c>
      <c r="AO157" s="340"/>
      <c r="AP157" s="186"/>
      <c r="AQ157" s="202"/>
      <c r="AS157" s="249">
        <f t="shared" si="26"/>
        <v>0.66734038121282691</v>
      </c>
      <c r="AT157" s="249">
        <f t="shared" si="27"/>
        <v>2.7715959807980599E-3</v>
      </c>
      <c r="AU157" s="248">
        <f t="shared" si="28"/>
        <v>6.558119552028967</v>
      </c>
      <c r="AV157" s="249">
        <f t="shared" si="29"/>
        <v>7.2141368995933114E-36</v>
      </c>
      <c r="AW157" s="250">
        <f t="shared" si="30"/>
        <v>199.99999809839616</v>
      </c>
    </row>
    <row r="158" spans="2:49" ht="11.1" customHeight="1" x14ac:dyDescent="0.2">
      <c r="B158" s="196">
        <v>38301</v>
      </c>
      <c r="C158" s="177">
        <v>0.12</v>
      </c>
      <c r="D158" s="178">
        <v>73.5</v>
      </c>
      <c r="E158" s="312">
        <f t="shared" si="31"/>
        <v>6.54216939338282E-6</v>
      </c>
      <c r="F158" s="313">
        <f t="shared" si="42"/>
        <v>2.172354954843352E-3</v>
      </c>
      <c r="G158" s="180">
        <v>8.5</v>
      </c>
      <c r="H158" s="178">
        <v>100.1</v>
      </c>
      <c r="I158" s="312">
        <f t="shared" si="44"/>
        <v>1.6682531953126195E-5</v>
      </c>
      <c r="J158" s="313">
        <f t="shared" si="45"/>
        <v>5.5395051348505484E-3</v>
      </c>
      <c r="K158" s="199">
        <v>38301</v>
      </c>
      <c r="L158" s="177">
        <v>9.0999999999999998E-2</v>
      </c>
      <c r="M158" s="178">
        <v>71.900000000000006</v>
      </c>
      <c r="N158" s="312">
        <f t="shared" si="34"/>
        <v>6.7711453221512201E-6</v>
      </c>
      <c r="O158" s="313">
        <f t="shared" si="46"/>
        <v>2.2483873782628699E-3</v>
      </c>
      <c r="P158" s="180">
        <v>10.8</v>
      </c>
      <c r="Q158" s="178">
        <v>81.400000000000006</v>
      </c>
      <c r="R158" s="312">
        <f t="shared" si="47"/>
        <v>1.6682531953126195E-5</v>
      </c>
      <c r="S158" s="313">
        <f>ND代替値*2.71828^(-(0.69315/30.02)*(K158-事故日Cb)/365.25)</f>
        <v>5.5395051348505484E-3</v>
      </c>
      <c r="T158" s="199">
        <v>38316</v>
      </c>
      <c r="U158" s="190">
        <v>0.25</v>
      </c>
      <c r="V158" s="178">
        <v>87.4</v>
      </c>
      <c r="W158" s="312">
        <f t="shared" si="38"/>
        <v>1.0646583236162797E-5</v>
      </c>
      <c r="X158" s="313">
        <f t="shared" si="43"/>
        <v>3.5809884363117673E-3</v>
      </c>
      <c r="Y158" s="180">
        <v>15.1</v>
      </c>
      <c r="Z158" s="178">
        <v>106</v>
      </c>
      <c r="AA158" s="312">
        <f t="shared" si="39"/>
        <v>1.5485939252600434E-5</v>
      </c>
      <c r="AB158" s="313">
        <f t="shared" si="48"/>
        <v>5.2087104528171163E-3</v>
      </c>
      <c r="AC158" s="199">
        <v>38301</v>
      </c>
      <c r="AD158" s="190">
        <v>0.19</v>
      </c>
      <c r="AE158" s="178">
        <v>83.3</v>
      </c>
      <c r="AF158" s="312">
        <f t="shared" si="40"/>
        <v>9.5188564673720035E-6</v>
      </c>
      <c r="AG158" s="346">
        <f>ND代替値*2.71828^(-(0.69315/30.02)*(AC158-事故日Cb)/365.25)</f>
        <v>3.1607764592970771E-3</v>
      </c>
      <c r="AH158" s="339"/>
      <c r="AI158" s="183"/>
      <c r="AJ158" s="184"/>
      <c r="AK158" s="180">
        <v>11</v>
      </c>
      <c r="AL158" s="178">
        <v>98</v>
      </c>
      <c r="AM158" s="312">
        <f t="shared" si="41"/>
        <v>1.8645182771141038E-5</v>
      </c>
      <c r="AN158" s="185">
        <v>3.1E-2</v>
      </c>
      <c r="AO158" s="340"/>
      <c r="AP158" s="186"/>
      <c r="AQ158" s="202"/>
      <c r="AS158" s="249">
        <f t="shared" si="26"/>
        <v>0.65170648645300566</v>
      </c>
      <c r="AT158" s="249">
        <f t="shared" si="27"/>
        <v>1.9626508180148462E-3</v>
      </c>
      <c r="AU158" s="248">
        <f t="shared" si="28"/>
        <v>6.3979433057852342</v>
      </c>
      <c r="AV158" s="249">
        <f t="shared" si="29"/>
        <v>5.4933578032076404E-38</v>
      </c>
      <c r="AW158" s="250">
        <f t="shared" si="30"/>
        <v>199.99999798693923</v>
      </c>
    </row>
    <row r="159" spans="2:49" ht="11.1" customHeight="1" x14ac:dyDescent="0.2">
      <c r="B159" s="196">
        <v>38657</v>
      </c>
      <c r="C159" s="177">
        <v>0.16</v>
      </c>
      <c r="D159" s="178">
        <v>70.900000000000006</v>
      </c>
      <c r="E159" s="312">
        <f t="shared" si="31"/>
        <v>4.7144297691732623E-6</v>
      </c>
      <c r="F159" s="313">
        <f t="shared" si="42"/>
        <v>2.1240124544302397E-3</v>
      </c>
      <c r="G159" s="180">
        <v>3.72</v>
      </c>
      <c r="H159" s="178">
        <v>51.9</v>
      </c>
      <c r="I159" s="312">
        <f t="shared" si="44"/>
        <v>1.202179591139182E-5</v>
      </c>
      <c r="J159" s="313">
        <f t="shared" si="45"/>
        <v>5.4162317587971116E-3</v>
      </c>
      <c r="K159" s="199">
        <v>38671</v>
      </c>
      <c r="L159" s="177">
        <v>0.11</v>
      </c>
      <c r="M159" s="178">
        <v>75.599999999999994</v>
      </c>
      <c r="N159" s="312">
        <f t="shared" si="34"/>
        <v>4.8169678007113119E-6</v>
      </c>
      <c r="O159" s="313">
        <f t="shared" si="46"/>
        <v>2.1964081603906283E-3</v>
      </c>
      <c r="P159" s="180">
        <v>4.8</v>
      </c>
      <c r="Q159" s="178">
        <v>111.3</v>
      </c>
      <c r="R159" s="312">
        <f t="shared" si="47"/>
        <v>1.1867891682911927E-5</v>
      </c>
      <c r="S159" s="313">
        <f>ND代替値*2.71828^(-(0.69315/30.02)*(K159-事故日Cb)/365.25)</f>
        <v>5.4114403951653163E-3</v>
      </c>
      <c r="T159" s="199">
        <v>38681</v>
      </c>
      <c r="U159" s="190">
        <v>0.33</v>
      </c>
      <c r="V159" s="178">
        <v>92</v>
      </c>
      <c r="W159" s="312">
        <f t="shared" si="38"/>
        <v>7.6088733292369467E-6</v>
      </c>
      <c r="X159" s="313">
        <f t="shared" si="43"/>
        <v>3.4993074391923211E-3</v>
      </c>
      <c r="Y159" s="180">
        <v>6.2</v>
      </c>
      <c r="Z159" s="178">
        <v>101</v>
      </c>
      <c r="AA159" s="312">
        <f t="shared" si="39"/>
        <v>1.1067452115253741E-5</v>
      </c>
      <c r="AB159" s="313">
        <f t="shared" si="48"/>
        <v>5.089901729734286E-3</v>
      </c>
      <c r="AC159" s="199">
        <v>38664</v>
      </c>
      <c r="AD159" s="190">
        <v>0.14000000000000001</v>
      </c>
      <c r="AE159" s="178">
        <v>81.8</v>
      </c>
      <c r="AF159" s="312">
        <f t="shared" si="40"/>
        <v>6.8154459077333829E-6</v>
      </c>
      <c r="AG159" s="346">
        <f>ND代替値*2.71828^(-(0.69315/30.02)*(AC159-事故日Cb)/365.25)</f>
        <v>3.0890708708916173E-3</v>
      </c>
      <c r="AH159" s="339"/>
      <c r="AI159" s="183"/>
      <c r="AJ159" s="184"/>
      <c r="AK159" s="180">
        <v>8.6999999999999993</v>
      </c>
      <c r="AL159" s="178">
        <v>85</v>
      </c>
      <c r="AM159" s="312">
        <f t="shared" si="41"/>
        <v>1.3349842499683948E-5</v>
      </c>
      <c r="AN159" s="185">
        <v>3.2000000000000001E-2</v>
      </c>
      <c r="AO159" s="340"/>
      <c r="AP159" s="186"/>
      <c r="AQ159" s="202"/>
      <c r="AS159" s="249">
        <f t="shared" si="26"/>
        <v>0.6372037363290719</v>
      </c>
      <c r="AT159" s="249">
        <f t="shared" si="27"/>
        <v>1.4143289307519788E-3</v>
      </c>
      <c r="AU159" s="248">
        <f t="shared" si="28"/>
        <v>6.2495040185678663</v>
      </c>
      <c r="AV159" s="249">
        <f t="shared" si="29"/>
        <v>5.3557580656388795E-40</v>
      </c>
      <c r="AW159" s="250">
        <f t="shared" si="30"/>
        <v>199.99999788112947</v>
      </c>
    </row>
    <row r="160" spans="2:49" ht="11.1" customHeight="1" x14ac:dyDescent="0.2">
      <c r="B160" s="196">
        <v>39027</v>
      </c>
      <c r="C160" s="177">
        <v>0.14000000000000001</v>
      </c>
      <c r="D160" s="178">
        <v>71.599999999999994</v>
      </c>
      <c r="E160" s="312">
        <f t="shared" si="31"/>
        <v>3.3538279443702187E-6</v>
      </c>
      <c r="F160" s="313">
        <f t="shared" si="42"/>
        <v>2.0749085912794493E-3</v>
      </c>
      <c r="G160" s="180">
        <v>9.4</v>
      </c>
      <c r="H160" s="178">
        <v>75.5</v>
      </c>
      <c r="I160" s="312">
        <f t="shared" si="44"/>
        <v>8.5522612581440593E-6</v>
      </c>
      <c r="J160" s="203">
        <v>2.1000000000000001E-2</v>
      </c>
      <c r="K160" s="199">
        <v>39027</v>
      </c>
      <c r="L160" s="177">
        <v>0.22</v>
      </c>
      <c r="M160" s="178">
        <v>80.5</v>
      </c>
      <c r="N160" s="312">
        <f t="shared" si="34"/>
        <v>3.471211922423177E-6</v>
      </c>
      <c r="O160" s="313">
        <f t="shared" si="46"/>
        <v>2.1475303919742308E-3</v>
      </c>
      <c r="P160" s="180">
        <v>9.8000000000000007</v>
      </c>
      <c r="Q160" s="178">
        <v>72.3</v>
      </c>
      <c r="R160" s="312">
        <f t="shared" si="47"/>
        <v>8.5522612581440593E-6</v>
      </c>
      <c r="S160" s="203">
        <v>1.7000000000000001E-2</v>
      </c>
      <c r="T160" s="199">
        <v>39034</v>
      </c>
      <c r="U160" s="190">
        <v>0.32</v>
      </c>
      <c r="V160" s="178">
        <v>82.2</v>
      </c>
      <c r="W160" s="312">
        <f t="shared" si="38"/>
        <v>5.4982797744711714E-6</v>
      </c>
      <c r="X160" s="313">
        <f t="shared" si="43"/>
        <v>3.4220845304923858E-3</v>
      </c>
      <c r="Y160" s="180">
        <v>14.6</v>
      </c>
      <c r="Z160" s="178">
        <v>69</v>
      </c>
      <c r="AA160" s="312">
        <f t="shared" si="39"/>
        <v>7.9974978537762505E-6</v>
      </c>
      <c r="AB160" s="246">
        <v>0.02</v>
      </c>
      <c r="AC160" s="199">
        <v>39035</v>
      </c>
      <c r="AD160" s="190">
        <v>0.24</v>
      </c>
      <c r="AE160" s="178">
        <v>71.3</v>
      </c>
      <c r="AF160" s="312">
        <f t="shared" si="40"/>
        <v>4.8440228762499443E-6</v>
      </c>
      <c r="AG160" s="346">
        <f>ND代替値*2.71828^(-(0.69315/30.02)*(AC160-事故日Cb)/365.25)</f>
        <v>3.0174656010066654E-3</v>
      </c>
      <c r="AH160" s="339"/>
      <c r="AI160" s="183"/>
      <c r="AJ160" s="184"/>
      <c r="AK160" s="180">
        <v>9.5</v>
      </c>
      <c r="AL160" s="178">
        <v>100.6</v>
      </c>
      <c r="AM160" s="312">
        <f t="shared" si="41"/>
        <v>9.4882922318297888E-6</v>
      </c>
      <c r="AN160" s="201">
        <v>2.3E-2</v>
      </c>
      <c r="AO160" s="340"/>
      <c r="AP160" s="186"/>
      <c r="AQ160" s="202"/>
      <c r="AS160" s="249">
        <f t="shared" si="26"/>
        <v>0.62247257738383488</v>
      </c>
      <c r="AT160" s="249">
        <f t="shared" si="27"/>
        <v>1.0061483833110657E-3</v>
      </c>
      <c r="AU160" s="248">
        <f t="shared" si="28"/>
        <v>6.098875886619358</v>
      </c>
      <c r="AV160" s="249">
        <f t="shared" si="29"/>
        <v>4.3523025541892257E-42</v>
      </c>
      <c r="AW160" s="250">
        <f t="shared" si="30"/>
        <v>199.99999777115863</v>
      </c>
    </row>
    <row r="161" spans="1:50" ht="11.1" customHeight="1" x14ac:dyDescent="0.2">
      <c r="B161" s="196">
        <v>39385</v>
      </c>
      <c r="C161" s="177">
        <v>0.28999999999999998</v>
      </c>
      <c r="D161" s="178">
        <v>51.8</v>
      </c>
      <c r="E161" s="312">
        <f t="shared" si="31"/>
        <v>2.4123969337310688E-6</v>
      </c>
      <c r="F161" s="188">
        <v>7.4000000000000003E-3</v>
      </c>
      <c r="G161" s="180">
        <v>11.9</v>
      </c>
      <c r="H161" s="178">
        <v>71.5</v>
      </c>
      <c r="I161" s="312">
        <f t="shared" si="44"/>
        <v>6.1516121810142256E-6</v>
      </c>
      <c r="J161" s="179">
        <v>1.7000000000000001E-2</v>
      </c>
      <c r="K161" s="199">
        <v>39385</v>
      </c>
      <c r="L161" s="177">
        <v>0.13</v>
      </c>
      <c r="M161" s="178">
        <v>65.099999999999994</v>
      </c>
      <c r="N161" s="312">
        <f t="shared" si="34"/>
        <v>2.4968308264116565E-6</v>
      </c>
      <c r="O161" s="313">
        <f t="shared" si="46"/>
        <v>2.0994748679818397E-3</v>
      </c>
      <c r="P161" s="180">
        <v>12.1</v>
      </c>
      <c r="Q161" s="178">
        <v>83</v>
      </c>
      <c r="R161" s="312">
        <f t="shared" si="47"/>
        <v>6.1516121810142256E-6</v>
      </c>
      <c r="S161" s="179">
        <v>2.1000000000000001E-2</v>
      </c>
      <c r="T161" s="199">
        <v>39393</v>
      </c>
      <c r="U161" s="190">
        <v>0.22</v>
      </c>
      <c r="V161" s="178">
        <v>77</v>
      </c>
      <c r="W161" s="312">
        <f t="shared" si="38"/>
        <v>3.951255607290319E-6</v>
      </c>
      <c r="X161" s="313">
        <f t="shared" si="43"/>
        <v>3.3452966857549474E-3</v>
      </c>
      <c r="Y161" s="180">
        <v>8.3000000000000007</v>
      </c>
      <c r="Z161" s="178">
        <v>105.8</v>
      </c>
      <c r="AA161" s="312">
        <f t="shared" si="39"/>
        <v>5.7472808833313731E-6</v>
      </c>
      <c r="AB161" s="313">
        <f>ND代替値*2.71828^(-(0.69315/30.02)*(T161-事故日Cb)/365.25)</f>
        <v>4.865886088370833E-3</v>
      </c>
      <c r="AC161" s="199">
        <v>39406</v>
      </c>
      <c r="AD161" s="190">
        <v>8.7999999999999995E-2</v>
      </c>
      <c r="AE161" s="178">
        <v>75.3</v>
      </c>
      <c r="AF161" s="312">
        <f t="shared" si="40"/>
        <v>3.4428499533695911E-6</v>
      </c>
      <c r="AG161" s="200">
        <v>1.0999999999999999E-2</v>
      </c>
      <c r="AH161" s="339"/>
      <c r="AI161" s="183"/>
      <c r="AJ161" s="184"/>
      <c r="AK161" s="180">
        <v>8</v>
      </c>
      <c r="AL161" s="178">
        <v>115.9</v>
      </c>
      <c r="AM161" s="312">
        <f t="shared" si="41"/>
        <v>6.7437267127857982E-6</v>
      </c>
      <c r="AN161" s="346">
        <f>ND代替値*2.71828^(-(0.69315/30.02)*(AC161-事故日Cb)/365.25)</f>
        <v>5.7734930877995395E-3</v>
      </c>
      <c r="AO161" s="340"/>
      <c r="AP161" s="186"/>
      <c r="AQ161" s="202"/>
      <c r="AS161" s="249">
        <f t="shared" si="26"/>
        <v>0.60854343999473604</v>
      </c>
      <c r="AT161" s="249">
        <f t="shared" si="27"/>
        <v>7.2371908011932063E-4</v>
      </c>
      <c r="AU161" s="248">
        <f t="shared" si="28"/>
        <v>5.956589689470837</v>
      </c>
      <c r="AV161" s="249">
        <f t="shared" si="29"/>
        <v>4.1343219524532825E-44</v>
      </c>
      <c r="AW161" s="250">
        <f t="shared" si="30"/>
        <v>199.99999766475443</v>
      </c>
    </row>
    <row r="162" spans="1:50" ht="11.1" customHeight="1" x14ac:dyDescent="0.2">
      <c r="B162" s="196">
        <v>39757</v>
      </c>
      <c r="C162" s="177">
        <v>0.13</v>
      </c>
      <c r="D162" s="178">
        <v>64.599999999999994</v>
      </c>
      <c r="E162" s="312">
        <f t="shared" si="31"/>
        <v>1.7130142653476728E-6</v>
      </c>
      <c r="F162" s="179">
        <v>1.2E-2</v>
      </c>
      <c r="G162" s="180">
        <v>5.86</v>
      </c>
      <c r="H162" s="178">
        <v>70.3</v>
      </c>
      <c r="I162" s="312">
        <f t="shared" si="44"/>
        <v>4.3681863766365661E-6</v>
      </c>
      <c r="J162" s="179">
        <v>5.6000000000000001E-2</v>
      </c>
      <c r="K162" s="199">
        <v>39757</v>
      </c>
      <c r="L162" s="177">
        <v>0.12</v>
      </c>
      <c r="M162" s="178">
        <v>92.6</v>
      </c>
      <c r="N162" s="312">
        <f t="shared" si="34"/>
        <v>1.7729697646348417E-6</v>
      </c>
      <c r="O162" s="313">
        <f t="shared" si="46"/>
        <v>2.0506789884052776E-3</v>
      </c>
      <c r="P162" s="180">
        <v>6.93</v>
      </c>
      <c r="Q162" s="178">
        <v>110.3</v>
      </c>
      <c r="R162" s="312">
        <f t="shared" si="47"/>
        <v>4.3681863766365661E-6</v>
      </c>
      <c r="S162" s="313">
        <f>ND代替値*2.71828^(-(0.69315/30.02)*(K162-事故日Cb)/365.25)</f>
        <v>5.0523975076651765E-3</v>
      </c>
      <c r="T162" s="199">
        <v>39763</v>
      </c>
      <c r="U162" s="190">
        <v>0.14000000000000001</v>
      </c>
      <c r="V162" s="178">
        <v>86.3</v>
      </c>
      <c r="W162" s="312">
        <f t="shared" si="38"/>
        <v>2.8109086612618437E-6</v>
      </c>
      <c r="X162" s="313">
        <f t="shared" si="43"/>
        <v>3.2679586313977445E-3</v>
      </c>
      <c r="Y162" s="180">
        <v>3.58</v>
      </c>
      <c r="Z162" s="178">
        <v>144.6</v>
      </c>
      <c r="AA162" s="312">
        <f t="shared" si="39"/>
        <v>4.0885944163808643E-6</v>
      </c>
      <c r="AB162" s="313">
        <f>ND代替値*2.71828^(-(0.69315/30.02)*(T162-事故日Cb)/365.25)</f>
        <v>4.7533943729421739E-3</v>
      </c>
      <c r="AC162" s="199">
        <v>39778</v>
      </c>
      <c r="AD162" s="310">
        <f>ND代替値</f>
        <v>0.05</v>
      </c>
      <c r="AE162" s="178">
        <v>59.6</v>
      </c>
      <c r="AF162" s="312">
        <f t="shared" si="40"/>
        <v>2.44472665385635E-6</v>
      </c>
      <c r="AG162" s="185">
        <v>0.01</v>
      </c>
      <c r="AH162" s="339"/>
      <c r="AI162" s="183"/>
      <c r="AJ162" s="184"/>
      <c r="AK162" s="180">
        <v>6.8</v>
      </c>
      <c r="AL162" s="178">
        <v>73.3</v>
      </c>
      <c r="AM162" s="312">
        <f t="shared" si="41"/>
        <v>4.7886398374505832E-6</v>
      </c>
      <c r="AN162" s="185">
        <v>1.9E-2</v>
      </c>
      <c r="AO162" s="340"/>
      <c r="AP162" s="186"/>
      <c r="AQ162" s="202"/>
      <c r="AS162" s="249">
        <f t="shared" si="26"/>
        <v>0.59439970678413834</v>
      </c>
      <c r="AT162" s="249">
        <f t="shared" si="27"/>
        <v>5.1390427960430187E-4</v>
      </c>
      <c r="AU162" s="248">
        <f t="shared" si="28"/>
        <v>5.8122549344987986</v>
      </c>
      <c r="AV162" s="249">
        <f t="shared" si="29"/>
        <v>3.2734414178561381E-46</v>
      </c>
      <c r="AW162" s="250">
        <f t="shared" si="30"/>
        <v>199.99999755418912</v>
      </c>
    </row>
    <row r="163" spans="1:50" ht="11.1" customHeight="1" x14ac:dyDescent="0.2">
      <c r="B163" s="196">
        <v>40127</v>
      </c>
      <c r="C163" s="177">
        <v>0.13</v>
      </c>
      <c r="D163" s="178">
        <v>55.3</v>
      </c>
      <c r="E163" s="312">
        <f t="shared" si="31"/>
        <v>1.2186320283726147E-6</v>
      </c>
      <c r="F163" s="313">
        <f>ND代替値*2.71828^(-(0.69315/30.02)*(B163-事故日Cb)/365.25)</f>
        <v>1.9355270346743021E-3</v>
      </c>
      <c r="G163" s="180">
        <v>6.5</v>
      </c>
      <c r="H163" s="204">
        <v>56.9</v>
      </c>
      <c r="I163" s="312">
        <f t="shared" si="44"/>
        <v>3.1075116723501675E-6</v>
      </c>
      <c r="J163" s="179">
        <v>1.7000000000000001E-2</v>
      </c>
      <c r="K163" s="199">
        <v>40127</v>
      </c>
      <c r="L163" s="177">
        <v>8.2000000000000003E-2</v>
      </c>
      <c r="M163" s="178">
        <v>62.3</v>
      </c>
      <c r="N163" s="312">
        <f t="shared" si="34"/>
        <v>1.2612841493656564E-6</v>
      </c>
      <c r="O163" s="313">
        <f t="shared" si="46"/>
        <v>2.003270480887903E-3</v>
      </c>
      <c r="P163" s="180">
        <v>11.2</v>
      </c>
      <c r="Q163" s="178">
        <v>97.5</v>
      </c>
      <c r="R163" s="312">
        <f t="shared" si="47"/>
        <v>3.1075116723501675E-6</v>
      </c>
      <c r="S163" s="313">
        <f>ND代替値*2.71828^(-(0.69315/30.02)*(K163-事故日Cb)/365.25)</f>
        <v>4.9355939384194709E-3</v>
      </c>
      <c r="T163" s="199">
        <v>40133</v>
      </c>
      <c r="U163" s="190">
        <v>0.24</v>
      </c>
      <c r="V163" s="178">
        <v>60</v>
      </c>
      <c r="W163" s="312">
        <f t="shared" si="38"/>
        <v>1.9996700510538014E-6</v>
      </c>
      <c r="X163" s="313">
        <f t="shared" si="43"/>
        <v>3.1924085125253753E-3</v>
      </c>
      <c r="Y163" s="180">
        <v>15.3</v>
      </c>
      <c r="Z163" s="178">
        <v>99.7</v>
      </c>
      <c r="AA163" s="312">
        <f t="shared" si="39"/>
        <v>2.9086109833509843E-6</v>
      </c>
      <c r="AB163" s="313">
        <f>ND代替値*2.71828^(-(0.69315/30.02)*(T163-事故日Cb)/365.25)</f>
        <v>4.643503290946001E-3</v>
      </c>
      <c r="AC163" s="199">
        <v>40134</v>
      </c>
      <c r="AD163" s="190">
        <v>0.1</v>
      </c>
      <c r="AE163" s="178">
        <v>58</v>
      </c>
      <c r="AF163" s="312">
        <f t="shared" si="40"/>
        <v>1.7617232788391805E-6</v>
      </c>
      <c r="AG163" s="346">
        <f>ND代替値*2.71828^(-(0.69315/30.02)*(AC163-事故日Cb)/365.25)</f>
        <v>2.8149459152957091E-3</v>
      </c>
      <c r="AH163" s="339"/>
      <c r="AI163" s="183"/>
      <c r="AJ163" s="184"/>
      <c r="AK163" s="180">
        <v>17.3</v>
      </c>
      <c r="AL163" s="178">
        <v>67.599999999999994</v>
      </c>
      <c r="AM163" s="312">
        <f t="shared" si="41"/>
        <v>3.450798175045818E-6</v>
      </c>
      <c r="AN163" s="346">
        <f>ND代替値*2.71828^(-(0.69315/30.02)*(AC163-事故日Cb)/365.25)</f>
        <v>5.5138115866616988E-3</v>
      </c>
      <c r="AO163" s="340"/>
      <c r="AP163" s="186"/>
      <c r="AQ163" s="202"/>
      <c r="AS163" s="249">
        <f t="shared" si="26"/>
        <v>0.58065811040229065</v>
      </c>
      <c r="AT163" s="249">
        <f t="shared" si="27"/>
        <v>3.655896085117844E-4</v>
      </c>
      <c r="AU163" s="248">
        <f t="shared" si="28"/>
        <v>5.6721655609115693</v>
      </c>
      <c r="AV163" s="249">
        <f t="shared" si="29"/>
        <v>2.660129018024411E-48</v>
      </c>
      <c r="AW163" s="250">
        <f t="shared" si="30"/>
        <v>199.99999744421831</v>
      </c>
    </row>
    <row r="164" spans="1:50" ht="11.1" customHeight="1" x14ac:dyDescent="0.2">
      <c r="A164" s="24"/>
      <c r="B164" s="196">
        <v>40493</v>
      </c>
      <c r="C164" s="177">
        <v>0.35</v>
      </c>
      <c r="D164" s="178">
        <v>94.4</v>
      </c>
      <c r="E164" s="312">
        <f t="shared" ref="E164" si="49">ND代替値*2.71828^(-(0.69315/2.062)*(B164-事故日Cb)/365.25)</f>
        <v>8.701276914833456E-7</v>
      </c>
      <c r="F164" s="313">
        <f>ND代替値*2.71828^(-(0.69315/30.02)*(B164-事故日Cb)/365.25)</f>
        <v>1.8912588308849887E-3</v>
      </c>
      <c r="G164" s="180">
        <v>15.2</v>
      </c>
      <c r="H164" s="178">
        <v>119.2</v>
      </c>
      <c r="I164" s="312">
        <f t="shared" ref="I164" si="50">ND代替値*2.71828^(-(0.69315/2.062)*(B164-事故日Cb)/365.25)</f>
        <v>2.2188256132825315E-6</v>
      </c>
      <c r="J164" s="313">
        <f>ND代替値*2.71828^(-(0.69315/30.02)*(B164-事故日Cb)/365.25)</f>
        <v>4.8227100187567219E-3</v>
      </c>
      <c r="K164" s="199">
        <v>40493</v>
      </c>
      <c r="L164" s="177">
        <v>0.15</v>
      </c>
      <c r="M164" s="178">
        <v>92</v>
      </c>
      <c r="N164" s="312">
        <f t="shared" ref="N164" si="51">ND代替値*2.71828^(-(0.69315/2.062)*(K164-事故日Cb)/365.25)</f>
        <v>9.0058216068526287E-7</v>
      </c>
      <c r="O164" s="313">
        <f t="shared" ref="O164" si="52">ND代替値*2.71828^(-(0.69315/30.02)*(K164-事故日Cb)/365.25)</f>
        <v>1.9574528899659635E-3</v>
      </c>
      <c r="P164" s="180">
        <v>16.7</v>
      </c>
      <c r="Q164" s="178">
        <v>127.9</v>
      </c>
      <c r="R164" s="312">
        <f t="shared" ref="R164" si="53">ND代替値*2.71828^(-(0.69315/2.062)*(K164-事故日Cb)/365.25)</f>
        <v>2.2188256132825315E-6</v>
      </c>
      <c r="S164" s="203">
        <v>2.1000000000000001E-2</v>
      </c>
      <c r="T164" s="199">
        <v>40498</v>
      </c>
      <c r="U164" s="190">
        <v>0.26</v>
      </c>
      <c r="V164" s="178">
        <v>78.3</v>
      </c>
      <c r="W164" s="312">
        <f t="shared" ref="W164" si="54">ND代替値*2.71828^(-(0.69315/2.062)*(T164-事故日Cb)/365.25)</f>
        <v>1.4291191625737927E-6</v>
      </c>
      <c r="X164" s="313">
        <f t="shared" ref="X164" si="55">ND代替値*2.71828^(-(0.69315/30.02)*(T164-事故日Cb)/365.25)</f>
        <v>3.119590877072676E-3</v>
      </c>
      <c r="Y164" s="180">
        <v>6.9</v>
      </c>
      <c r="Z164" s="178">
        <v>125.7</v>
      </c>
      <c r="AA164" s="312">
        <f t="shared" ref="AA164" si="56">ND代替値*2.71828^(-(0.69315/2.062)*(T164-事故日Cb)/365.25)</f>
        <v>2.0787187819255168E-6</v>
      </c>
      <c r="AB164" s="313">
        <f>ND代替値*2.71828^(-(0.69315/30.02)*(T164-事故日Cb)/365.25)</f>
        <v>4.5375867302875289E-3</v>
      </c>
      <c r="AC164" s="199">
        <v>40499</v>
      </c>
      <c r="AD164" s="190">
        <v>0.17</v>
      </c>
      <c r="AE164" s="178">
        <v>78.099999999999994</v>
      </c>
      <c r="AF164" s="312">
        <f t="shared" ref="AF164" si="57">ND代替値*2.71828^(-(0.69315/2.062)*(AC164-事故日Cb)/365.25)</f>
        <v>1.259063961884415E-6</v>
      </c>
      <c r="AG164" s="346">
        <f>ND代替値*2.71828^(-(0.69315/30.02)*(AC164-事故日Cb)/365.25)</f>
        <v>2.750738059479375E-3</v>
      </c>
      <c r="AH164" s="339"/>
      <c r="AI164" s="183"/>
      <c r="AJ164" s="184"/>
      <c r="AK164" s="180">
        <v>6.1</v>
      </c>
      <c r="AL164" s="178">
        <v>128.19999999999999</v>
      </c>
      <c r="AM164" s="312">
        <f t="shared" ref="AM164" si="58">ND代替値*2.71828^(-(0.69315/2.062)*(AC164-事故日Cb)/365.25)</f>
        <v>2.4662077603921534E-6</v>
      </c>
      <c r="AN164" s="346">
        <f>ND代替値*2.71828^(-(0.69315/30.02)*(AC164-事故日Cb)/365.25)</f>
        <v>5.3880436216606322E-3</v>
      </c>
      <c r="AO164" s="340"/>
      <c r="AP164" s="186"/>
      <c r="AQ164" s="202"/>
      <c r="AR164" s="315"/>
      <c r="AS164" s="249">
        <f t="shared" si="26"/>
        <v>0.56737764926549661</v>
      </c>
      <c r="AT164" s="249">
        <f t="shared" si="27"/>
        <v>2.610383074450037E-4</v>
      </c>
      <c r="AU164" s="248">
        <f t="shared" si="28"/>
        <v>5.5369128927804399</v>
      </c>
      <c r="AV164" s="249">
        <f t="shared" si="29"/>
        <v>2.2771756133560714E-50</v>
      </c>
      <c r="AW164" s="250">
        <f t="shared" si="30"/>
        <v>199.99999733543638</v>
      </c>
      <c r="AX164" s="24"/>
    </row>
    <row r="165" spans="1:50" s="24" customFormat="1" ht="11.1" customHeight="1" thickBot="1" x14ac:dyDescent="0.25">
      <c r="A165" s="159"/>
      <c r="B165" s="171">
        <v>40612</v>
      </c>
      <c r="C165" s="161"/>
      <c r="D165" s="162"/>
      <c r="E165" s="162"/>
      <c r="F165" s="337"/>
      <c r="G165" s="161"/>
      <c r="H165" s="162"/>
      <c r="I165" s="162"/>
      <c r="J165" s="337"/>
      <c r="K165" s="171">
        <v>40612</v>
      </c>
      <c r="L165" s="161"/>
      <c r="M165" s="162"/>
      <c r="N165" s="162"/>
      <c r="O165" s="337"/>
      <c r="P165" s="161"/>
      <c r="Q165" s="162"/>
      <c r="R165" s="162"/>
      <c r="S165" s="337"/>
      <c r="T165" s="171">
        <v>40612</v>
      </c>
      <c r="U165" s="161"/>
      <c r="V165" s="162"/>
      <c r="W165" s="162"/>
      <c r="X165" s="337"/>
      <c r="Y165" s="161"/>
      <c r="Z165" s="162"/>
      <c r="AA165" s="162"/>
      <c r="AB165" s="337"/>
      <c r="AC165" s="171">
        <v>40612</v>
      </c>
      <c r="AD165" s="161"/>
      <c r="AE165" s="162"/>
      <c r="AF165" s="162"/>
      <c r="AG165" s="348"/>
      <c r="AH165" s="341"/>
      <c r="AI165" s="167"/>
      <c r="AJ165" s="168"/>
      <c r="AK165" s="161"/>
      <c r="AL165" s="162"/>
      <c r="AM165" s="162"/>
      <c r="AN165" s="348"/>
      <c r="AO165" s="344"/>
      <c r="AP165" s="169"/>
      <c r="AQ165" s="172"/>
      <c r="AR165" s="309"/>
      <c r="AS165" s="334"/>
      <c r="AT165" s="334"/>
      <c r="AU165" s="335"/>
      <c r="AV165" s="334"/>
      <c r="AW165" s="336"/>
      <c r="AX165" s="159"/>
    </row>
    <row r="166" spans="1:50" ht="11.1" customHeight="1" x14ac:dyDescent="0.2">
      <c r="A166" s="24"/>
      <c r="B166" s="329">
        <v>40613</v>
      </c>
      <c r="C166" s="317"/>
      <c r="D166" s="318"/>
      <c r="E166" s="323"/>
      <c r="F166" s="324"/>
      <c r="G166" s="321"/>
      <c r="H166" s="318"/>
      <c r="I166" s="323"/>
      <c r="J166" s="324"/>
      <c r="K166" s="329">
        <v>40613</v>
      </c>
      <c r="L166" s="317"/>
      <c r="M166" s="318"/>
      <c r="N166" s="323"/>
      <c r="O166" s="324"/>
      <c r="P166" s="321"/>
      <c r="Q166" s="318"/>
      <c r="R166" s="323"/>
      <c r="S166" s="323"/>
      <c r="T166" s="329">
        <v>40613</v>
      </c>
      <c r="U166" s="330"/>
      <c r="V166" s="318"/>
      <c r="W166" s="323"/>
      <c r="X166" s="324"/>
      <c r="Y166" s="321"/>
      <c r="Z166" s="318"/>
      <c r="AA166" s="323"/>
      <c r="AB166" s="324"/>
      <c r="AC166" s="329">
        <v>40613</v>
      </c>
      <c r="AD166" s="330"/>
      <c r="AE166" s="318"/>
      <c r="AF166" s="323"/>
      <c r="AG166" s="323"/>
      <c r="AH166" s="325"/>
      <c r="AI166" s="325"/>
      <c r="AJ166" s="326"/>
      <c r="AK166" s="321"/>
      <c r="AL166" s="318"/>
      <c r="AM166" s="323"/>
      <c r="AN166" s="323"/>
      <c r="AO166" s="327"/>
      <c r="AP166" s="327"/>
      <c r="AQ166" s="331"/>
      <c r="AR166" s="24"/>
      <c r="AS166" s="306">
        <f t="shared" ref="AS166:AS173" si="59">1*2.71828^(-(0.69315/30.02)*(B166-事故日Fk)/365.25)</f>
        <v>1</v>
      </c>
      <c r="AT166" s="306">
        <f t="shared" ref="AT166:AT173" si="60">1*2.71828^(-(0.69315/2.062)*(B166-事故日Fk)/365.25)</f>
        <v>1</v>
      </c>
      <c r="AU166" s="307">
        <f t="shared" ref="AU166:AU173" si="61">10*2.71828^(-(0.69315/28.78)*(B166-事故日Fk)/365.25)</f>
        <v>10</v>
      </c>
      <c r="AV166" s="306">
        <f t="shared" ref="AV166:AV173" si="62">10*2.71828^(-(0.69315/0.1459)*(B166-事故日Fk)/365.25)</f>
        <v>10</v>
      </c>
      <c r="AW166" s="308">
        <f t="shared" ref="AW166:AW173" si="63">200*2.71828^(-(0.69315/(1.277*10^9))*(B166-事故日Fk)/365.25)</f>
        <v>200</v>
      </c>
    </row>
    <row r="167" spans="1:50" ht="11.1" customHeight="1" x14ac:dyDescent="0.2">
      <c r="B167" s="196">
        <v>40831</v>
      </c>
      <c r="C167" s="177"/>
      <c r="D167" s="178"/>
      <c r="E167" s="200"/>
      <c r="F167" s="219"/>
      <c r="G167" s="180"/>
      <c r="H167" s="178"/>
      <c r="I167" s="200"/>
      <c r="J167" s="219"/>
      <c r="K167" s="197"/>
      <c r="L167" s="177"/>
      <c r="M167" s="178"/>
      <c r="N167" s="200"/>
      <c r="O167" s="219"/>
      <c r="P167" s="180"/>
      <c r="Q167" s="178"/>
      <c r="R167" s="200"/>
      <c r="S167" s="219"/>
      <c r="T167" s="196">
        <v>40831</v>
      </c>
      <c r="U167" s="190"/>
      <c r="V167" s="178"/>
      <c r="W167" s="200"/>
      <c r="X167" s="219"/>
      <c r="Y167" s="180"/>
      <c r="Z167" s="178"/>
      <c r="AA167" s="200"/>
      <c r="AB167" s="219"/>
      <c r="AC167" s="199"/>
      <c r="AD167" s="190"/>
      <c r="AE167" s="178"/>
      <c r="AF167" s="200"/>
      <c r="AG167" s="200"/>
      <c r="AH167" s="183"/>
      <c r="AI167" s="183"/>
      <c r="AJ167" s="184"/>
      <c r="AK167" s="180"/>
      <c r="AL167" s="178"/>
      <c r="AM167" s="200"/>
      <c r="AN167" s="200"/>
      <c r="AO167" s="186"/>
      <c r="AP167" s="186"/>
      <c r="AQ167" s="202"/>
      <c r="AS167" s="249">
        <f t="shared" si="59"/>
        <v>0.98631346744452886</v>
      </c>
      <c r="AT167" s="249">
        <f t="shared" si="60"/>
        <v>0.81821183782683138</v>
      </c>
      <c r="AU167" s="248">
        <f t="shared" si="61"/>
        <v>9.8572800445294266</v>
      </c>
      <c r="AV167" s="249">
        <f t="shared" si="62"/>
        <v>0.58686008538848666</v>
      </c>
      <c r="AW167" s="250">
        <f t="shared" si="63"/>
        <v>199.99999993520638</v>
      </c>
    </row>
    <row r="168" spans="1:50" ht="11.1" customHeight="1" x14ac:dyDescent="0.2">
      <c r="B168" s="196">
        <v>41197</v>
      </c>
      <c r="C168" s="177"/>
      <c r="D168" s="178"/>
      <c r="E168" s="189"/>
      <c r="F168" s="179"/>
      <c r="G168" s="220"/>
      <c r="H168" s="178"/>
      <c r="I168" s="189"/>
      <c r="J168" s="179"/>
      <c r="K168" s="197"/>
      <c r="L168" s="177"/>
      <c r="M168" s="178"/>
      <c r="N168" s="189"/>
      <c r="O168" s="179"/>
      <c r="P168" s="220"/>
      <c r="Q168" s="178"/>
      <c r="R168" s="189"/>
      <c r="S168" s="179"/>
      <c r="T168" s="199">
        <v>41197</v>
      </c>
      <c r="U168" s="190">
        <v>0.21</v>
      </c>
      <c r="V168" s="178">
        <v>119</v>
      </c>
      <c r="W168" s="189">
        <v>0.32800000000000001</v>
      </c>
      <c r="X168" s="219">
        <v>0.58799999999999997</v>
      </c>
      <c r="Y168" s="180">
        <v>9.4</v>
      </c>
      <c r="Z168" s="178">
        <v>129.4</v>
      </c>
      <c r="AA168" s="189">
        <v>0.63</v>
      </c>
      <c r="AB168" s="219">
        <v>1</v>
      </c>
      <c r="AC168" s="199"/>
      <c r="AD168" s="190"/>
      <c r="AE168" s="178"/>
      <c r="AF168" s="178"/>
      <c r="AG168" s="178"/>
      <c r="AH168" s="183"/>
      <c r="AI168" s="183"/>
      <c r="AJ168" s="184"/>
      <c r="AK168" s="180"/>
      <c r="AL168" s="178"/>
      <c r="AM168" s="178"/>
      <c r="AN168" s="221"/>
      <c r="AO168" s="186"/>
      <c r="AP168" s="186"/>
      <c r="AQ168" s="202"/>
      <c r="AS168" s="249">
        <f t="shared" si="59"/>
        <v>0.9637551023094606</v>
      </c>
      <c r="AT168" s="249">
        <f t="shared" si="60"/>
        <v>0.58421965040862744</v>
      </c>
      <c r="AU168" s="248">
        <f t="shared" si="61"/>
        <v>9.6222334098321003</v>
      </c>
      <c r="AV168" s="249">
        <f t="shared" si="62"/>
        <v>5.0237543586934552E-3</v>
      </c>
      <c r="AW168" s="250">
        <f t="shared" si="63"/>
        <v>199.99999982642441</v>
      </c>
    </row>
    <row r="169" spans="1:50" ht="11.1" customHeight="1" x14ac:dyDescent="0.2">
      <c r="B169" s="196">
        <v>41597</v>
      </c>
      <c r="C169" s="310">
        <f>ND代替値</f>
        <v>5.5E-2</v>
      </c>
      <c r="D169" s="178">
        <v>80.900000000000006</v>
      </c>
      <c r="E169" s="312">
        <f>ND代替値*2.71828^(-(0.69315/2.062)*(B169-事故日Fk)/365.25)</f>
        <v>1.347645184156158E-3</v>
      </c>
      <c r="F169" s="313">
        <f>ND代替値*2.71828^(-(0.69315/30.02)*(B169-事故日Fk)/365.25)</f>
        <v>3.1323026407104513E-3</v>
      </c>
      <c r="G169" s="180">
        <v>12.9</v>
      </c>
      <c r="H169" s="178">
        <v>161</v>
      </c>
      <c r="I169" s="179">
        <v>9.1999999999999998E-2</v>
      </c>
      <c r="J169" s="179">
        <v>0.21</v>
      </c>
      <c r="K169" s="197"/>
      <c r="L169" s="177"/>
      <c r="M169" s="178"/>
      <c r="N169" s="189"/>
      <c r="O169" s="179"/>
      <c r="P169" s="220"/>
      <c r="Q169" s="178"/>
      <c r="R169" s="189"/>
      <c r="S169" s="179"/>
      <c r="T169" s="199">
        <v>41562</v>
      </c>
      <c r="U169" s="190">
        <v>0.35</v>
      </c>
      <c r="V169" s="178">
        <v>100.4</v>
      </c>
      <c r="W169" s="189">
        <v>6.3E-2</v>
      </c>
      <c r="X169" s="219">
        <v>0.14199999999999999</v>
      </c>
      <c r="Y169" s="180">
        <v>6.7</v>
      </c>
      <c r="Z169" s="178">
        <v>128.80000000000001</v>
      </c>
      <c r="AA169" s="189">
        <v>0.73</v>
      </c>
      <c r="AB169" s="219">
        <v>0.16</v>
      </c>
      <c r="AC169" s="199"/>
      <c r="AD169" s="190"/>
      <c r="AE169" s="178"/>
      <c r="AF169" s="178"/>
      <c r="AG169" s="178"/>
      <c r="AH169" s="183"/>
      <c r="AI169" s="183"/>
      <c r="AJ169" s="184"/>
      <c r="AK169" s="180"/>
      <c r="AL169" s="178"/>
      <c r="AM169" s="178"/>
      <c r="AN169" s="221"/>
      <c r="AO169" s="186"/>
      <c r="AP169" s="186"/>
      <c r="AQ169" s="202"/>
      <c r="AS169" s="249">
        <f t="shared" si="59"/>
        <v>0.93969079221313545</v>
      </c>
      <c r="AT169" s="249">
        <f t="shared" si="60"/>
        <v>0.4042935552468474</v>
      </c>
      <c r="AU169" s="248">
        <f t="shared" si="61"/>
        <v>9.3717569288875406</v>
      </c>
      <c r="AV169" s="249">
        <f t="shared" si="62"/>
        <v>2.7634957704123196E-5</v>
      </c>
      <c r="AW169" s="250">
        <f t="shared" si="63"/>
        <v>199.999999707537</v>
      </c>
    </row>
    <row r="170" spans="1:50" ht="11.1" customHeight="1" x14ac:dyDescent="0.2">
      <c r="B170" s="196">
        <v>41955</v>
      </c>
      <c r="C170" s="310">
        <f>ND代替値</f>
        <v>5.5E-2</v>
      </c>
      <c r="D170" s="178">
        <v>62.8</v>
      </c>
      <c r="E170" s="312">
        <f>ND代替値*2.71828^(-(0.69315/2.062)*(B170-事故日Fk)/365.25)</f>
        <v>9.6935655732519716E-4</v>
      </c>
      <c r="F170" s="313">
        <f>ND代替値*2.71828^(-(0.69315/30.02)*(B170-事故日Fk)/365.25)</f>
        <v>3.0622107596993001E-3</v>
      </c>
      <c r="G170" s="180">
        <v>6.3</v>
      </c>
      <c r="H170" s="178">
        <v>110.5</v>
      </c>
      <c r="I170" s="312">
        <f>ND代替値*2.71828^(-(0.69315/2.062)*(B170-事故日Fk)/365.25)</f>
        <v>2.4718592211792532E-3</v>
      </c>
      <c r="J170" s="219">
        <v>7.5999999999999998E-2</v>
      </c>
      <c r="K170" s="197"/>
      <c r="L170" s="177"/>
      <c r="M170" s="178"/>
      <c r="N170" s="189"/>
      <c r="O170" s="179"/>
      <c r="P170" s="220"/>
      <c r="Q170" s="178"/>
      <c r="R170" s="189"/>
      <c r="S170" s="179"/>
      <c r="T170" s="197">
        <v>41922</v>
      </c>
      <c r="U170" s="190">
        <v>0.31</v>
      </c>
      <c r="V170" s="178">
        <v>61.2</v>
      </c>
      <c r="W170" s="312">
        <f>ND代替値*2.71828^(-(0.69315/2.062)*(T170-事故日Fk)/365.25)</f>
        <v>1.6487603788586257E-3</v>
      </c>
      <c r="X170" s="203">
        <v>1.0999999999999999E-2</v>
      </c>
      <c r="Y170" s="180">
        <v>5.5</v>
      </c>
      <c r="Z170" s="178">
        <v>99.9</v>
      </c>
      <c r="AA170" s="200">
        <v>4.3999999999999997E-2</v>
      </c>
      <c r="AB170" s="219">
        <v>8.1000000000000003E-2</v>
      </c>
      <c r="AC170" s="199"/>
      <c r="AD170" s="190"/>
      <c r="AE170" s="178"/>
      <c r="AF170" s="178"/>
      <c r="AG170" s="178"/>
      <c r="AH170" s="183"/>
      <c r="AI170" s="183"/>
      <c r="AJ170" s="184"/>
      <c r="AK170" s="180"/>
      <c r="AL170" s="178"/>
      <c r="AM170" s="178"/>
      <c r="AN170" s="221"/>
      <c r="AO170" s="186"/>
      <c r="AP170" s="186"/>
      <c r="AQ170" s="202"/>
      <c r="AS170" s="249">
        <f t="shared" si="59"/>
        <v>0.91866322790979005</v>
      </c>
      <c r="AT170" s="249">
        <f t="shared" si="60"/>
        <v>0.29080696719755916</v>
      </c>
      <c r="AU170" s="248">
        <f t="shared" si="61"/>
        <v>9.1531147268159589</v>
      </c>
      <c r="AV170" s="249">
        <f t="shared" si="62"/>
        <v>2.6250889240524559E-7</v>
      </c>
      <c r="AW170" s="250">
        <f t="shared" si="63"/>
        <v>199.9999996011328</v>
      </c>
    </row>
    <row r="171" spans="1:50" ht="11.1" customHeight="1" x14ac:dyDescent="0.2">
      <c r="B171" s="196">
        <v>42334</v>
      </c>
      <c r="C171" s="193">
        <v>0.19</v>
      </c>
      <c r="D171" s="178">
        <v>57.5</v>
      </c>
      <c r="E171" s="312">
        <f>ND代替値*2.71828^(-(0.69315/2.062)*(B171-事故日Fk)/365.25)</f>
        <v>6.8390830222388708E-4</v>
      </c>
      <c r="F171" s="313">
        <f>ND代替値*2.71828^(-(0.69315/30.02)*(B171-事故日Fk)/365.25)</f>
        <v>2.989715750559333E-3</v>
      </c>
      <c r="G171" s="180">
        <v>10.1</v>
      </c>
      <c r="H171" s="178">
        <v>57.1</v>
      </c>
      <c r="I171" s="312">
        <f>ND代替値*2.71828^(-(0.69315/2.062)*(B171-事故日Fk)/365.25)</f>
        <v>1.7439661706709123E-3</v>
      </c>
      <c r="J171" s="219">
        <v>3.4000000000000002E-2</v>
      </c>
      <c r="K171" s="197"/>
      <c r="L171" s="177"/>
      <c r="M171" s="178"/>
      <c r="N171" s="189"/>
      <c r="O171" s="179"/>
      <c r="P171" s="220"/>
      <c r="Q171" s="178"/>
      <c r="R171" s="189"/>
      <c r="S171" s="179"/>
      <c r="T171" s="197">
        <v>42296</v>
      </c>
      <c r="U171" s="190">
        <v>0.25</v>
      </c>
      <c r="V171" s="178">
        <v>73.8</v>
      </c>
      <c r="W171" s="312">
        <f>ND代替値*2.71828^(-(0.69315/2.062)*(T171-事故日Fk)/365.25)</f>
        <v>1.1686120429355352E-3</v>
      </c>
      <c r="X171" s="203">
        <v>1.2E-2</v>
      </c>
      <c r="Y171" s="180">
        <v>7.7</v>
      </c>
      <c r="Z171" s="178">
        <v>124.9</v>
      </c>
      <c r="AA171" s="312">
        <f>ND代替値*2.71828^(-(0.69315/2.062)*(T171-事故日Fk)/365.25)</f>
        <v>1.6997993351789604E-3</v>
      </c>
      <c r="AB171" s="219">
        <v>6.3E-2</v>
      </c>
      <c r="AC171" s="199"/>
      <c r="AD171" s="190"/>
      <c r="AE171" s="178"/>
      <c r="AF171" s="178"/>
      <c r="AG171" s="178"/>
      <c r="AH171" s="183"/>
      <c r="AI171" s="183"/>
      <c r="AJ171" s="184"/>
      <c r="AK171" s="180"/>
      <c r="AL171" s="178"/>
      <c r="AM171" s="178"/>
      <c r="AN171" s="221"/>
      <c r="AO171" s="186"/>
      <c r="AP171" s="186"/>
      <c r="AQ171" s="202"/>
      <c r="AS171" s="249">
        <f t="shared" si="59"/>
        <v>0.89691472516779991</v>
      </c>
      <c r="AT171" s="249">
        <f t="shared" si="60"/>
        <v>0.20517249066716614</v>
      </c>
      <c r="AU171" s="248">
        <f t="shared" si="61"/>
        <v>8.9272030946057921</v>
      </c>
      <c r="AV171" s="249">
        <f t="shared" si="62"/>
        <v>1.897587589600928E-9</v>
      </c>
      <c r="AW171" s="250">
        <f t="shared" si="63"/>
        <v>199.99999948848699</v>
      </c>
    </row>
    <row r="172" spans="1:50" ht="11.1" customHeight="1" x14ac:dyDescent="0.2">
      <c r="B172" s="196">
        <v>42691</v>
      </c>
      <c r="C172" s="177">
        <v>0.2</v>
      </c>
      <c r="D172" s="178">
        <v>69.099999999999994</v>
      </c>
      <c r="E172" s="312">
        <f>ND代替値*2.71828^(-(0.69315/2.062)*(B172-事故日Fk)/365.25)</f>
        <v>4.9238584903344448E-4</v>
      </c>
      <c r="F172" s="313">
        <f>ND代替値*2.71828^(-(0.69315/30.02)*(B172-事故日Fk)/365.25)</f>
        <v>2.9229993261498406E-3</v>
      </c>
      <c r="G172" s="180">
        <v>9</v>
      </c>
      <c r="H172" s="178">
        <v>124.6</v>
      </c>
      <c r="I172" s="312">
        <f>ND代替値*2.71828^(-(0.69315/2.062)*(B172-事故日Fk)/365.25)</f>
        <v>1.2555839150352834E-3</v>
      </c>
      <c r="J172" s="219">
        <v>4.7E-2</v>
      </c>
      <c r="K172" s="197"/>
      <c r="L172" s="177"/>
      <c r="M172" s="178"/>
      <c r="N172" s="189"/>
      <c r="O172" s="179"/>
      <c r="P172" s="220"/>
      <c r="Q172" s="178"/>
      <c r="R172" s="189"/>
      <c r="S172" s="179"/>
      <c r="T172" s="197">
        <v>42657</v>
      </c>
      <c r="U172" s="190">
        <v>0.35</v>
      </c>
      <c r="V172" s="178">
        <v>95.9</v>
      </c>
      <c r="W172" s="312">
        <f>ND代替値*2.71828^(-(0.69315/2.062)*(T172-事故日Fk)/365.25)</f>
        <v>8.3826098101015306E-4</v>
      </c>
      <c r="X172" s="219">
        <v>1.4999999999999999E-2</v>
      </c>
      <c r="Y172" s="180">
        <v>16.399999999999999</v>
      </c>
      <c r="Z172" s="178">
        <v>130.30000000000001</v>
      </c>
      <c r="AA172" s="222">
        <v>2.7E-2</v>
      </c>
      <c r="AB172" s="219">
        <v>0.158</v>
      </c>
      <c r="AC172" s="199"/>
      <c r="AD172" s="190"/>
      <c r="AE172" s="178"/>
      <c r="AF172" s="178"/>
      <c r="AG172" s="223"/>
      <c r="AH172" s="183"/>
      <c r="AI172" s="183"/>
      <c r="AJ172" s="184"/>
      <c r="AK172" s="180"/>
      <c r="AL172" s="178"/>
      <c r="AM172" s="178"/>
      <c r="AN172" s="221"/>
      <c r="AO172" s="186"/>
      <c r="AP172" s="186"/>
      <c r="AQ172" s="202"/>
      <c r="AS172" s="249">
        <f t="shared" si="59"/>
        <v>0.8768997978449522</v>
      </c>
      <c r="AT172" s="249">
        <f t="shared" si="60"/>
        <v>0.14771575471003334</v>
      </c>
      <c r="AU172" s="248">
        <f t="shared" si="61"/>
        <v>8.7195072327597458</v>
      </c>
      <c r="AV172" s="249">
        <f t="shared" si="62"/>
        <v>1.8261479946258898E-11</v>
      </c>
      <c r="AW172" s="250">
        <f t="shared" si="63"/>
        <v>199.99999938238</v>
      </c>
    </row>
    <row r="173" spans="1:50" ht="11.1" customHeight="1" x14ac:dyDescent="0.2">
      <c r="B173" s="196">
        <v>43059</v>
      </c>
      <c r="C173" s="177">
        <v>0.16</v>
      </c>
      <c r="D173" s="178">
        <v>66.400000000000006</v>
      </c>
      <c r="E173" s="312">
        <f>ND代替値*2.71828^(-(0.69315/2.062)*(B173-事故日Fk)/365.25)</f>
        <v>3.5092682589207179E-4</v>
      </c>
      <c r="F173" s="313">
        <f>ND代替値*2.71828^(-(0.69315/30.02)*(B173-事故日Fk)/365.25)</f>
        <v>2.8557851686693736E-3</v>
      </c>
      <c r="G173" s="180">
        <v>10.1</v>
      </c>
      <c r="H173" s="178">
        <v>114.1</v>
      </c>
      <c r="I173" s="312">
        <f>ND代替値*2.71828^(-(0.69315/2.062)*(B173-事故日Fk)/365.25)</f>
        <v>8.9486340602478321E-4</v>
      </c>
      <c r="J173" s="313">
        <f>ND代替値*2.71828^(-(0.69315/30.02)*(B173-事故日Fk)/365.25)</f>
        <v>7.2822521801069046E-3</v>
      </c>
      <c r="K173" s="197">
        <v>43046</v>
      </c>
      <c r="L173" s="177">
        <v>0.27</v>
      </c>
      <c r="M173" s="178">
        <v>70.2</v>
      </c>
      <c r="N173" s="312">
        <f>ND代替値*2.71828^(-(0.69315/2.062)*(K173-事故日Fk)/365.25)</f>
        <v>3.6758095068803416E-4</v>
      </c>
      <c r="O173" s="313">
        <f>ND代替値*2.71828^(-(0.69315/30.02)*(K173-事故日Fk)/365.25)</f>
        <v>2.9581676912601006E-3</v>
      </c>
      <c r="P173" s="180">
        <v>8.1</v>
      </c>
      <c r="Q173" s="178">
        <v>77.7</v>
      </c>
      <c r="R173" s="312">
        <f>ND代替値*2.71828^(-(0.69315/2.062)*(K173-事故日Fk)/365.25)</f>
        <v>9.0563422633283778E-4</v>
      </c>
      <c r="S173" s="219">
        <v>6.4000000000000001E-2</v>
      </c>
      <c r="T173" s="197">
        <v>43033</v>
      </c>
      <c r="U173" s="190">
        <v>0.66</v>
      </c>
      <c r="V173" s="178">
        <v>91.5</v>
      </c>
      <c r="W173" s="312">
        <f>ND代替値*2.71828^(-(0.69315/2.062)*(T173-事故日Fk)/365.25)</f>
        <v>5.9305185640749531E-4</v>
      </c>
      <c r="X173" s="219">
        <v>1.4999999999999999E-2</v>
      </c>
      <c r="Y173" s="180">
        <v>15.1</v>
      </c>
      <c r="Z173" s="178">
        <v>114.7</v>
      </c>
      <c r="AA173" s="312">
        <f>ND代替値*2.71828^(-(0.69315/2.062)*(T173-事故日Fk)/365.25)</f>
        <v>8.6262088204726599E-4</v>
      </c>
      <c r="AB173" s="224">
        <v>7.1999999999999995E-2</v>
      </c>
      <c r="AC173" s="199"/>
      <c r="AD173" s="190"/>
      <c r="AE173" s="178"/>
      <c r="AF173" s="178"/>
      <c r="AG173" s="223"/>
      <c r="AH173" s="183"/>
      <c r="AI173" s="183"/>
      <c r="AJ173" s="184"/>
      <c r="AK173" s="180"/>
      <c r="AL173" s="178"/>
      <c r="AM173" s="178"/>
      <c r="AN173" s="221"/>
      <c r="AO173" s="186"/>
      <c r="AP173" s="186"/>
      <c r="AQ173" s="202"/>
      <c r="AS173" s="249">
        <f t="shared" si="59"/>
        <v>0.85673555060081219</v>
      </c>
      <c r="AT173" s="249">
        <f t="shared" si="60"/>
        <v>0.10527804776762155</v>
      </c>
      <c r="AU173" s="248">
        <f t="shared" si="61"/>
        <v>8.5104683399881953</v>
      </c>
      <c r="AV173" s="249">
        <f t="shared" si="62"/>
        <v>1.5231123734817837E-13</v>
      </c>
      <c r="AW173" s="250">
        <f t="shared" si="63"/>
        <v>199.9999992730036</v>
      </c>
    </row>
    <row r="174" spans="1:50" ht="11.1" customHeight="1" x14ac:dyDescent="0.2">
      <c r="B174" s="196"/>
      <c r="C174" s="177"/>
      <c r="D174" s="204"/>
      <c r="E174" s="204"/>
      <c r="F174" s="187"/>
      <c r="G174" s="180"/>
      <c r="H174" s="204"/>
      <c r="I174" s="204"/>
      <c r="J174" s="187"/>
      <c r="K174" s="197"/>
      <c r="L174" s="177"/>
      <c r="M174" s="178"/>
      <c r="N174" s="178"/>
      <c r="O174" s="195"/>
      <c r="P174" s="220"/>
      <c r="Q174" s="178"/>
      <c r="R174" s="178"/>
      <c r="S174" s="195"/>
      <c r="T174" s="199"/>
      <c r="U174" s="190"/>
      <c r="V174" s="178"/>
      <c r="W174" s="178"/>
      <c r="X174" s="195"/>
      <c r="Y174" s="220"/>
      <c r="Z174" s="178"/>
      <c r="AA174" s="178"/>
      <c r="AB174" s="195"/>
      <c r="AC174" s="199"/>
      <c r="AD174" s="190"/>
      <c r="AE174" s="178"/>
      <c r="AF174" s="178"/>
      <c r="AG174" s="223"/>
      <c r="AH174" s="183"/>
      <c r="AI174" s="183"/>
      <c r="AJ174" s="184"/>
      <c r="AK174" s="180"/>
      <c r="AL174" s="178"/>
      <c r="AM174" s="178"/>
      <c r="AN174" s="221"/>
      <c r="AO174" s="186"/>
      <c r="AP174" s="186"/>
      <c r="AQ174" s="202"/>
      <c r="AS174" s="247"/>
      <c r="AT174" s="249"/>
      <c r="AU174" s="248"/>
      <c r="AV174" s="249"/>
      <c r="AW174" s="250"/>
    </row>
    <row r="175" spans="1:50" ht="11.1" customHeight="1" x14ac:dyDescent="0.2">
      <c r="B175" s="196"/>
      <c r="C175" s="177"/>
      <c r="D175" s="204"/>
      <c r="E175" s="204"/>
      <c r="F175" s="184"/>
      <c r="G175" s="180"/>
      <c r="H175" s="204"/>
      <c r="I175" s="204"/>
      <c r="J175" s="184"/>
      <c r="K175" s="197"/>
      <c r="L175" s="177"/>
      <c r="M175" s="178"/>
      <c r="N175" s="178"/>
      <c r="O175" s="184"/>
      <c r="P175" s="180"/>
      <c r="Q175" s="178"/>
      <c r="R175" s="178"/>
      <c r="S175" s="184"/>
      <c r="T175" s="199"/>
      <c r="U175" s="190"/>
      <c r="V175" s="178"/>
      <c r="W175" s="178"/>
      <c r="X175" s="184"/>
      <c r="Y175" s="180"/>
      <c r="Z175" s="178"/>
      <c r="AA175" s="178"/>
      <c r="AB175" s="225"/>
      <c r="AC175" s="199"/>
      <c r="AD175" s="190"/>
      <c r="AE175" s="178"/>
      <c r="AF175" s="178"/>
      <c r="AG175" s="223"/>
      <c r="AH175" s="183"/>
      <c r="AI175" s="183"/>
      <c r="AJ175" s="184"/>
      <c r="AK175" s="180"/>
      <c r="AL175" s="178"/>
      <c r="AM175" s="178"/>
      <c r="AN175" s="221"/>
      <c r="AO175" s="186"/>
      <c r="AP175" s="186"/>
      <c r="AQ175" s="202"/>
      <c r="AS175" s="247"/>
      <c r="AT175" s="249"/>
      <c r="AU175" s="248"/>
      <c r="AV175" s="249"/>
      <c r="AW175" s="250"/>
    </row>
    <row r="176" spans="1:50" ht="11.1" customHeight="1" x14ac:dyDescent="0.2">
      <c r="B176" s="196"/>
      <c r="C176" s="226"/>
      <c r="D176" s="227"/>
      <c r="E176" s="227"/>
      <c r="F176" s="184"/>
      <c r="G176" s="228"/>
      <c r="H176" s="227"/>
      <c r="I176" s="227"/>
      <c r="J176" s="184"/>
      <c r="K176" s="229"/>
      <c r="L176" s="226"/>
      <c r="M176" s="230"/>
      <c r="N176" s="230"/>
      <c r="O176" s="184"/>
      <c r="P176" s="228"/>
      <c r="Q176" s="230"/>
      <c r="R176" s="230"/>
      <c r="S176" s="184"/>
      <c r="T176" s="196"/>
      <c r="U176" s="231"/>
      <c r="V176" s="230"/>
      <c r="W176" s="230"/>
      <c r="X176" s="184"/>
      <c r="Y176" s="228"/>
      <c r="Z176" s="230"/>
      <c r="AA176" s="230"/>
      <c r="AB176" s="232"/>
      <c r="AC176" s="196"/>
      <c r="AD176" s="231"/>
      <c r="AE176" s="230"/>
      <c r="AF176" s="230"/>
      <c r="AG176" s="223"/>
      <c r="AH176" s="183"/>
      <c r="AI176" s="183"/>
      <c r="AJ176" s="184"/>
      <c r="AK176" s="228"/>
      <c r="AL176" s="230"/>
      <c r="AM176" s="230"/>
      <c r="AN176" s="233"/>
      <c r="AO176" s="234"/>
      <c r="AP176" s="234"/>
      <c r="AQ176" s="235"/>
      <c r="AS176" s="247"/>
      <c r="AT176" s="249"/>
      <c r="AU176" s="248"/>
      <c r="AV176" s="249"/>
      <c r="AW176" s="250"/>
    </row>
    <row r="177" spans="2:49" ht="11.1" customHeight="1" x14ac:dyDescent="0.2">
      <c r="B177" s="196"/>
      <c r="C177" s="226"/>
      <c r="D177" s="227"/>
      <c r="E177" s="227"/>
      <c r="F177" s="184"/>
      <c r="G177" s="228"/>
      <c r="H177" s="227"/>
      <c r="I177" s="227"/>
      <c r="J177" s="184"/>
      <c r="K177" s="229"/>
      <c r="L177" s="226"/>
      <c r="M177" s="230"/>
      <c r="N177" s="230"/>
      <c r="O177" s="184"/>
      <c r="P177" s="228"/>
      <c r="Q177" s="230"/>
      <c r="R177" s="230"/>
      <c r="S177" s="184"/>
      <c r="T177" s="196"/>
      <c r="U177" s="231"/>
      <c r="V177" s="230"/>
      <c r="W177" s="230"/>
      <c r="X177" s="184"/>
      <c r="Y177" s="228"/>
      <c r="Z177" s="230"/>
      <c r="AA177" s="230"/>
      <c r="AB177" s="232"/>
      <c r="AC177" s="196"/>
      <c r="AD177" s="231"/>
      <c r="AE177" s="230"/>
      <c r="AF177" s="230"/>
      <c r="AG177" s="223"/>
      <c r="AH177" s="183"/>
      <c r="AI177" s="183"/>
      <c r="AJ177" s="184"/>
      <c r="AK177" s="228"/>
      <c r="AL177" s="230"/>
      <c r="AM177" s="230"/>
      <c r="AN177" s="233"/>
      <c r="AO177" s="234"/>
      <c r="AP177" s="234"/>
      <c r="AQ177" s="235"/>
      <c r="AS177" s="247"/>
      <c r="AT177" s="249"/>
      <c r="AU177" s="248"/>
      <c r="AV177" s="249"/>
      <c r="AW177" s="250"/>
    </row>
    <row r="178" spans="2:49" ht="11.1" customHeight="1" x14ac:dyDescent="0.2">
      <c r="B178" s="196"/>
      <c r="C178" s="226"/>
      <c r="D178" s="227"/>
      <c r="E178" s="227"/>
      <c r="F178" s="184"/>
      <c r="G178" s="228"/>
      <c r="H178" s="227"/>
      <c r="I178" s="227"/>
      <c r="J178" s="184"/>
      <c r="K178" s="229"/>
      <c r="L178" s="226"/>
      <c r="M178" s="230"/>
      <c r="N178" s="230"/>
      <c r="O178" s="184"/>
      <c r="P178" s="228"/>
      <c r="Q178" s="230"/>
      <c r="R178" s="230"/>
      <c r="S178" s="184"/>
      <c r="T178" s="196"/>
      <c r="U178" s="231"/>
      <c r="V178" s="230"/>
      <c r="W178" s="230"/>
      <c r="X178" s="184"/>
      <c r="Y178" s="228"/>
      <c r="Z178" s="230"/>
      <c r="AA178" s="230"/>
      <c r="AB178" s="232"/>
      <c r="AC178" s="196"/>
      <c r="AD178" s="231"/>
      <c r="AE178" s="230"/>
      <c r="AF178" s="230"/>
      <c r="AG178" s="223"/>
      <c r="AH178" s="183"/>
      <c r="AI178" s="183"/>
      <c r="AJ178" s="184"/>
      <c r="AK178" s="228"/>
      <c r="AL178" s="230"/>
      <c r="AM178" s="230"/>
      <c r="AN178" s="233"/>
      <c r="AO178" s="234"/>
      <c r="AP178" s="234"/>
      <c r="AQ178" s="235"/>
      <c r="AS178" s="247"/>
      <c r="AT178" s="249"/>
      <c r="AU178" s="248"/>
      <c r="AV178" s="249"/>
      <c r="AW178" s="250"/>
    </row>
    <row r="179" spans="2:49" ht="11.1" customHeight="1" x14ac:dyDescent="0.2">
      <c r="B179" s="196"/>
      <c r="C179" s="226"/>
      <c r="D179" s="227"/>
      <c r="E179" s="227"/>
      <c r="F179" s="184"/>
      <c r="G179" s="228"/>
      <c r="H179" s="227"/>
      <c r="I179" s="227"/>
      <c r="J179" s="184"/>
      <c r="K179" s="229"/>
      <c r="L179" s="226"/>
      <c r="M179" s="230"/>
      <c r="N179" s="230"/>
      <c r="O179" s="184"/>
      <c r="P179" s="228"/>
      <c r="Q179" s="230"/>
      <c r="R179" s="230"/>
      <c r="S179" s="184"/>
      <c r="T179" s="196"/>
      <c r="U179" s="231"/>
      <c r="V179" s="230"/>
      <c r="W179" s="230"/>
      <c r="X179" s="184"/>
      <c r="Y179" s="228"/>
      <c r="Z179" s="230"/>
      <c r="AA179" s="230"/>
      <c r="AB179" s="232"/>
      <c r="AC179" s="196"/>
      <c r="AD179" s="231"/>
      <c r="AE179" s="230"/>
      <c r="AF179" s="230"/>
      <c r="AG179" s="223"/>
      <c r="AH179" s="183"/>
      <c r="AI179" s="183"/>
      <c r="AJ179" s="184"/>
      <c r="AK179" s="228"/>
      <c r="AL179" s="230"/>
      <c r="AM179" s="230"/>
      <c r="AN179" s="233"/>
      <c r="AO179" s="234"/>
      <c r="AP179" s="234"/>
      <c r="AQ179" s="235"/>
      <c r="AS179" s="247"/>
      <c r="AT179" s="249"/>
      <c r="AU179" s="248"/>
      <c r="AV179" s="249"/>
      <c r="AW179" s="250"/>
    </row>
    <row r="180" spans="2:49" ht="11.1" customHeight="1" x14ac:dyDescent="0.2">
      <c r="B180" s="196"/>
      <c r="C180" s="226"/>
      <c r="D180" s="227"/>
      <c r="E180" s="227"/>
      <c r="F180" s="184"/>
      <c r="G180" s="228"/>
      <c r="H180" s="227"/>
      <c r="I180" s="227"/>
      <c r="J180" s="184"/>
      <c r="K180" s="229"/>
      <c r="L180" s="226"/>
      <c r="M180" s="230"/>
      <c r="N180" s="230"/>
      <c r="O180" s="184"/>
      <c r="P180" s="228"/>
      <c r="Q180" s="230"/>
      <c r="R180" s="230"/>
      <c r="S180" s="184"/>
      <c r="T180" s="196"/>
      <c r="U180" s="231"/>
      <c r="V180" s="230"/>
      <c r="W180" s="230"/>
      <c r="X180" s="184"/>
      <c r="Y180" s="228"/>
      <c r="Z180" s="230"/>
      <c r="AA180" s="230"/>
      <c r="AB180" s="232"/>
      <c r="AC180" s="196"/>
      <c r="AD180" s="231"/>
      <c r="AE180" s="230"/>
      <c r="AF180" s="230"/>
      <c r="AG180" s="223"/>
      <c r="AH180" s="183"/>
      <c r="AI180" s="183"/>
      <c r="AJ180" s="184"/>
      <c r="AK180" s="228"/>
      <c r="AL180" s="230"/>
      <c r="AM180" s="230"/>
      <c r="AN180" s="233"/>
      <c r="AO180" s="234"/>
      <c r="AP180" s="234"/>
      <c r="AQ180" s="235"/>
      <c r="AS180" s="247"/>
      <c r="AT180" s="249"/>
      <c r="AU180" s="248"/>
      <c r="AV180" s="249"/>
      <c r="AW180" s="250"/>
    </row>
    <row r="181" spans="2:49" ht="11.1" customHeight="1" x14ac:dyDescent="0.2">
      <c r="B181" s="196"/>
      <c r="C181" s="226"/>
      <c r="D181" s="227"/>
      <c r="E181" s="227"/>
      <c r="F181" s="184"/>
      <c r="G181" s="228"/>
      <c r="H181" s="227"/>
      <c r="I181" s="227"/>
      <c r="J181" s="184"/>
      <c r="K181" s="229"/>
      <c r="L181" s="226"/>
      <c r="M181" s="230"/>
      <c r="N181" s="230"/>
      <c r="O181" s="184"/>
      <c r="P181" s="228"/>
      <c r="Q181" s="230"/>
      <c r="R181" s="230"/>
      <c r="S181" s="184"/>
      <c r="T181" s="196"/>
      <c r="U181" s="231"/>
      <c r="V181" s="230"/>
      <c r="W181" s="230"/>
      <c r="X181" s="184"/>
      <c r="Y181" s="228"/>
      <c r="Z181" s="230"/>
      <c r="AA181" s="230"/>
      <c r="AB181" s="232"/>
      <c r="AC181" s="196"/>
      <c r="AD181" s="231"/>
      <c r="AE181" s="230"/>
      <c r="AF181" s="230"/>
      <c r="AG181" s="223"/>
      <c r="AH181" s="183"/>
      <c r="AI181" s="183"/>
      <c r="AJ181" s="184"/>
      <c r="AK181" s="228"/>
      <c r="AL181" s="230"/>
      <c r="AM181" s="230"/>
      <c r="AN181" s="233"/>
      <c r="AO181" s="234"/>
      <c r="AP181" s="234"/>
      <c r="AQ181" s="235"/>
      <c r="AS181" s="247"/>
      <c r="AT181" s="249"/>
      <c r="AU181" s="248"/>
      <c r="AV181" s="249"/>
      <c r="AW181" s="250"/>
    </row>
    <row r="182" spans="2:49" ht="11.1" customHeight="1" x14ac:dyDescent="0.2">
      <c r="B182" s="196"/>
      <c r="C182" s="226"/>
      <c r="D182" s="227"/>
      <c r="E182" s="227"/>
      <c r="F182" s="184"/>
      <c r="G182" s="228"/>
      <c r="H182" s="227"/>
      <c r="I182" s="227"/>
      <c r="J182" s="184"/>
      <c r="K182" s="229"/>
      <c r="L182" s="226"/>
      <c r="M182" s="230"/>
      <c r="N182" s="230"/>
      <c r="O182" s="184"/>
      <c r="P182" s="228"/>
      <c r="Q182" s="230"/>
      <c r="R182" s="230"/>
      <c r="S182" s="184"/>
      <c r="T182" s="196"/>
      <c r="U182" s="231"/>
      <c r="V182" s="230"/>
      <c r="W182" s="230"/>
      <c r="X182" s="184"/>
      <c r="Y182" s="228"/>
      <c r="Z182" s="230"/>
      <c r="AA182" s="230"/>
      <c r="AB182" s="232"/>
      <c r="AC182" s="196"/>
      <c r="AD182" s="231"/>
      <c r="AE182" s="230"/>
      <c r="AF182" s="230"/>
      <c r="AG182" s="223"/>
      <c r="AH182" s="183"/>
      <c r="AI182" s="183"/>
      <c r="AJ182" s="184"/>
      <c r="AK182" s="228"/>
      <c r="AL182" s="230"/>
      <c r="AM182" s="230"/>
      <c r="AN182" s="233"/>
      <c r="AO182" s="234"/>
      <c r="AP182" s="234"/>
      <c r="AQ182" s="235"/>
      <c r="AS182" s="247"/>
      <c r="AT182" s="249"/>
      <c r="AU182" s="248"/>
      <c r="AV182" s="249"/>
      <c r="AW182" s="250"/>
    </row>
    <row r="183" spans="2:49" ht="11.1" customHeight="1" x14ac:dyDescent="0.2">
      <c r="B183" s="196"/>
      <c r="C183" s="226"/>
      <c r="D183" s="227"/>
      <c r="E183" s="227"/>
      <c r="F183" s="184"/>
      <c r="G183" s="228"/>
      <c r="H183" s="227"/>
      <c r="I183" s="227"/>
      <c r="J183" s="184"/>
      <c r="K183" s="229"/>
      <c r="L183" s="226"/>
      <c r="M183" s="230"/>
      <c r="N183" s="230"/>
      <c r="O183" s="184"/>
      <c r="P183" s="228"/>
      <c r="Q183" s="230"/>
      <c r="R183" s="230"/>
      <c r="S183" s="184"/>
      <c r="T183" s="196"/>
      <c r="U183" s="231"/>
      <c r="V183" s="230"/>
      <c r="W183" s="230"/>
      <c r="X183" s="184"/>
      <c r="Y183" s="228"/>
      <c r="Z183" s="230"/>
      <c r="AA183" s="230"/>
      <c r="AB183" s="232"/>
      <c r="AC183" s="196"/>
      <c r="AD183" s="231"/>
      <c r="AE183" s="230"/>
      <c r="AF183" s="230"/>
      <c r="AG183" s="223"/>
      <c r="AH183" s="183"/>
      <c r="AI183" s="183"/>
      <c r="AJ183" s="184"/>
      <c r="AK183" s="228"/>
      <c r="AL183" s="230"/>
      <c r="AM183" s="230"/>
      <c r="AN183" s="233"/>
      <c r="AO183" s="234"/>
      <c r="AP183" s="234"/>
      <c r="AQ183" s="235"/>
      <c r="AS183" s="247"/>
      <c r="AT183" s="249"/>
      <c r="AU183" s="248"/>
      <c r="AV183" s="249"/>
      <c r="AW183" s="250"/>
    </row>
    <row r="184" spans="2:49" ht="11.1" customHeight="1" thickBot="1" x14ac:dyDescent="0.25">
      <c r="B184" s="25"/>
      <c r="C184" s="94"/>
      <c r="D184" s="95"/>
      <c r="E184" s="95"/>
      <c r="F184" s="23"/>
      <c r="G184" s="123"/>
      <c r="H184" s="95"/>
      <c r="I184" s="95"/>
      <c r="J184" s="23"/>
      <c r="K184" s="26"/>
      <c r="L184" s="94"/>
      <c r="M184" s="128"/>
      <c r="N184" s="128"/>
      <c r="O184" s="23"/>
      <c r="P184" s="123"/>
      <c r="Q184" s="128"/>
      <c r="R184" s="128"/>
      <c r="S184" s="23"/>
      <c r="T184" s="25"/>
      <c r="U184" s="129"/>
      <c r="V184" s="128"/>
      <c r="W184" s="128"/>
      <c r="X184" s="23"/>
      <c r="Y184" s="123"/>
      <c r="Z184" s="128"/>
      <c r="AA184" s="128"/>
      <c r="AB184" s="27"/>
      <c r="AC184" s="25"/>
      <c r="AD184" s="129"/>
      <c r="AE184" s="128"/>
      <c r="AF184" s="128"/>
      <c r="AG184" s="139"/>
      <c r="AH184" s="138"/>
      <c r="AI184" s="138"/>
      <c r="AJ184" s="23"/>
      <c r="AK184" s="123"/>
      <c r="AL184" s="128"/>
      <c r="AM184" s="128"/>
      <c r="AN184" s="142"/>
      <c r="AO184" s="143"/>
      <c r="AP184" s="143"/>
      <c r="AQ184" s="30"/>
      <c r="AS184" s="247"/>
      <c r="AT184" s="249"/>
      <c r="AU184" s="248"/>
      <c r="AV184" s="249"/>
      <c r="AW184" s="250"/>
    </row>
    <row r="185" spans="2:49" ht="11.1" customHeight="1" thickTop="1" x14ac:dyDescent="0.2">
      <c r="B185" s="301" t="s">
        <v>21</v>
      </c>
      <c r="C185" s="96">
        <f t="shared" ref="C185:J185" si="64">MAX(C129:C184)</f>
        <v>0.44444444444444442</v>
      </c>
      <c r="D185" s="97">
        <f t="shared" si="64"/>
        <v>143.33333333333334</v>
      </c>
      <c r="E185" s="97">
        <f t="shared" si="64"/>
        <v>3.3333333333333331E-3</v>
      </c>
      <c r="F185" s="151">
        <f t="shared" si="64"/>
        <v>3.3333333333333333E-2</v>
      </c>
      <c r="G185" s="124">
        <f t="shared" si="64"/>
        <v>15.2</v>
      </c>
      <c r="H185" s="97">
        <f t="shared" si="64"/>
        <v>201.4814814814815</v>
      </c>
      <c r="I185" s="97">
        <f t="shared" si="64"/>
        <v>9.1999999999999998E-2</v>
      </c>
      <c r="J185" s="151">
        <f t="shared" si="64"/>
        <v>0.21</v>
      </c>
      <c r="K185" s="151"/>
      <c r="L185" s="124" t="e">
        <f t="shared" ref="L185:S185" si="65">MAX(L129:L184)</f>
        <v>#VALUE!</v>
      </c>
      <c r="M185" s="97">
        <f t="shared" si="65"/>
        <v>112</v>
      </c>
      <c r="N185" s="97">
        <f t="shared" si="65"/>
        <v>3.4500000000000004E-3</v>
      </c>
      <c r="O185" s="238">
        <f t="shared" si="65"/>
        <v>3.7037037037037035E-2</v>
      </c>
      <c r="P185" s="124">
        <f t="shared" si="65"/>
        <v>23</v>
      </c>
      <c r="Q185" s="97">
        <f t="shared" si="65"/>
        <v>177</v>
      </c>
      <c r="R185" s="97">
        <f t="shared" si="65"/>
        <v>8.5000000000000006E-3</v>
      </c>
      <c r="S185" s="151">
        <f t="shared" si="65"/>
        <v>0.16666666666666666</v>
      </c>
      <c r="T185" s="147" t="s">
        <v>21</v>
      </c>
      <c r="U185" s="96">
        <f t="shared" ref="U185:AB185" si="66">MAX(U129:U184)</f>
        <v>0.66</v>
      </c>
      <c r="V185" s="97">
        <f t="shared" si="66"/>
        <v>119</v>
      </c>
      <c r="W185" s="97">
        <f t="shared" si="66"/>
        <v>0.32800000000000001</v>
      </c>
      <c r="X185" s="238">
        <f t="shared" si="66"/>
        <v>0.58799999999999997</v>
      </c>
      <c r="Y185" s="124">
        <f t="shared" si="66"/>
        <v>22.222222222222221</v>
      </c>
      <c r="Z185" s="97">
        <f t="shared" si="66"/>
        <v>144.6</v>
      </c>
      <c r="AA185" s="97">
        <f t="shared" si="66"/>
        <v>0.73</v>
      </c>
      <c r="AB185" s="151">
        <f t="shared" si="66"/>
        <v>1</v>
      </c>
      <c r="AC185" s="151"/>
      <c r="AD185" s="124">
        <f t="shared" ref="AD185:AQ185" si="67">MAX(AD129:AD184)</f>
        <v>0.55555555555555558</v>
      </c>
      <c r="AE185" s="97">
        <f t="shared" si="67"/>
        <v>94.444444444444443</v>
      </c>
      <c r="AF185" s="97">
        <f t="shared" si="67"/>
        <v>4.6747006376649854E-3</v>
      </c>
      <c r="AG185" s="97">
        <f t="shared" si="67"/>
        <v>0.02</v>
      </c>
      <c r="AH185" s="97">
        <f t="shared" si="67"/>
        <v>0.3</v>
      </c>
      <c r="AI185" s="97">
        <f t="shared" si="67"/>
        <v>0.3</v>
      </c>
      <c r="AJ185" s="238">
        <f t="shared" si="67"/>
        <v>31</v>
      </c>
      <c r="AK185" s="124">
        <f t="shared" si="67"/>
        <v>17.3</v>
      </c>
      <c r="AL185" s="97">
        <f t="shared" si="67"/>
        <v>148</v>
      </c>
      <c r="AM185" s="97">
        <f t="shared" si="67"/>
        <v>9.1566301150138897E-3</v>
      </c>
      <c r="AN185" s="97">
        <f t="shared" si="67"/>
        <v>0.12222222222222222</v>
      </c>
      <c r="AO185" s="144">
        <f t="shared" si="67"/>
        <v>1.0740740740740742</v>
      </c>
      <c r="AP185" s="144">
        <f t="shared" si="67"/>
        <v>2.2999999999999998</v>
      </c>
      <c r="AQ185" s="151">
        <f t="shared" si="67"/>
        <v>12.8</v>
      </c>
      <c r="AS185" s="174" t="s">
        <v>65</v>
      </c>
      <c r="AT185" s="174" t="s">
        <v>66</v>
      </c>
      <c r="AU185" s="174" t="s">
        <v>62</v>
      </c>
      <c r="AV185" s="174" t="s">
        <v>63</v>
      </c>
      <c r="AW185" s="174" t="s">
        <v>64</v>
      </c>
    </row>
    <row r="186" spans="2:49" ht="11.1" customHeight="1" x14ac:dyDescent="0.2">
      <c r="B186" s="302" t="s">
        <v>67</v>
      </c>
      <c r="C186" s="98">
        <f>0.11/2</f>
        <v>5.5E-2</v>
      </c>
      <c r="D186" s="99"/>
      <c r="E186" s="236">
        <f>F186</f>
        <v>3.3333333333333331E-3</v>
      </c>
      <c r="F186" s="237">
        <f>F140/2</f>
        <v>3.3333333333333331E-3</v>
      </c>
      <c r="G186" s="125"/>
      <c r="H186" s="99"/>
      <c r="I186" s="236">
        <f>J186</f>
        <v>8.5000000000000006E-3</v>
      </c>
      <c r="J186" s="237">
        <f>0.017/2</f>
        <v>8.5000000000000006E-3</v>
      </c>
      <c r="K186" s="152"/>
      <c r="L186" s="98">
        <f>0.082/2</f>
        <v>4.1000000000000002E-2</v>
      </c>
      <c r="M186" s="99"/>
      <c r="N186" s="236">
        <f>O186</f>
        <v>3.4500000000000004E-3</v>
      </c>
      <c r="O186" s="239">
        <f>O147/2</f>
        <v>3.4500000000000004E-3</v>
      </c>
      <c r="P186" s="125"/>
      <c r="Q186" s="99"/>
      <c r="R186" s="236">
        <f>S186</f>
        <v>8.5000000000000006E-3</v>
      </c>
      <c r="S186" s="237">
        <f>S160/2</f>
        <v>8.5000000000000006E-3</v>
      </c>
      <c r="T186" s="148" t="s">
        <v>67</v>
      </c>
      <c r="U186" s="98">
        <f>0.089/2</f>
        <v>4.4499999999999998E-2</v>
      </c>
      <c r="V186" s="99"/>
      <c r="W186" s="236">
        <f>X186</f>
        <v>5.4999999999999997E-3</v>
      </c>
      <c r="X186" s="239">
        <f>X170/2</f>
        <v>5.4999999999999997E-3</v>
      </c>
      <c r="Y186" s="125"/>
      <c r="Z186" s="99"/>
      <c r="AA186" s="236">
        <f>AB186</f>
        <v>8.0000000000000002E-3</v>
      </c>
      <c r="AB186" s="237">
        <f>AB152/2</f>
        <v>8.0000000000000002E-3</v>
      </c>
      <c r="AC186" s="157"/>
      <c r="AD186" s="140">
        <f>0.1/2</f>
        <v>0.05</v>
      </c>
      <c r="AE186" s="99"/>
      <c r="AF186" s="236">
        <f>AG186</f>
        <v>4.8499999999999993E-3</v>
      </c>
      <c r="AG186" s="236">
        <f>AG155/2</f>
        <v>4.8499999999999993E-3</v>
      </c>
      <c r="AH186" s="99"/>
      <c r="AI186" s="99"/>
      <c r="AJ186" s="244"/>
      <c r="AK186" s="125"/>
      <c r="AL186" s="99"/>
      <c r="AM186" s="236">
        <f>AN186</f>
        <v>9.4999999999999998E-3</v>
      </c>
      <c r="AN186" s="236">
        <f>AN162/2</f>
        <v>9.4999999999999998E-3</v>
      </c>
      <c r="AO186" s="99"/>
      <c r="AP186" s="99"/>
      <c r="AQ186" s="158"/>
    </row>
    <row r="187" spans="2:49" ht="11.1" customHeight="1" x14ac:dyDescent="0.2">
      <c r="B187" s="303" t="s">
        <v>34</v>
      </c>
      <c r="C187" s="100">
        <f t="shared" ref="C187:J187" si="68">IF(C186&lt;&gt;"",SMALL(C129:C184,C189+1),MIN(C129:C184))</f>
        <v>0.11</v>
      </c>
      <c r="D187" s="101">
        <f t="shared" si="68"/>
        <v>51.8</v>
      </c>
      <c r="E187" s="101">
        <f t="shared" si="68"/>
        <v>1.2186320283726147E-6</v>
      </c>
      <c r="F187" s="153">
        <f t="shared" si="68"/>
        <v>1.9355270346743021E-3</v>
      </c>
      <c r="G187" s="126">
        <f t="shared" si="68"/>
        <v>3.5</v>
      </c>
      <c r="H187" s="101">
        <f t="shared" si="68"/>
        <v>10.199999999999999</v>
      </c>
      <c r="I187" s="101">
        <f t="shared" si="68"/>
        <v>3.1075116723501675E-6</v>
      </c>
      <c r="J187" s="153">
        <f t="shared" si="68"/>
        <v>4.8227100187567219E-3</v>
      </c>
      <c r="K187" s="153"/>
      <c r="L187" s="126" t="e">
        <f t="shared" ref="L187:S187" si="69">IF(L186&lt;&gt;"",SMALL(L129:L184,L189+1),MIN(L129:L184))</f>
        <v>#VALUE!</v>
      </c>
      <c r="M187" s="101">
        <f t="shared" si="69"/>
        <v>52.1</v>
      </c>
      <c r="N187" s="101">
        <f t="shared" si="69"/>
        <v>1.2612841493656564E-6</v>
      </c>
      <c r="O187" s="240">
        <f t="shared" si="69"/>
        <v>1.9574528899659635E-3</v>
      </c>
      <c r="P187" s="126">
        <f t="shared" si="69"/>
        <v>2</v>
      </c>
      <c r="Q187" s="101">
        <f t="shared" si="69"/>
        <v>60.370370370370374</v>
      </c>
      <c r="R187" s="101">
        <f t="shared" si="69"/>
        <v>3.1075116723501675E-6</v>
      </c>
      <c r="S187" s="153">
        <f t="shared" si="69"/>
        <v>4.9355939384194709E-3</v>
      </c>
      <c r="T187" s="149" t="s">
        <v>34</v>
      </c>
      <c r="U187" s="130">
        <f t="shared" ref="U187:AB187" si="70">IF(U186&lt;&gt;"",SMALL(U129:U184,U189+1),MIN(U129:U184))</f>
        <v>4.4499999999999998E-2</v>
      </c>
      <c r="V187" s="101">
        <f t="shared" si="70"/>
        <v>0</v>
      </c>
      <c r="W187" s="101">
        <f t="shared" si="70"/>
        <v>1.4291191625737927E-6</v>
      </c>
      <c r="X187" s="240">
        <f t="shared" si="70"/>
        <v>0</v>
      </c>
      <c r="Y187" s="126">
        <f t="shared" si="70"/>
        <v>0</v>
      </c>
      <c r="Z187" s="101">
        <f t="shared" si="70"/>
        <v>0</v>
      </c>
      <c r="AA187" s="101">
        <f t="shared" si="70"/>
        <v>2.0787187819255168E-6</v>
      </c>
      <c r="AB187" s="153">
        <f t="shared" si="70"/>
        <v>0</v>
      </c>
      <c r="AC187" s="153"/>
      <c r="AD187" s="126">
        <f t="shared" ref="AD187:AQ187" si="71">IF(AD186&lt;&gt;"",SMALL(AD129:AD184,AD189+1),MIN(AD129:AD184))</f>
        <v>0.05</v>
      </c>
      <c r="AE187" s="101">
        <f t="shared" si="71"/>
        <v>0</v>
      </c>
      <c r="AF187" s="101">
        <f t="shared" si="71"/>
        <v>1.259063961884415E-6</v>
      </c>
      <c r="AG187" s="101">
        <f t="shared" si="71"/>
        <v>2.750738059479375E-3</v>
      </c>
      <c r="AH187" s="101">
        <f t="shared" si="71"/>
        <v>0.17407407407407408</v>
      </c>
      <c r="AI187" s="101">
        <f t="shared" si="71"/>
        <v>0.3</v>
      </c>
      <c r="AJ187" s="240">
        <f t="shared" si="71"/>
        <v>17</v>
      </c>
      <c r="AK187" s="126">
        <f t="shared" si="71"/>
        <v>0</v>
      </c>
      <c r="AL187" s="101">
        <f t="shared" si="71"/>
        <v>0</v>
      </c>
      <c r="AM187" s="101">
        <f t="shared" si="71"/>
        <v>2.4662077603921534E-6</v>
      </c>
      <c r="AN187" s="101">
        <f t="shared" si="71"/>
        <v>0</v>
      </c>
      <c r="AO187" s="145">
        <f t="shared" si="71"/>
        <v>1.0740740740740742</v>
      </c>
      <c r="AP187" s="145">
        <f t="shared" si="71"/>
        <v>2.2999999999999998</v>
      </c>
      <c r="AQ187" s="153">
        <f t="shared" si="71"/>
        <v>12.8</v>
      </c>
    </row>
    <row r="188" spans="2:49" ht="11.1" customHeight="1" x14ac:dyDescent="0.2">
      <c r="B188" s="303" t="s">
        <v>22</v>
      </c>
      <c r="C188" s="102">
        <f t="shared" ref="C188:J188" si="72">IF(C186&lt;&gt;"",(SUM(C129:C184)-C186*C189)/(C190-C189),AVERAGE(C129:C184))</f>
        <v>0.19769135802469134</v>
      </c>
      <c r="D188" s="103">
        <f t="shared" si="72"/>
        <v>79.137037037037047</v>
      </c>
      <c r="E188" s="103">
        <f t="shared" si="72"/>
        <v>6.6222467788698786E-4</v>
      </c>
      <c r="F188" s="154">
        <f t="shared" si="72"/>
        <v>4.7260116524419698E-3</v>
      </c>
      <c r="G188" s="127">
        <f t="shared" si="72"/>
        <v>8.4750899470899501</v>
      </c>
      <c r="H188" s="103">
        <f t="shared" si="72"/>
        <v>93.347513227513218</v>
      </c>
      <c r="I188" s="103">
        <f t="shared" si="72"/>
        <v>4.3234348436353657E-3</v>
      </c>
      <c r="J188" s="154">
        <f t="shared" si="72"/>
        <v>3.1984051239126669E-2</v>
      </c>
      <c r="K188" s="154"/>
      <c r="L188" s="127" t="e">
        <f t="shared" ref="L188:S188" si="73">IF(L186&lt;&gt;"",(SUM(L129:L184)-L186*L189)/(L190-L189),AVERAGE(L129:L184))</f>
        <v>#VALUE!</v>
      </c>
      <c r="M188" s="103">
        <f t="shared" si="73"/>
        <v>78.759999999999991</v>
      </c>
      <c r="N188" s="103">
        <f t="shared" si="73"/>
        <v>6.9281128765259542E-4</v>
      </c>
      <c r="O188" s="241">
        <f t="shared" si="73"/>
        <v>5.8624055008081556E-3</v>
      </c>
      <c r="P188" s="127">
        <f t="shared" si="73"/>
        <v>9.4069063180827897</v>
      </c>
      <c r="Q188" s="103">
        <f t="shared" si="73"/>
        <v>103.47570806100218</v>
      </c>
      <c r="R188" s="103">
        <f t="shared" si="73"/>
        <v>1.7383774634454276E-3</v>
      </c>
      <c r="S188" s="154">
        <f t="shared" si="73"/>
        <v>3.4388449146000297E-2</v>
      </c>
      <c r="T188" s="149" t="s">
        <v>22</v>
      </c>
      <c r="U188" s="102">
        <f t="shared" ref="U188:AB188" si="74">IF(U186&lt;&gt;"",(SUM(U129:U184)-U186*U189)/(U190-U189),AVERAGE(U129:U184))</f>
        <v>0.24828765432098765</v>
      </c>
      <c r="V188" s="103">
        <f t="shared" si="74"/>
        <v>75.694639376218348</v>
      </c>
      <c r="W188" s="103">
        <f t="shared" si="74"/>
        <v>1.1427530408407301E-2</v>
      </c>
      <c r="X188" s="241">
        <f t="shared" si="74"/>
        <v>2.9411924004513347E-2</v>
      </c>
      <c r="Y188" s="127">
        <f t="shared" si="74"/>
        <v>7.7039571150097466</v>
      </c>
      <c r="Z188" s="103">
        <f t="shared" si="74"/>
        <v>95.64571150097467</v>
      </c>
      <c r="AA188" s="103">
        <f t="shared" si="74"/>
        <v>3.9218052982185975E-2</v>
      </c>
      <c r="AB188" s="154">
        <f t="shared" si="74"/>
        <v>7.4831907310188933E-2</v>
      </c>
      <c r="AC188" s="154"/>
      <c r="AD188" s="127">
        <f t="shared" ref="AD188:AQ188" si="75">IF(AD186&lt;&gt;"",(SUM(AD129:AD184)-AD186*AD189)/(AD190-AD189),AVERAGE(AD129:AD184))</f>
        <v>0.23960888888888882</v>
      </c>
      <c r="AE188" s="103">
        <f t="shared" si="75"/>
        <v>64.440162037037027</v>
      </c>
      <c r="AF188" s="103">
        <f t="shared" si="75"/>
        <v>1.068073532839579E-3</v>
      </c>
      <c r="AG188" s="103">
        <f t="shared" si="75"/>
        <v>5.396429036649688E-3</v>
      </c>
      <c r="AH188" s="103">
        <f t="shared" si="75"/>
        <v>0.23703703703703705</v>
      </c>
      <c r="AI188" s="103">
        <f t="shared" si="75"/>
        <v>0.3</v>
      </c>
      <c r="AJ188" s="241">
        <f t="shared" si="75"/>
        <v>24</v>
      </c>
      <c r="AK188" s="127">
        <f t="shared" si="75"/>
        <v>9.3635416666666664</v>
      </c>
      <c r="AL188" s="103">
        <f t="shared" si="75"/>
        <v>86.736921296296288</v>
      </c>
      <c r="AM188" s="103">
        <f t="shared" si="75"/>
        <v>2.0921027962837119E-3</v>
      </c>
      <c r="AN188" s="103">
        <f t="shared" si="75"/>
        <v>3.3359166577402594E-2</v>
      </c>
      <c r="AO188" s="146">
        <f t="shared" si="75"/>
        <v>1.0740740740740742</v>
      </c>
      <c r="AP188" s="146">
        <f t="shared" si="75"/>
        <v>2.2999999999999998</v>
      </c>
      <c r="AQ188" s="154">
        <f t="shared" si="75"/>
        <v>12.8</v>
      </c>
    </row>
    <row r="189" spans="2:49" ht="11.1" customHeight="1" x14ac:dyDescent="0.2">
      <c r="B189" s="303" t="s">
        <v>68</v>
      </c>
      <c r="C189" s="104">
        <f t="shared" ref="C189:J189" si="76">COUNTIF(C129:C184,C186)</f>
        <v>6</v>
      </c>
      <c r="D189" s="105">
        <f t="shared" si="76"/>
        <v>0</v>
      </c>
      <c r="E189" s="105">
        <f t="shared" si="76"/>
        <v>1</v>
      </c>
      <c r="F189" s="155">
        <f t="shared" si="76"/>
        <v>1</v>
      </c>
      <c r="G189" s="104">
        <f t="shared" si="76"/>
        <v>0</v>
      </c>
      <c r="H189" s="105">
        <f t="shared" si="76"/>
        <v>0</v>
      </c>
      <c r="I189" s="105">
        <f t="shared" si="76"/>
        <v>1</v>
      </c>
      <c r="J189" s="155">
        <f t="shared" si="76"/>
        <v>0</v>
      </c>
      <c r="K189" s="155"/>
      <c r="L189" s="104">
        <f t="shared" ref="L189:S189" si="77">COUNTIF(L129:L184,L186)</f>
        <v>7</v>
      </c>
      <c r="M189" s="105">
        <f t="shared" si="77"/>
        <v>0</v>
      </c>
      <c r="N189" s="105">
        <f t="shared" si="77"/>
        <v>1</v>
      </c>
      <c r="O189" s="242">
        <f t="shared" si="77"/>
        <v>0</v>
      </c>
      <c r="P189" s="104">
        <f t="shared" si="77"/>
        <v>0</v>
      </c>
      <c r="Q189" s="105">
        <f t="shared" si="77"/>
        <v>0</v>
      </c>
      <c r="R189" s="105">
        <f t="shared" si="77"/>
        <v>1</v>
      </c>
      <c r="S189" s="155">
        <f t="shared" si="77"/>
        <v>0</v>
      </c>
      <c r="T189" s="149" t="s">
        <v>68</v>
      </c>
      <c r="U189" s="104">
        <f t="shared" ref="U189:AB189" si="78">COUNTIF(U129:U184,U186)</f>
        <v>8</v>
      </c>
      <c r="V189" s="105">
        <f t="shared" si="78"/>
        <v>1</v>
      </c>
      <c r="W189" s="105">
        <f t="shared" si="78"/>
        <v>0</v>
      </c>
      <c r="X189" s="242">
        <f t="shared" si="78"/>
        <v>0</v>
      </c>
      <c r="Y189" s="104">
        <f t="shared" si="78"/>
        <v>1</v>
      </c>
      <c r="Z189" s="105">
        <f t="shared" si="78"/>
        <v>1</v>
      </c>
      <c r="AA189" s="105">
        <f t="shared" si="78"/>
        <v>0</v>
      </c>
      <c r="AB189" s="155">
        <f t="shared" si="78"/>
        <v>0</v>
      </c>
      <c r="AC189" s="155"/>
      <c r="AD189" s="104">
        <f t="shared" ref="AD189:AQ189" si="79">COUNTIF(AD129:AD184,AD186)</f>
        <v>7</v>
      </c>
      <c r="AE189" s="105">
        <f t="shared" si="79"/>
        <v>1</v>
      </c>
      <c r="AF189" s="105">
        <f t="shared" si="79"/>
        <v>0</v>
      </c>
      <c r="AG189" s="105">
        <f t="shared" si="79"/>
        <v>0</v>
      </c>
      <c r="AH189" s="105">
        <f t="shared" si="79"/>
        <v>0</v>
      </c>
      <c r="AI189" s="105">
        <f t="shared" si="79"/>
        <v>0</v>
      </c>
      <c r="AJ189" s="242">
        <f t="shared" si="79"/>
        <v>0</v>
      </c>
      <c r="AK189" s="104">
        <f t="shared" si="79"/>
        <v>1</v>
      </c>
      <c r="AL189" s="105">
        <f t="shared" si="79"/>
        <v>1</v>
      </c>
      <c r="AM189" s="105">
        <f t="shared" si="79"/>
        <v>0</v>
      </c>
      <c r="AN189" s="105">
        <f t="shared" si="79"/>
        <v>0</v>
      </c>
      <c r="AO189" s="105">
        <f t="shared" si="79"/>
        <v>0</v>
      </c>
      <c r="AP189" s="105">
        <f t="shared" si="79"/>
        <v>0</v>
      </c>
      <c r="AQ189" s="155">
        <f t="shared" si="79"/>
        <v>0</v>
      </c>
    </row>
    <row r="190" spans="2:49" ht="11.1" customHeight="1" thickBot="1" x14ac:dyDescent="0.25">
      <c r="B190" s="304" t="s">
        <v>35</v>
      </c>
      <c r="C190" s="106">
        <f t="shared" ref="C190:J190" si="80">COUNTA(C129:C184)</f>
        <v>36</v>
      </c>
      <c r="D190" s="107">
        <f t="shared" si="80"/>
        <v>36</v>
      </c>
      <c r="E190" s="107">
        <f t="shared" si="80"/>
        <v>36</v>
      </c>
      <c r="F190" s="156">
        <f t="shared" si="80"/>
        <v>36</v>
      </c>
      <c r="G190" s="106">
        <f t="shared" si="80"/>
        <v>35</v>
      </c>
      <c r="H190" s="107">
        <f t="shared" si="80"/>
        <v>35</v>
      </c>
      <c r="I190" s="107">
        <f t="shared" si="80"/>
        <v>35</v>
      </c>
      <c r="J190" s="156">
        <f t="shared" si="80"/>
        <v>35</v>
      </c>
      <c r="K190" s="156"/>
      <c r="L190" s="106">
        <f t="shared" ref="L190:S190" si="81">COUNTA(L129:L184)</f>
        <v>35</v>
      </c>
      <c r="M190" s="107">
        <f t="shared" si="81"/>
        <v>35</v>
      </c>
      <c r="N190" s="107">
        <f t="shared" si="81"/>
        <v>35</v>
      </c>
      <c r="O190" s="243">
        <f t="shared" si="81"/>
        <v>35</v>
      </c>
      <c r="P190" s="106">
        <f t="shared" si="81"/>
        <v>34</v>
      </c>
      <c r="Q190" s="107">
        <f t="shared" si="81"/>
        <v>34</v>
      </c>
      <c r="R190" s="107">
        <f t="shared" si="81"/>
        <v>34</v>
      </c>
      <c r="S190" s="156">
        <f t="shared" si="81"/>
        <v>34</v>
      </c>
      <c r="T190" s="150" t="s">
        <v>35</v>
      </c>
      <c r="U190" s="106">
        <f t="shared" ref="U190:AB190" si="82">COUNTA(U129:U184)</f>
        <v>38</v>
      </c>
      <c r="V190" s="107">
        <f t="shared" si="82"/>
        <v>38</v>
      </c>
      <c r="W190" s="107">
        <f t="shared" si="82"/>
        <v>38</v>
      </c>
      <c r="X190" s="243">
        <f t="shared" si="82"/>
        <v>38</v>
      </c>
      <c r="Y190" s="106">
        <f t="shared" si="82"/>
        <v>38</v>
      </c>
      <c r="Z190" s="107">
        <f t="shared" si="82"/>
        <v>38</v>
      </c>
      <c r="AA190" s="107">
        <f t="shared" si="82"/>
        <v>38</v>
      </c>
      <c r="AB190" s="156">
        <f t="shared" si="82"/>
        <v>38</v>
      </c>
      <c r="AC190" s="156"/>
      <c r="AD190" s="106">
        <f t="shared" ref="AD190:AQ190" si="83">COUNTA(AD129:AD184)</f>
        <v>32</v>
      </c>
      <c r="AE190" s="107">
        <f t="shared" si="83"/>
        <v>32</v>
      </c>
      <c r="AF190" s="107">
        <f t="shared" si="83"/>
        <v>32</v>
      </c>
      <c r="AG190" s="107">
        <f t="shared" si="83"/>
        <v>32</v>
      </c>
      <c r="AH190" s="107">
        <f t="shared" si="83"/>
        <v>2</v>
      </c>
      <c r="AI190" s="107">
        <f t="shared" si="83"/>
        <v>2</v>
      </c>
      <c r="AJ190" s="243">
        <f t="shared" si="83"/>
        <v>2</v>
      </c>
      <c r="AK190" s="106">
        <f t="shared" si="83"/>
        <v>32</v>
      </c>
      <c r="AL190" s="107">
        <f t="shared" si="83"/>
        <v>32</v>
      </c>
      <c r="AM190" s="107">
        <f t="shared" si="83"/>
        <v>32</v>
      </c>
      <c r="AN190" s="107">
        <f t="shared" si="83"/>
        <v>32</v>
      </c>
      <c r="AO190" s="107">
        <f t="shared" si="83"/>
        <v>1</v>
      </c>
      <c r="AP190" s="107">
        <f t="shared" si="83"/>
        <v>1</v>
      </c>
      <c r="AQ190" s="156">
        <f t="shared" si="83"/>
        <v>1</v>
      </c>
    </row>
    <row r="191" spans="2:49" ht="11.1" customHeight="1" thickTop="1" x14ac:dyDescent="0.2">
      <c r="B191" s="6"/>
      <c r="C191" s="7" t="s">
        <v>40</v>
      </c>
      <c r="D191" s="8"/>
      <c r="E191" s="8"/>
      <c r="F191" s="8" t="s">
        <v>3</v>
      </c>
      <c r="G191" s="8" t="s">
        <v>3</v>
      </c>
      <c r="H191" s="8" t="s">
        <v>3</v>
      </c>
      <c r="I191" s="8"/>
      <c r="J191" s="8" t="s">
        <v>3</v>
      </c>
      <c r="K191" s="6" t="s">
        <v>2</v>
      </c>
      <c r="L191" s="9" t="s">
        <v>4</v>
      </c>
      <c r="M191" s="10" t="s">
        <v>4</v>
      </c>
      <c r="N191" s="10"/>
      <c r="O191" s="10" t="s">
        <v>4</v>
      </c>
      <c r="P191" s="10" t="s">
        <v>4</v>
      </c>
      <c r="Q191" s="10" t="s">
        <v>4</v>
      </c>
      <c r="R191" s="10"/>
      <c r="S191" s="11" t="s">
        <v>4</v>
      </c>
      <c r="T191" s="6" t="s">
        <v>2</v>
      </c>
      <c r="U191" s="9" t="s">
        <v>30</v>
      </c>
      <c r="V191" s="10"/>
      <c r="W191" s="10"/>
      <c r="X191" s="10" t="s">
        <v>30</v>
      </c>
      <c r="Y191" s="10" t="s">
        <v>30</v>
      </c>
      <c r="Z191" s="10" t="s">
        <v>30</v>
      </c>
      <c r="AA191" s="10"/>
      <c r="AB191" s="10" t="s">
        <v>30</v>
      </c>
      <c r="AC191" s="6" t="s">
        <v>2</v>
      </c>
      <c r="AD191" s="7" t="s">
        <v>6</v>
      </c>
      <c r="AE191" s="8" t="s">
        <v>6</v>
      </c>
      <c r="AF191" s="8"/>
      <c r="AG191" s="8" t="s">
        <v>6</v>
      </c>
      <c r="AH191" s="8" t="s">
        <v>6</v>
      </c>
      <c r="AI191" s="8" t="s">
        <v>6</v>
      </c>
      <c r="AJ191" s="8" t="s">
        <v>6</v>
      </c>
      <c r="AK191" s="8" t="s">
        <v>6</v>
      </c>
      <c r="AL191" s="8" t="s">
        <v>6</v>
      </c>
      <c r="AM191" s="8"/>
      <c r="AN191" s="8" t="s">
        <v>6</v>
      </c>
      <c r="AO191" s="8" t="s">
        <v>6</v>
      </c>
      <c r="AP191" s="8" t="s">
        <v>6</v>
      </c>
      <c r="AQ191" s="29" t="s">
        <v>6</v>
      </c>
    </row>
    <row r="192" spans="2:49" ht="11.1" customHeight="1" x14ac:dyDescent="0.2">
      <c r="B192" s="12"/>
      <c r="C192" s="7" t="s">
        <v>8</v>
      </c>
      <c r="D192" s="13"/>
      <c r="E192" s="13"/>
      <c r="F192" s="14"/>
      <c r="G192" s="15" t="s">
        <v>9</v>
      </c>
      <c r="H192" s="13"/>
      <c r="I192" s="13"/>
      <c r="J192" s="14"/>
      <c r="K192" s="12" t="s">
        <v>7</v>
      </c>
      <c r="L192" s="7" t="s">
        <v>8</v>
      </c>
      <c r="M192" s="13"/>
      <c r="N192" s="13"/>
      <c r="O192" s="14"/>
      <c r="P192" s="15" t="s">
        <v>9</v>
      </c>
      <c r="Q192" s="13"/>
      <c r="R192" s="13"/>
      <c r="S192" s="14"/>
      <c r="T192" s="12" t="s">
        <v>7</v>
      </c>
      <c r="U192" s="7" t="s">
        <v>8</v>
      </c>
      <c r="V192" s="13"/>
      <c r="W192" s="13"/>
      <c r="X192" s="14"/>
      <c r="Y192" s="15" t="s">
        <v>9</v>
      </c>
      <c r="Z192" s="13"/>
      <c r="AA192" s="13"/>
      <c r="AB192" s="15"/>
      <c r="AC192" s="12" t="s">
        <v>7</v>
      </c>
      <c r="AD192" s="7" t="s">
        <v>8</v>
      </c>
      <c r="AE192" s="13"/>
      <c r="AF192" s="13"/>
      <c r="AG192" s="15"/>
      <c r="AH192" s="15"/>
      <c r="AI192" s="15"/>
      <c r="AJ192" s="14"/>
      <c r="AK192" s="15" t="s">
        <v>9</v>
      </c>
      <c r="AL192" s="13"/>
      <c r="AM192" s="13"/>
      <c r="AN192" s="13"/>
      <c r="AO192" s="13"/>
      <c r="AP192" s="13"/>
      <c r="AQ192" s="14"/>
    </row>
    <row r="193" spans="2:48" s="20" customFormat="1" ht="11.1" customHeight="1" x14ac:dyDescent="0.2">
      <c r="B193" s="44" t="s">
        <v>10</v>
      </c>
      <c r="C193" s="90" t="s">
        <v>11</v>
      </c>
      <c r="D193" s="91" t="s">
        <v>12</v>
      </c>
      <c r="E193" s="91" t="s">
        <v>36</v>
      </c>
      <c r="F193" s="45" t="s">
        <v>13</v>
      </c>
      <c r="G193" s="120" t="s">
        <v>11</v>
      </c>
      <c r="H193" s="91" t="s">
        <v>12</v>
      </c>
      <c r="I193" s="91" t="s">
        <v>36</v>
      </c>
      <c r="J193" s="45" t="s">
        <v>13</v>
      </c>
      <c r="K193" s="44" t="s">
        <v>10</v>
      </c>
      <c r="L193" s="90" t="s">
        <v>11</v>
      </c>
      <c r="M193" s="91" t="s">
        <v>12</v>
      </c>
      <c r="N193" s="91" t="s">
        <v>36</v>
      </c>
      <c r="O193" s="45" t="s">
        <v>13</v>
      </c>
      <c r="P193" s="120" t="s">
        <v>11</v>
      </c>
      <c r="Q193" s="91" t="s">
        <v>12</v>
      </c>
      <c r="R193" s="91" t="s">
        <v>36</v>
      </c>
      <c r="S193" s="45" t="s">
        <v>13</v>
      </c>
      <c r="T193" s="44" t="s">
        <v>10</v>
      </c>
      <c r="U193" s="90" t="s">
        <v>11</v>
      </c>
      <c r="V193" s="91" t="s">
        <v>12</v>
      </c>
      <c r="W193" s="91" t="s">
        <v>36</v>
      </c>
      <c r="X193" s="45" t="s">
        <v>13</v>
      </c>
      <c r="Y193" s="120" t="s">
        <v>11</v>
      </c>
      <c r="Z193" s="91" t="s">
        <v>12</v>
      </c>
      <c r="AA193" s="91" t="s">
        <v>36</v>
      </c>
      <c r="AB193" s="45" t="s">
        <v>13</v>
      </c>
      <c r="AC193" s="46" t="s">
        <v>10</v>
      </c>
      <c r="AD193" s="90" t="s">
        <v>11</v>
      </c>
      <c r="AE193" s="91" t="s">
        <v>12</v>
      </c>
      <c r="AF193" s="91" t="s">
        <v>36</v>
      </c>
      <c r="AG193" s="91" t="s">
        <v>13</v>
      </c>
      <c r="AH193" s="135" t="s">
        <v>14</v>
      </c>
      <c r="AI193" s="136" t="s">
        <v>24</v>
      </c>
      <c r="AJ193" s="89" t="s">
        <v>25</v>
      </c>
      <c r="AK193" s="120" t="s">
        <v>11</v>
      </c>
      <c r="AL193" s="91" t="s">
        <v>12</v>
      </c>
      <c r="AM193" s="91" t="s">
        <v>36</v>
      </c>
      <c r="AN193" s="91" t="s">
        <v>13</v>
      </c>
      <c r="AO193" s="135" t="s">
        <v>14</v>
      </c>
      <c r="AP193" s="136" t="s">
        <v>24</v>
      </c>
      <c r="AQ193" s="89" t="s">
        <v>25</v>
      </c>
      <c r="AR193" s="1"/>
      <c r="AS193" s="1"/>
      <c r="AT193" s="1"/>
      <c r="AU193" s="1"/>
      <c r="AV193" s="1"/>
    </row>
    <row r="194" spans="2:48" s="73" customFormat="1" ht="11.1" customHeight="1" x14ac:dyDescent="0.2">
      <c r="B194" s="69" t="s">
        <v>16</v>
      </c>
      <c r="C194" s="108" t="s">
        <v>17</v>
      </c>
      <c r="D194" s="109" t="s">
        <v>17</v>
      </c>
      <c r="E194" s="109" t="s">
        <v>17</v>
      </c>
      <c r="F194" s="70" t="s">
        <v>17</v>
      </c>
      <c r="G194" s="121" t="s">
        <v>17</v>
      </c>
      <c r="H194" s="109" t="s">
        <v>17</v>
      </c>
      <c r="I194" s="109" t="s">
        <v>17</v>
      </c>
      <c r="J194" s="70" t="s">
        <v>17</v>
      </c>
      <c r="K194" s="68" t="s">
        <v>15</v>
      </c>
      <c r="L194" s="108" t="s">
        <v>17</v>
      </c>
      <c r="M194" s="109" t="s">
        <v>17</v>
      </c>
      <c r="N194" s="109" t="s">
        <v>17</v>
      </c>
      <c r="O194" s="70" t="s">
        <v>17</v>
      </c>
      <c r="P194" s="121" t="s">
        <v>17</v>
      </c>
      <c r="Q194" s="109" t="s">
        <v>17</v>
      </c>
      <c r="R194" s="109" t="s">
        <v>17</v>
      </c>
      <c r="S194" s="70" t="s">
        <v>17</v>
      </c>
      <c r="T194" s="68" t="s">
        <v>15</v>
      </c>
      <c r="U194" s="108" t="s">
        <v>17</v>
      </c>
      <c r="V194" s="109" t="s">
        <v>17</v>
      </c>
      <c r="W194" s="109" t="s">
        <v>17</v>
      </c>
      <c r="X194" s="70" t="s">
        <v>17</v>
      </c>
      <c r="Y194" s="121" t="s">
        <v>17</v>
      </c>
      <c r="Z194" s="109" t="s">
        <v>17</v>
      </c>
      <c r="AA194" s="109" t="s">
        <v>17</v>
      </c>
      <c r="AB194" s="70" t="s">
        <v>17</v>
      </c>
      <c r="AC194" s="68" t="s">
        <v>15</v>
      </c>
      <c r="AD194" s="108" t="s">
        <v>17</v>
      </c>
      <c r="AE194" s="109" t="s">
        <v>17</v>
      </c>
      <c r="AF194" s="109" t="s">
        <v>17</v>
      </c>
      <c r="AG194" s="109" t="s">
        <v>17</v>
      </c>
      <c r="AH194" s="141" t="s">
        <v>17</v>
      </c>
      <c r="AI194" s="141" t="s">
        <v>27</v>
      </c>
      <c r="AJ194" s="71" t="s">
        <v>26</v>
      </c>
      <c r="AK194" s="121" t="s">
        <v>17</v>
      </c>
      <c r="AL194" s="109" t="s">
        <v>17</v>
      </c>
      <c r="AM194" s="109" t="s">
        <v>17</v>
      </c>
      <c r="AN194" s="109" t="s">
        <v>17</v>
      </c>
      <c r="AO194" s="141" t="s">
        <v>17</v>
      </c>
      <c r="AP194" s="141" t="s">
        <v>28</v>
      </c>
      <c r="AQ194" s="71" t="s">
        <v>26</v>
      </c>
      <c r="AR194" s="72"/>
      <c r="AS194" s="72"/>
      <c r="AT194" s="72"/>
      <c r="AU194" s="72"/>
      <c r="AV194" s="72"/>
    </row>
    <row r="195" spans="2:48" ht="11.1" customHeight="1" x14ac:dyDescent="0.2">
      <c r="C195" s="2" t="s">
        <v>1</v>
      </c>
      <c r="D195" s="2"/>
      <c r="G195" s="3"/>
      <c r="K195" s="1"/>
      <c r="L195" s="2" t="s">
        <v>1</v>
      </c>
      <c r="N195" s="1"/>
      <c r="O195" s="1"/>
      <c r="P195" s="1"/>
      <c r="Q195" s="1"/>
      <c r="R195" s="1"/>
      <c r="S195" s="1"/>
      <c r="T195" s="1"/>
      <c r="U195" s="2" t="s">
        <v>23</v>
      </c>
      <c r="AC195" s="1"/>
      <c r="AD195" s="2" t="s">
        <v>23</v>
      </c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2:48" ht="11.1" customHeight="1" x14ac:dyDescent="0.2">
      <c r="D196" s="2"/>
      <c r="K196" s="1"/>
      <c r="M196" s="2"/>
      <c r="T196" s="1"/>
      <c r="U196" s="2"/>
      <c r="Z196" s="28"/>
      <c r="AA196" s="28"/>
      <c r="AB196" s="28"/>
      <c r="AC196" s="1"/>
    </row>
    <row r="197" spans="2:48" ht="11.1" customHeight="1" x14ac:dyDescent="0.2">
      <c r="C197" s="53" t="s">
        <v>29</v>
      </c>
      <c r="E197" s="1"/>
      <c r="F197" s="1"/>
      <c r="G197" s="1"/>
      <c r="H197" s="1"/>
      <c r="I197" s="1"/>
      <c r="J197" s="1"/>
      <c r="K197" s="1"/>
      <c r="N197" s="1"/>
      <c r="O197" s="1"/>
      <c r="P197" s="1"/>
      <c r="Q197" s="1"/>
      <c r="R197" s="1"/>
      <c r="T197" s="1"/>
      <c r="U197" s="2"/>
      <c r="Z197" s="28"/>
      <c r="AA197" s="28"/>
      <c r="AB197" s="28"/>
      <c r="AC197" s="1"/>
    </row>
    <row r="198" spans="2:48" ht="11.1" customHeight="1" x14ac:dyDescent="0.2">
      <c r="B198" s="6"/>
      <c r="C198" s="59" t="s">
        <v>3</v>
      </c>
      <c r="D198" s="60"/>
      <c r="E198" s="60"/>
      <c r="F198" s="60"/>
      <c r="G198" s="59"/>
      <c r="H198" s="60"/>
      <c r="I198" s="60"/>
      <c r="J198" s="60"/>
      <c r="K198" s="16" t="s">
        <v>4</v>
      </c>
      <c r="L198" s="60"/>
      <c r="M198" s="60"/>
      <c r="N198" s="60"/>
      <c r="O198" s="60"/>
      <c r="P198" s="60"/>
      <c r="Q198" s="60"/>
      <c r="R198" s="60"/>
      <c r="S198" s="6" t="s">
        <v>2</v>
      </c>
      <c r="T198" s="6"/>
      <c r="U198" s="60" t="s">
        <v>5</v>
      </c>
      <c r="V198" s="60"/>
      <c r="W198" s="60"/>
      <c r="X198" s="60"/>
      <c r="Y198" s="60"/>
      <c r="Z198" s="60"/>
      <c r="AA198" s="60"/>
      <c r="AB198" s="60"/>
      <c r="AC198" s="16" t="s">
        <v>6</v>
      </c>
      <c r="AD198" s="60"/>
      <c r="AE198" s="60"/>
      <c r="AF198" s="60"/>
      <c r="AG198" s="60"/>
      <c r="AH198" s="60"/>
      <c r="AI198" s="60"/>
      <c r="AJ198" s="60"/>
      <c r="AK198" s="61"/>
    </row>
    <row r="199" spans="2:48" ht="11.1" customHeight="1" x14ac:dyDescent="0.2">
      <c r="B199" s="12"/>
      <c r="C199" s="16" t="s">
        <v>8</v>
      </c>
      <c r="D199" s="9"/>
      <c r="E199" s="9"/>
      <c r="F199" s="17"/>
      <c r="G199" s="7" t="s">
        <v>9</v>
      </c>
      <c r="H199" s="9"/>
      <c r="I199" s="9"/>
      <c r="J199" s="17"/>
      <c r="K199" s="9" t="s">
        <v>8</v>
      </c>
      <c r="L199" s="9"/>
      <c r="M199" s="17"/>
      <c r="N199" s="9"/>
      <c r="O199" s="7" t="s">
        <v>9</v>
      </c>
      <c r="P199" s="9"/>
      <c r="Q199" s="17"/>
      <c r="R199" s="17"/>
      <c r="S199" s="12" t="s">
        <v>7</v>
      </c>
      <c r="T199" s="12"/>
      <c r="U199" s="9" t="s">
        <v>8</v>
      </c>
      <c r="V199" s="9"/>
      <c r="W199" s="17"/>
      <c r="X199" s="9"/>
      <c r="Y199" s="7" t="s">
        <v>9</v>
      </c>
      <c r="Z199" s="9"/>
      <c r="AA199" s="17"/>
      <c r="AB199" s="9"/>
      <c r="AC199" s="9" t="s">
        <v>8</v>
      </c>
      <c r="AD199" s="9"/>
      <c r="AE199" s="9"/>
      <c r="AF199" s="17"/>
      <c r="AG199" s="9"/>
      <c r="AH199" s="7" t="s">
        <v>9</v>
      </c>
      <c r="AI199" s="9"/>
      <c r="AJ199" s="9"/>
      <c r="AK199" s="17"/>
    </row>
    <row r="200" spans="2:48" ht="11.1" customHeight="1" x14ac:dyDescent="0.2">
      <c r="B200" s="44" t="s">
        <v>10</v>
      </c>
      <c r="C200" s="110" t="s">
        <v>11</v>
      </c>
      <c r="D200" s="111" t="s">
        <v>12</v>
      </c>
      <c r="E200" s="111"/>
      <c r="F200" s="67" t="s">
        <v>13</v>
      </c>
      <c r="G200" s="117" t="s">
        <v>11</v>
      </c>
      <c r="H200" s="111" t="s">
        <v>12</v>
      </c>
      <c r="I200" s="111"/>
      <c r="J200" s="67" t="s">
        <v>13</v>
      </c>
      <c r="K200" s="110" t="s">
        <v>11</v>
      </c>
      <c r="L200" s="117" t="s">
        <v>12</v>
      </c>
      <c r="M200" s="18" t="s">
        <v>13</v>
      </c>
      <c r="N200" s="18"/>
      <c r="O200" s="117" t="s">
        <v>11</v>
      </c>
      <c r="P200" s="111" t="s">
        <v>12</v>
      </c>
      <c r="Q200" s="18" t="s">
        <v>13</v>
      </c>
      <c r="R200" s="18"/>
      <c r="S200" s="44" t="s">
        <v>10</v>
      </c>
      <c r="T200" s="44" t="s">
        <v>10</v>
      </c>
      <c r="U200" s="117" t="s">
        <v>11</v>
      </c>
      <c r="V200" s="111" t="s">
        <v>12</v>
      </c>
      <c r="W200" s="18" t="s">
        <v>13</v>
      </c>
      <c r="X200" s="18"/>
      <c r="Y200" s="117" t="s">
        <v>11</v>
      </c>
      <c r="Z200" s="111" t="s">
        <v>12</v>
      </c>
      <c r="AA200" s="18" t="s">
        <v>13</v>
      </c>
      <c r="AB200" s="18"/>
      <c r="AC200" s="117" t="s">
        <v>11</v>
      </c>
      <c r="AD200" s="111" t="s">
        <v>12</v>
      </c>
      <c r="AE200" s="111" t="s">
        <v>13</v>
      </c>
      <c r="AF200" s="18" t="s">
        <v>14</v>
      </c>
      <c r="AG200" s="18"/>
      <c r="AH200" s="117" t="s">
        <v>11</v>
      </c>
      <c r="AI200" s="111" t="s">
        <v>12</v>
      </c>
      <c r="AJ200" s="111" t="s">
        <v>13</v>
      </c>
      <c r="AK200" s="19" t="s">
        <v>14</v>
      </c>
    </row>
    <row r="201" spans="2:48" ht="11.1" customHeight="1" x14ac:dyDescent="0.2">
      <c r="B201" s="44" t="s">
        <v>15</v>
      </c>
      <c r="C201" s="112" t="s">
        <v>19</v>
      </c>
      <c r="D201" s="113" t="s">
        <v>19</v>
      </c>
      <c r="E201" s="113"/>
      <c r="F201" s="18" t="s">
        <v>19</v>
      </c>
      <c r="G201" s="118" t="s">
        <v>19</v>
      </c>
      <c r="H201" s="113" t="s">
        <v>19</v>
      </c>
      <c r="I201" s="113"/>
      <c r="J201" s="18" t="s">
        <v>19</v>
      </c>
      <c r="K201" s="112" t="s">
        <v>19</v>
      </c>
      <c r="L201" s="118" t="s">
        <v>19</v>
      </c>
      <c r="M201" s="18" t="s">
        <v>19</v>
      </c>
      <c r="N201" s="18"/>
      <c r="O201" s="118" t="s">
        <v>19</v>
      </c>
      <c r="P201" s="113" t="s">
        <v>19</v>
      </c>
      <c r="Q201" s="18" t="s">
        <v>19</v>
      </c>
      <c r="R201" s="18"/>
      <c r="S201" s="44" t="s">
        <v>15</v>
      </c>
      <c r="T201" s="48" t="s">
        <v>16</v>
      </c>
      <c r="U201" s="118" t="s">
        <v>19</v>
      </c>
      <c r="V201" s="113" t="s">
        <v>19</v>
      </c>
      <c r="W201" s="18" t="s">
        <v>19</v>
      </c>
      <c r="X201" s="18"/>
      <c r="Y201" s="118" t="s">
        <v>19</v>
      </c>
      <c r="Z201" s="113" t="s">
        <v>19</v>
      </c>
      <c r="AA201" s="18" t="s">
        <v>19</v>
      </c>
      <c r="AB201" s="18"/>
      <c r="AC201" s="118" t="s">
        <v>19</v>
      </c>
      <c r="AD201" s="113" t="s">
        <v>19</v>
      </c>
      <c r="AE201" s="113" t="s">
        <v>19</v>
      </c>
      <c r="AF201" s="18" t="s">
        <v>17</v>
      </c>
      <c r="AG201" s="18"/>
      <c r="AH201" s="118" t="s">
        <v>19</v>
      </c>
      <c r="AI201" s="113" t="s">
        <v>19</v>
      </c>
      <c r="AJ201" s="113" t="s">
        <v>19</v>
      </c>
      <c r="AK201" s="19" t="s">
        <v>17</v>
      </c>
    </row>
    <row r="202" spans="2:48" ht="11.1" customHeight="1" x14ac:dyDescent="0.2">
      <c r="B202" s="211">
        <v>29866</v>
      </c>
      <c r="C202" s="251">
        <v>5.8</v>
      </c>
      <c r="D202" s="252">
        <v>3870</v>
      </c>
      <c r="E202" s="252"/>
      <c r="F202" s="253" t="s">
        <v>20</v>
      </c>
      <c r="G202" s="254">
        <v>148</v>
      </c>
      <c r="H202" s="252">
        <v>3640</v>
      </c>
      <c r="I202" s="252"/>
      <c r="J202" s="255">
        <v>1.9</v>
      </c>
      <c r="K202" s="251">
        <v>12</v>
      </c>
      <c r="L202" s="254">
        <v>2890</v>
      </c>
      <c r="M202" s="256">
        <v>0.4</v>
      </c>
      <c r="N202" s="256"/>
      <c r="O202" s="254">
        <v>216</v>
      </c>
      <c r="P202" s="252">
        <v>3840</v>
      </c>
      <c r="Q202" s="257">
        <v>1.8</v>
      </c>
      <c r="R202" s="257"/>
      <c r="S202" s="211">
        <v>29861</v>
      </c>
      <c r="T202" s="212">
        <f>S202</f>
        <v>29861</v>
      </c>
      <c r="U202" s="258">
        <v>8.5</v>
      </c>
      <c r="V202" s="259">
        <v>1700</v>
      </c>
      <c r="W202" s="253" t="s">
        <v>20</v>
      </c>
      <c r="X202" s="253"/>
      <c r="Y202" s="258">
        <v>225</v>
      </c>
      <c r="Z202" s="259">
        <v>2430</v>
      </c>
      <c r="AA202" s="260">
        <v>6.8</v>
      </c>
      <c r="AB202" s="260"/>
      <c r="AC202" s="261" t="s">
        <v>20</v>
      </c>
      <c r="AD202" s="259">
        <v>130</v>
      </c>
      <c r="AE202" s="262" t="s">
        <v>20</v>
      </c>
      <c r="AF202" s="253"/>
      <c r="AG202" s="253"/>
      <c r="AH202" s="258">
        <v>244</v>
      </c>
      <c r="AI202" s="259">
        <v>2290</v>
      </c>
      <c r="AJ202" s="263" t="s">
        <v>20</v>
      </c>
      <c r="AK202" s="264"/>
    </row>
    <row r="203" spans="2:48" ht="11.1" customHeight="1" x14ac:dyDescent="0.2">
      <c r="B203" s="176">
        <v>30138</v>
      </c>
      <c r="C203" s="265">
        <v>6.3</v>
      </c>
      <c r="D203" s="266">
        <v>3270</v>
      </c>
      <c r="E203" s="266"/>
      <c r="F203" s="267" t="s">
        <v>20</v>
      </c>
      <c r="G203" s="268">
        <v>324</v>
      </c>
      <c r="H203" s="266">
        <v>2170</v>
      </c>
      <c r="I203" s="266"/>
      <c r="J203" s="269">
        <v>3.4</v>
      </c>
      <c r="K203" s="265">
        <v>9.6999999999999993</v>
      </c>
      <c r="L203" s="268">
        <v>1880</v>
      </c>
      <c r="M203" s="270">
        <v>0.1</v>
      </c>
      <c r="N203" s="270"/>
      <c r="O203" s="268">
        <v>129</v>
      </c>
      <c r="P203" s="266">
        <v>3300</v>
      </c>
      <c r="Q203" s="271">
        <v>1</v>
      </c>
      <c r="R203" s="271"/>
      <c r="S203" s="176">
        <v>30130</v>
      </c>
      <c r="T203" s="181">
        <f t="shared" ref="T203:T212" si="84">S203</f>
        <v>30130</v>
      </c>
      <c r="U203" s="272" t="s">
        <v>20</v>
      </c>
      <c r="V203" s="273">
        <v>2580</v>
      </c>
      <c r="W203" s="267" t="s">
        <v>20</v>
      </c>
      <c r="X203" s="267"/>
      <c r="Y203" s="274">
        <v>600</v>
      </c>
      <c r="Z203" s="273">
        <v>2680</v>
      </c>
      <c r="AA203" s="267" t="s">
        <v>20</v>
      </c>
      <c r="AB203" s="267"/>
      <c r="AC203" s="274">
        <v>13</v>
      </c>
      <c r="AD203" s="273">
        <v>2550</v>
      </c>
      <c r="AE203" s="275" t="s">
        <v>20</v>
      </c>
      <c r="AF203" s="267"/>
      <c r="AG203" s="267"/>
      <c r="AH203" s="274">
        <v>271</v>
      </c>
      <c r="AI203" s="273">
        <v>1740</v>
      </c>
      <c r="AJ203" s="276" t="s">
        <v>20</v>
      </c>
      <c r="AK203" s="277"/>
    </row>
    <row r="204" spans="2:48" ht="11.1" customHeight="1" x14ac:dyDescent="0.2">
      <c r="B204" s="176">
        <v>30236</v>
      </c>
      <c r="C204" s="278">
        <v>3.9</v>
      </c>
      <c r="D204" s="266">
        <v>1960</v>
      </c>
      <c r="E204" s="266"/>
      <c r="F204" s="269">
        <v>0.9</v>
      </c>
      <c r="G204" s="268">
        <v>149</v>
      </c>
      <c r="H204" s="266">
        <v>2050</v>
      </c>
      <c r="I204" s="266"/>
      <c r="J204" s="269">
        <v>1.9</v>
      </c>
      <c r="K204" s="279" t="s">
        <v>20</v>
      </c>
      <c r="L204" s="268">
        <v>2160</v>
      </c>
      <c r="M204" s="267" t="s">
        <v>20</v>
      </c>
      <c r="N204" s="267"/>
      <c r="O204" s="268">
        <v>163</v>
      </c>
      <c r="P204" s="266">
        <v>2440</v>
      </c>
      <c r="Q204" s="271">
        <v>0.8</v>
      </c>
      <c r="R204" s="271"/>
      <c r="S204" s="176">
        <v>30237</v>
      </c>
      <c r="T204" s="181">
        <f t="shared" si="84"/>
        <v>30237</v>
      </c>
      <c r="U204" s="272" t="s">
        <v>20</v>
      </c>
      <c r="V204" s="273">
        <v>1900</v>
      </c>
      <c r="W204" s="280">
        <v>1.6</v>
      </c>
      <c r="X204" s="280"/>
      <c r="Y204" s="274">
        <v>67</v>
      </c>
      <c r="Z204" s="273">
        <v>2030</v>
      </c>
      <c r="AA204" s="280">
        <v>4</v>
      </c>
      <c r="AB204" s="280"/>
      <c r="AC204" s="272" t="s">
        <v>20</v>
      </c>
      <c r="AD204" s="273">
        <v>1630</v>
      </c>
      <c r="AE204" s="275" t="s">
        <v>20</v>
      </c>
      <c r="AF204" s="267"/>
      <c r="AG204" s="267"/>
      <c r="AH204" s="274">
        <v>163</v>
      </c>
      <c r="AI204" s="273">
        <v>1590</v>
      </c>
      <c r="AJ204" s="276" t="s">
        <v>20</v>
      </c>
      <c r="AK204" s="277"/>
    </row>
    <row r="205" spans="2:48" ht="11.1" customHeight="1" x14ac:dyDescent="0.2">
      <c r="B205" s="176">
        <v>30489</v>
      </c>
      <c r="C205" s="265">
        <v>4.3</v>
      </c>
      <c r="D205" s="266">
        <v>2690</v>
      </c>
      <c r="E205" s="266"/>
      <c r="F205" s="267" t="s">
        <v>20</v>
      </c>
      <c r="G205" s="268">
        <v>300</v>
      </c>
      <c r="H205" s="266">
        <v>2380</v>
      </c>
      <c r="I205" s="266"/>
      <c r="J205" s="269">
        <v>0.5</v>
      </c>
      <c r="K205" s="279" t="s">
        <v>20</v>
      </c>
      <c r="L205" s="268">
        <v>1650</v>
      </c>
      <c r="M205" s="267" t="s">
        <v>20</v>
      </c>
      <c r="N205" s="267"/>
      <c r="O205" s="268">
        <v>338</v>
      </c>
      <c r="P205" s="266">
        <v>1630</v>
      </c>
      <c r="Q205" s="271">
        <v>1.5</v>
      </c>
      <c r="R205" s="271"/>
      <c r="S205" s="176">
        <v>30509</v>
      </c>
      <c r="T205" s="181">
        <f t="shared" si="84"/>
        <v>30509</v>
      </c>
      <c r="U205" s="281">
        <v>7.4</v>
      </c>
      <c r="V205" s="273">
        <v>2240</v>
      </c>
      <c r="W205" s="280">
        <v>1.3</v>
      </c>
      <c r="X205" s="280"/>
      <c r="Y205" s="274">
        <v>93</v>
      </c>
      <c r="Z205" s="273">
        <v>2890</v>
      </c>
      <c r="AA205" s="267" t="s">
        <v>20</v>
      </c>
      <c r="AB205" s="267"/>
      <c r="AC205" s="274">
        <v>8.3000000000000007</v>
      </c>
      <c r="AD205" s="273">
        <v>2470</v>
      </c>
      <c r="AE205" s="275" t="s">
        <v>20</v>
      </c>
      <c r="AF205" s="184">
        <v>4.7</v>
      </c>
      <c r="AG205" s="184"/>
      <c r="AH205" s="274">
        <v>385</v>
      </c>
      <c r="AI205" s="273">
        <v>2910</v>
      </c>
      <c r="AJ205" s="175">
        <v>3.3</v>
      </c>
      <c r="AK205" s="282">
        <v>29</v>
      </c>
    </row>
    <row r="206" spans="2:48" ht="11.1" customHeight="1" x14ac:dyDescent="0.2">
      <c r="B206" s="176">
        <v>30634</v>
      </c>
      <c r="C206" s="265">
        <v>12</v>
      </c>
      <c r="D206" s="266">
        <v>2780</v>
      </c>
      <c r="E206" s="266"/>
      <c r="F206" s="270">
        <v>0.4</v>
      </c>
      <c r="G206" s="268">
        <v>374</v>
      </c>
      <c r="H206" s="266">
        <v>5440</v>
      </c>
      <c r="I206" s="266"/>
      <c r="J206" s="269">
        <v>2.8</v>
      </c>
      <c r="K206" s="265">
        <v>3.1</v>
      </c>
      <c r="L206" s="268">
        <v>2300</v>
      </c>
      <c r="M206" s="271">
        <v>1</v>
      </c>
      <c r="N206" s="271"/>
      <c r="O206" s="268">
        <v>410</v>
      </c>
      <c r="P206" s="266">
        <v>3590</v>
      </c>
      <c r="Q206" s="271">
        <v>4.5</v>
      </c>
      <c r="R206" s="271"/>
      <c r="S206" s="176">
        <v>30608</v>
      </c>
      <c r="T206" s="181">
        <f t="shared" si="84"/>
        <v>30608</v>
      </c>
      <c r="U206" s="272" t="s">
        <v>20</v>
      </c>
      <c r="V206" s="273">
        <v>2300</v>
      </c>
      <c r="W206" s="267" t="s">
        <v>20</v>
      </c>
      <c r="X206" s="267"/>
      <c r="Y206" s="274">
        <v>96</v>
      </c>
      <c r="Z206" s="273">
        <v>2230</v>
      </c>
      <c r="AA206" s="280">
        <v>6.3</v>
      </c>
      <c r="AB206" s="280"/>
      <c r="AC206" s="274">
        <v>15</v>
      </c>
      <c r="AD206" s="273">
        <v>2520</v>
      </c>
      <c r="AE206" s="275" t="s">
        <v>20</v>
      </c>
      <c r="AF206" s="267"/>
      <c r="AG206" s="267"/>
      <c r="AH206" s="274">
        <v>246</v>
      </c>
      <c r="AI206" s="273">
        <v>2950</v>
      </c>
      <c r="AJ206" s="283">
        <v>3</v>
      </c>
      <c r="AK206" s="277"/>
    </row>
    <row r="207" spans="2:48" ht="11.1" customHeight="1" x14ac:dyDescent="0.2">
      <c r="B207" s="284"/>
      <c r="C207" s="279" t="s">
        <v>20</v>
      </c>
      <c r="D207" s="275" t="s">
        <v>20</v>
      </c>
      <c r="E207" s="275"/>
      <c r="F207" s="267" t="s">
        <v>20</v>
      </c>
      <c r="G207" s="272" t="s">
        <v>20</v>
      </c>
      <c r="H207" s="275" t="s">
        <v>20</v>
      </c>
      <c r="I207" s="275"/>
      <c r="J207" s="267" t="s">
        <v>20</v>
      </c>
      <c r="K207" s="265">
        <v>4.7</v>
      </c>
      <c r="L207" s="268">
        <v>2560</v>
      </c>
      <c r="M207" s="267" t="s">
        <v>20</v>
      </c>
      <c r="N207" s="267"/>
      <c r="O207" s="268">
        <v>54</v>
      </c>
      <c r="P207" s="266">
        <v>2810</v>
      </c>
      <c r="Q207" s="271">
        <v>0.8</v>
      </c>
      <c r="R207" s="271"/>
      <c r="S207" s="176"/>
      <c r="T207" s="181"/>
      <c r="U207" s="285"/>
      <c r="V207" s="286"/>
      <c r="W207" s="287"/>
      <c r="X207" s="287"/>
      <c r="Y207" s="285"/>
      <c r="Z207" s="286"/>
      <c r="AA207" s="287"/>
      <c r="AB207" s="287"/>
      <c r="AC207" s="285"/>
      <c r="AD207" s="286"/>
      <c r="AE207" s="286"/>
      <c r="AF207" s="288"/>
      <c r="AG207" s="288"/>
      <c r="AH207" s="285"/>
      <c r="AI207" s="286"/>
      <c r="AJ207" s="248"/>
      <c r="AK207" s="288"/>
    </row>
    <row r="208" spans="2:48" ht="11.1" customHeight="1" x14ac:dyDescent="0.2">
      <c r="B208" s="176">
        <v>31000</v>
      </c>
      <c r="C208" s="265">
        <v>3.5</v>
      </c>
      <c r="D208" s="266">
        <v>2020</v>
      </c>
      <c r="E208" s="266"/>
      <c r="F208" s="269">
        <v>0.2</v>
      </c>
      <c r="G208" s="268">
        <v>125</v>
      </c>
      <c r="H208" s="266">
        <v>2600</v>
      </c>
      <c r="I208" s="266"/>
      <c r="J208" s="269">
        <v>1.6</v>
      </c>
      <c r="K208" s="265">
        <v>4.8</v>
      </c>
      <c r="L208" s="268">
        <v>1860</v>
      </c>
      <c r="M208" s="269">
        <v>0.5</v>
      </c>
      <c r="N208" s="269"/>
      <c r="O208" s="268">
        <v>232</v>
      </c>
      <c r="P208" s="266">
        <v>2130</v>
      </c>
      <c r="Q208" s="271">
        <v>2.2000000000000002</v>
      </c>
      <c r="R208" s="271"/>
      <c r="S208" s="176">
        <v>30990</v>
      </c>
      <c r="T208" s="181">
        <f t="shared" si="84"/>
        <v>30990</v>
      </c>
      <c r="U208" s="272" t="s">
        <v>20</v>
      </c>
      <c r="V208" s="273">
        <v>1990</v>
      </c>
      <c r="W208" s="267" t="s">
        <v>20</v>
      </c>
      <c r="X208" s="267"/>
      <c r="Y208" s="274">
        <v>196</v>
      </c>
      <c r="Z208" s="273">
        <v>2880</v>
      </c>
      <c r="AA208" s="289">
        <v>2</v>
      </c>
      <c r="AB208" s="289"/>
      <c r="AC208" s="274">
        <v>12</v>
      </c>
      <c r="AD208" s="273">
        <v>2100</v>
      </c>
      <c r="AE208" s="275" t="s">
        <v>20</v>
      </c>
      <c r="AF208" s="184">
        <v>8.1</v>
      </c>
      <c r="AG208" s="184"/>
      <c r="AH208" s="274">
        <v>267</v>
      </c>
      <c r="AI208" s="273">
        <v>2680</v>
      </c>
      <c r="AJ208" s="276" t="s">
        <v>20</v>
      </c>
      <c r="AK208" s="277"/>
    </row>
    <row r="209" spans="2:37" ht="11.1" customHeight="1" x14ac:dyDescent="0.2">
      <c r="B209" s="284"/>
      <c r="C209" s="279" t="s">
        <v>20</v>
      </c>
      <c r="D209" s="275" t="s">
        <v>20</v>
      </c>
      <c r="E209" s="275"/>
      <c r="F209" s="267" t="s">
        <v>20</v>
      </c>
      <c r="G209" s="272" t="s">
        <v>20</v>
      </c>
      <c r="H209" s="275" t="s">
        <v>20</v>
      </c>
      <c r="I209" s="275"/>
      <c r="J209" s="267" t="s">
        <v>20</v>
      </c>
      <c r="K209" s="279" t="s">
        <v>20</v>
      </c>
      <c r="L209" s="268">
        <v>2490</v>
      </c>
      <c r="M209" s="269">
        <v>0.3</v>
      </c>
      <c r="N209" s="269"/>
      <c r="O209" s="268">
        <v>93</v>
      </c>
      <c r="P209" s="266">
        <v>3190</v>
      </c>
      <c r="Q209" s="271">
        <v>1.2</v>
      </c>
      <c r="R209" s="271"/>
      <c r="S209" s="176"/>
      <c r="T209" s="181"/>
      <c r="U209" s="285"/>
      <c r="V209" s="286"/>
      <c r="W209" s="287"/>
      <c r="X209" s="287"/>
      <c r="Y209" s="285"/>
      <c r="Z209" s="286"/>
      <c r="AA209" s="287"/>
      <c r="AB209" s="287"/>
      <c r="AC209" s="285"/>
      <c r="AD209" s="286"/>
      <c r="AE209" s="286"/>
      <c r="AF209" s="288"/>
      <c r="AG209" s="288"/>
      <c r="AH209" s="285"/>
      <c r="AI209" s="286"/>
      <c r="AJ209" s="248"/>
      <c r="AK209" s="288"/>
    </row>
    <row r="210" spans="2:37" ht="11.1" customHeight="1" x14ac:dyDescent="0.2">
      <c r="B210" s="284"/>
      <c r="C210" s="279" t="s">
        <v>20</v>
      </c>
      <c r="D210" s="275" t="s">
        <v>20</v>
      </c>
      <c r="E210" s="275"/>
      <c r="F210" s="267" t="s">
        <v>20</v>
      </c>
      <c r="G210" s="272" t="s">
        <v>20</v>
      </c>
      <c r="H210" s="275" t="s">
        <v>20</v>
      </c>
      <c r="I210" s="275"/>
      <c r="J210" s="267" t="s">
        <v>20</v>
      </c>
      <c r="K210" s="265">
        <v>6.3</v>
      </c>
      <c r="L210" s="268">
        <v>2430</v>
      </c>
      <c r="M210" s="267" t="s">
        <v>20</v>
      </c>
      <c r="N210" s="267"/>
      <c r="O210" s="268">
        <v>391</v>
      </c>
      <c r="P210" s="266">
        <v>2430</v>
      </c>
      <c r="Q210" s="271">
        <v>0.6</v>
      </c>
      <c r="R210" s="271"/>
      <c r="S210" s="176">
        <v>31356</v>
      </c>
      <c r="T210" s="181">
        <f t="shared" si="84"/>
        <v>31356</v>
      </c>
      <c r="U210" s="274">
        <v>10</v>
      </c>
      <c r="V210" s="273">
        <v>1690</v>
      </c>
      <c r="W210" s="280">
        <v>1</v>
      </c>
      <c r="X210" s="280"/>
      <c r="Y210" s="274">
        <v>116</v>
      </c>
      <c r="Z210" s="273">
        <v>2110</v>
      </c>
      <c r="AA210" s="280">
        <v>2.8</v>
      </c>
      <c r="AB210" s="280"/>
      <c r="AC210" s="274">
        <v>12</v>
      </c>
      <c r="AD210" s="273">
        <v>1940</v>
      </c>
      <c r="AE210" s="275" t="s">
        <v>20</v>
      </c>
      <c r="AF210" s="267"/>
      <c r="AG210" s="267"/>
      <c r="AH210" s="274">
        <v>724</v>
      </c>
      <c r="AI210" s="273">
        <v>2230</v>
      </c>
      <c r="AJ210" s="175">
        <v>1.2</v>
      </c>
      <c r="AK210" s="277"/>
    </row>
    <row r="211" spans="2:37" ht="11.1" customHeight="1" x14ac:dyDescent="0.2">
      <c r="B211" s="176">
        <v>31725</v>
      </c>
      <c r="C211" s="265">
        <v>3.1</v>
      </c>
      <c r="D211" s="266">
        <v>2310</v>
      </c>
      <c r="E211" s="266"/>
      <c r="F211" s="269">
        <v>0.18</v>
      </c>
      <c r="G211" s="268">
        <v>173</v>
      </c>
      <c r="H211" s="266">
        <v>3280</v>
      </c>
      <c r="I211" s="266"/>
      <c r="J211" s="269">
        <v>0.7</v>
      </c>
      <c r="K211" s="279" t="s">
        <v>20</v>
      </c>
      <c r="L211" s="268">
        <v>2180</v>
      </c>
      <c r="M211" s="267" t="s">
        <v>20</v>
      </c>
      <c r="N211" s="267"/>
      <c r="O211" s="268">
        <v>252</v>
      </c>
      <c r="P211" s="266">
        <v>2820</v>
      </c>
      <c r="Q211" s="271">
        <v>0.9</v>
      </c>
      <c r="R211" s="271"/>
      <c r="S211" s="176">
        <v>31720</v>
      </c>
      <c r="T211" s="181">
        <f t="shared" si="84"/>
        <v>31720</v>
      </c>
      <c r="U211" s="290">
        <v>4.0999999999999996</v>
      </c>
      <c r="V211" s="273">
        <v>1950</v>
      </c>
      <c r="W211" s="280">
        <v>1.4</v>
      </c>
      <c r="X211" s="280"/>
      <c r="Y211" s="274">
        <v>133</v>
      </c>
      <c r="Z211" s="273">
        <v>2320</v>
      </c>
      <c r="AA211" s="280">
        <v>2.9</v>
      </c>
      <c r="AB211" s="280"/>
      <c r="AC211" s="290">
        <v>3.7</v>
      </c>
      <c r="AD211" s="273">
        <v>1870</v>
      </c>
      <c r="AE211" s="275" t="s">
        <v>20</v>
      </c>
      <c r="AF211" s="267"/>
      <c r="AG211" s="267"/>
      <c r="AH211" s="274">
        <v>283</v>
      </c>
      <c r="AI211" s="273">
        <v>2950</v>
      </c>
      <c r="AJ211" s="283">
        <v>1.9</v>
      </c>
      <c r="AK211" s="277"/>
    </row>
    <row r="212" spans="2:37" ht="11.1" customHeight="1" x14ac:dyDescent="0.2">
      <c r="B212" s="21">
        <v>32094</v>
      </c>
      <c r="C212" s="115" t="s">
        <v>20</v>
      </c>
      <c r="D212" s="114">
        <v>1440</v>
      </c>
      <c r="E212" s="114"/>
      <c r="F212" s="54">
        <v>0.26</v>
      </c>
      <c r="G212" s="119">
        <v>220</v>
      </c>
      <c r="H212" s="114">
        <v>1470</v>
      </c>
      <c r="I212" s="114"/>
      <c r="J212" s="54">
        <v>0.9</v>
      </c>
      <c r="K212" s="115" t="s">
        <v>20</v>
      </c>
      <c r="L212" s="119">
        <v>1570</v>
      </c>
      <c r="M212" s="54">
        <v>0.25</v>
      </c>
      <c r="N212" s="54"/>
      <c r="O212" s="119">
        <v>283</v>
      </c>
      <c r="P212" s="114">
        <v>1680</v>
      </c>
      <c r="Q212" s="55">
        <v>1.6</v>
      </c>
      <c r="R212" s="55"/>
      <c r="S212" s="21">
        <v>32090</v>
      </c>
      <c r="T212" s="22">
        <f t="shared" si="84"/>
        <v>32090</v>
      </c>
      <c r="U212" s="133">
        <v>5.0999999999999996</v>
      </c>
      <c r="V212" s="132">
        <v>2250</v>
      </c>
      <c r="W212" s="51" t="s">
        <v>20</v>
      </c>
      <c r="X212" s="51"/>
      <c r="Y212" s="131">
        <v>112</v>
      </c>
      <c r="Z212" s="132">
        <v>1900</v>
      </c>
      <c r="AA212" s="52">
        <v>0.8</v>
      </c>
      <c r="AB212" s="52"/>
      <c r="AC212" s="131">
        <v>5.3</v>
      </c>
      <c r="AD212" s="132">
        <v>1990</v>
      </c>
      <c r="AE212" s="116" t="s">
        <v>20</v>
      </c>
      <c r="AF212" s="50"/>
      <c r="AG212" s="50"/>
      <c r="AH212" s="131">
        <v>364</v>
      </c>
      <c r="AI212" s="132">
        <v>3720</v>
      </c>
      <c r="AJ212" s="134">
        <v>1.1000000000000001</v>
      </c>
      <c r="AK212" s="49"/>
    </row>
    <row r="213" spans="2:37" ht="11.1" customHeight="1" x14ac:dyDescent="0.2">
      <c r="D213" s="2"/>
      <c r="K213" s="1"/>
      <c r="M213" s="2"/>
      <c r="T213" s="1"/>
      <c r="U213" s="2"/>
      <c r="Z213" s="28"/>
      <c r="AA213" s="28"/>
      <c r="AB213" s="28"/>
      <c r="AC213" s="1"/>
    </row>
    <row r="214" spans="2:37" ht="11.1" customHeight="1" x14ac:dyDescent="0.2">
      <c r="B214" s="291" t="s">
        <v>69</v>
      </c>
      <c r="C214" s="292" t="s">
        <v>70</v>
      </c>
      <c r="D214" s="293"/>
      <c r="E214" s="33"/>
      <c r="F214" s="33"/>
      <c r="G214" s="33"/>
      <c r="H214" s="33"/>
      <c r="I214" s="33"/>
      <c r="J214" s="34"/>
      <c r="K214" s="35"/>
      <c r="L214" s="36"/>
      <c r="M214" s="33"/>
      <c r="N214" s="33"/>
      <c r="O214" s="33"/>
      <c r="P214" s="33"/>
      <c r="Q214" s="33"/>
      <c r="R214" s="33"/>
      <c r="S214" s="37"/>
      <c r="T214" s="1"/>
      <c r="V214" s="1"/>
      <c r="W214" s="1"/>
      <c r="X214" s="1"/>
      <c r="Y214" s="1"/>
      <c r="Z214" s="1"/>
      <c r="AA214" s="1"/>
      <c r="AB214" s="1"/>
      <c r="AC214" s="38"/>
    </row>
    <row r="215" spans="2:37" ht="11.1" customHeight="1" x14ac:dyDescent="0.2">
      <c r="B215" s="291" t="s">
        <v>71</v>
      </c>
      <c r="C215" s="292" t="s">
        <v>72</v>
      </c>
      <c r="D215" s="293"/>
      <c r="E215" s="33"/>
      <c r="F215" s="33"/>
      <c r="G215" s="33"/>
      <c r="H215" s="33"/>
      <c r="I215" s="33"/>
      <c r="J215" s="34"/>
      <c r="K215" s="35"/>
      <c r="L215" s="36"/>
      <c r="M215" s="33"/>
      <c r="N215" s="33"/>
      <c r="O215" s="33"/>
      <c r="P215" s="33"/>
      <c r="Q215" s="33"/>
      <c r="R215" s="33"/>
      <c r="S215" s="37"/>
      <c r="T215" s="1"/>
      <c r="V215" s="1"/>
      <c r="W215" s="1"/>
      <c r="X215" s="1"/>
      <c r="Y215" s="1"/>
      <c r="Z215" s="1"/>
      <c r="AA215" s="1"/>
      <c r="AB215" s="1"/>
      <c r="AC215" s="38"/>
    </row>
    <row r="216" spans="2:37" ht="11.1" customHeight="1" x14ac:dyDescent="0.2">
      <c r="B216" s="291" t="s">
        <v>73</v>
      </c>
      <c r="C216" s="294" t="s">
        <v>74</v>
      </c>
      <c r="D216" s="293"/>
      <c r="E216" s="33"/>
      <c r="F216" s="33"/>
      <c r="G216" s="33"/>
      <c r="H216" s="33"/>
      <c r="I216" s="33"/>
      <c r="J216" s="37"/>
      <c r="K216" s="35"/>
      <c r="L216" s="36"/>
      <c r="M216" s="33"/>
      <c r="N216" s="33"/>
      <c r="O216" s="33"/>
      <c r="P216" s="33"/>
      <c r="Q216" s="33"/>
      <c r="R216" s="33"/>
      <c r="S216" s="37"/>
      <c r="T216" s="1"/>
      <c r="V216" s="1"/>
      <c r="W216" s="1"/>
      <c r="X216" s="1"/>
      <c r="Y216" s="1"/>
      <c r="Z216" s="1"/>
      <c r="AA216" s="1"/>
      <c r="AB216" s="1"/>
      <c r="AC216" s="38"/>
    </row>
    <row r="217" spans="2:37" ht="11.1" customHeight="1" x14ac:dyDescent="0.2">
      <c r="B217" s="291" t="s">
        <v>75</v>
      </c>
      <c r="C217" s="294" t="s">
        <v>76</v>
      </c>
      <c r="D217" s="293"/>
      <c r="E217" s="33"/>
      <c r="F217" s="33"/>
      <c r="G217" s="33"/>
      <c r="H217" s="33"/>
      <c r="I217" s="33"/>
      <c r="J217" s="39" t="s">
        <v>32</v>
      </c>
      <c r="K217" s="35"/>
      <c r="L217" s="36"/>
      <c r="M217" s="33"/>
      <c r="N217" s="33"/>
      <c r="O217" s="33"/>
      <c r="P217" s="33"/>
      <c r="Q217" s="33"/>
      <c r="R217" s="33"/>
      <c r="S217" s="37"/>
      <c r="T217" s="1"/>
      <c r="V217" s="1"/>
      <c r="W217" s="1"/>
      <c r="X217" s="1"/>
      <c r="Y217" s="1"/>
      <c r="Z217" s="1"/>
      <c r="AA217" s="1"/>
      <c r="AB217" s="1"/>
      <c r="AC217" s="38"/>
    </row>
    <row r="218" spans="2:37" ht="11.1" customHeight="1" x14ac:dyDescent="0.2">
      <c r="B218" s="291" t="s">
        <v>77</v>
      </c>
      <c r="C218" s="294" t="s">
        <v>78</v>
      </c>
      <c r="D218" s="293"/>
      <c r="E218" s="33"/>
      <c r="F218" s="33"/>
      <c r="G218" s="33"/>
      <c r="H218" s="33"/>
      <c r="I218" s="33"/>
      <c r="J218" s="39" t="s">
        <v>33</v>
      </c>
      <c r="K218" s="35"/>
      <c r="L218" s="36"/>
      <c r="M218" s="33"/>
      <c r="N218" s="33"/>
      <c r="O218" s="33"/>
      <c r="P218" s="33"/>
      <c r="Q218" s="33"/>
      <c r="R218" s="33"/>
      <c r="S218" s="37"/>
      <c r="T218" s="1"/>
      <c r="V218" s="1"/>
      <c r="W218" s="1"/>
      <c r="X218" s="1"/>
      <c r="Y218" s="1"/>
      <c r="Z218" s="1"/>
      <c r="AA218" s="1"/>
      <c r="AB218" s="1"/>
      <c r="AC218" s="38"/>
    </row>
    <row r="219" spans="2:37" ht="11.1" customHeight="1" x14ac:dyDescent="0.2">
      <c r="B219" s="291" t="s">
        <v>79</v>
      </c>
      <c r="C219" s="294" t="s">
        <v>80</v>
      </c>
      <c r="D219" s="293"/>
      <c r="E219" s="33"/>
      <c r="F219" s="33"/>
      <c r="G219" s="33"/>
      <c r="H219" s="41"/>
      <c r="I219" s="41"/>
      <c r="J219" s="41"/>
      <c r="K219" s="35"/>
      <c r="L219" s="36"/>
      <c r="M219" s="33"/>
      <c r="N219" s="33"/>
      <c r="O219" s="33"/>
      <c r="P219" s="33"/>
      <c r="Q219" s="33"/>
      <c r="R219" s="33"/>
      <c r="S219" s="37"/>
      <c r="T219" s="1"/>
      <c r="V219" s="1"/>
      <c r="W219" s="1"/>
      <c r="Y219" s="1"/>
      <c r="Z219" s="1"/>
      <c r="AA219" s="1"/>
      <c r="AB219" s="1"/>
      <c r="AC219" s="1"/>
    </row>
    <row r="220" spans="2:37" ht="11.1" customHeight="1" x14ac:dyDescent="0.2">
      <c r="B220" s="291" t="s">
        <v>81</v>
      </c>
      <c r="C220" s="295" t="s">
        <v>82</v>
      </c>
      <c r="E220" s="33"/>
      <c r="F220" s="33"/>
      <c r="G220" s="33"/>
      <c r="H220" s="41"/>
      <c r="I220" s="41"/>
      <c r="J220" s="39"/>
      <c r="K220" s="35"/>
      <c r="L220" s="36"/>
      <c r="M220" s="33"/>
      <c r="N220" s="33"/>
      <c r="O220" s="33"/>
      <c r="P220" s="33"/>
      <c r="Q220" s="33"/>
      <c r="R220" s="33"/>
      <c r="S220" s="37"/>
      <c r="T220" s="1"/>
      <c r="V220" s="1"/>
      <c r="W220" s="1"/>
      <c r="Y220" s="1"/>
      <c r="Z220" s="1"/>
      <c r="AA220" s="1"/>
      <c r="AB220" s="1"/>
      <c r="AC220" s="1"/>
    </row>
    <row r="221" spans="2:37" ht="11.1" customHeight="1" x14ac:dyDescent="0.2">
      <c r="B221" s="291" t="s">
        <v>83</v>
      </c>
      <c r="C221" s="295" t="s">
        <v>84</v>
      </c>
      <c r="E221" s="33"/>
      <c r="F221" s="33"/>
      <c r="H221" s="42"/>
      <c r="I221" s="42"/>
      <c r="K221" s="35"/>
      <c r="L221" s="43"/>
      <c r="M221" s="2"/>
      <c r="Q221" s="42"/>
      <c r="R221" s="42"/>
      <c r="T221" s="1"/>
      <c r="V221" s="1"/>
      <c r="W221" s="1"/>
      <c r="AC221" s="1"/>
    </row>
    <row r="222" spans="2:37" ht="11.1" customHeight="1" x14ac:dyDescent="0.2">
      <c r="B222" s="291" t="s">
        <v>85</v>
      </c>
      <c r="C222" s="294" t="s">
        <v>86</v>
      </c>
      <c r="E222" s="296"/>
      <c r="F222" s="297"/>
      <c r="H222" s="42"/>
      <c r="I222" s="42"/>
      <c r="K222" s="35"/>
      <c r="L222" s="43"/>
      <c r="M222" s="2"/>
      <c r="Q222" s="42"/>
      <c r="R222" s="42"/>
      <c r="T222" s="1"/>
      <c r="V222" s="1"/>
      <c r="W222" s="1"/>
      <c r="AC222" s="1"/>
    </row>
    <row r="223" spans="2:37" ht="11.1" customHeight="1" x14ac:dyDescent="0.2">
      <c r="B223" s="291" t="s">
        <v>87</v>
      </c>
      <c r="C223" s="294" t="s">
        <v>88</v>
      </c>
      <c r="E223" s="1"/>
      <c r="F223" s="1"/>
      <c r="H223" s="42"/>
      <c r="I223" s="42"/>
      <c r="K223" s="35"/>
      <c r="L223" s="43"/>
      <c r="M223" s="2"/>
      <c r="Q223" s="42"/>
      <c r="R223" s="42"/>
      <c r="T223" s="1"/>
      <c r="V223" s="1"/>
      <c r="W223" s="1"/>
      <c r="AC223" s="1"/>
    </row>
    <row r="224" spans="2:37" ht="11.1" customHeight="1" x14ac:dyDescent="0.2">
      <c r="B224" s="291" t="s">
        <v>89</v>
      </c>
      <c r="C224" s="294" t="s">
        <v>90</v>
      </c>
      <c r="E224" s="1"/>
      <c r="F224" s="1"/>
      <c r="H224" s="42"/>
      <c r="I224" s="42"/>
      <c r="K224" s="35"/>
      <c r="L224" s="43"/>
      <c r="M224" s="2"/>
      <c r="Q224" s="42"/>
      <c r="R224" s="42"/>
      <c r="T224" s="1"/>
      <c r="V224" s="1"/>
      <c r="W224" s="1"/>
      <c r="AC224" s="1"/>
    </row>
    <row r="225" spans="2:29" ht="11.1" customHeight="1" x14ac:dyDescent="0.2">
      <c r="B225" s="291" t="s">
        <v>91</v>
      </c>
      <c r="C225" s="295" t="s">
        <v>92</v>
      </c>
      <c r="D225" s="298"/>
      <c r="E225" s="1"/>
      <c r="F225" s="1"/>
      <c r="H225" s="42"/>
      <c r="I225" s="42"/>
      <c r="K225" s="35"/>
      <c r="L225" s="43"/>
      <c r="M225" s="2"/>
      <c r="Q225" s="42"/>
      <c r="R225" s="42"/>
      <c r="T225" s="1"/>
      <c r="V225" s="1"/>
      <c r="W225" s="1"/>
      <c r="AC225" s="1"/>
    </row>
    <row r="226" spans="2:29" ht="11.1" customHeight="1" x14ac:dyDescent="0.2">
      <c r="B226" s="291" t="s">
        <v>93</v>
      </c>
      <c r="C226" s="295" t="s">
        <v>94</v>
      </c>
      <c r="D226" s="300"/>
      <c r="E226" s="1"/>
      <c r="F226" s="1"/>
      <c r="H226" s="42"/>
      <c r="I226" s="42"/>
      <c r="K226" s="35"/>
      <c r="L226" s="43"/>
      <c r="M226" s="2"/>
      <c r="Q226" s="42"/>
      <c r="R226" s="42"/>
      <c r="T226" s="1"/>
      <c r="V226" s="1"/>
      <c r="W226" s="1"/>
      <c r="AC226" s="1"/>
    </row>
    <row r="227" spans="2:29" ht="11.1" customHeight="1" x14ac:dyDescent="0.2">
      <c r="B227" s="291" t="s">
        <v>95</v>
      </c>
      <c r="C227" s="299" t="s">
        <v>96</v>
      </c>
      <c r="D227" s="300"/>
      <c r="H227" s="42"/>
      <c r="I227" s="42"/>
      <c r="K227" s="35"/>
      <c r="L227" s="43"/>
      <c r="M227" s="2"/>
      <c r="Q227" s="42"/>
      <c r="R227" s="42"/>
      <c r="T227" s="1"/>
      <c r="V227" s="1"/>
      <c r="W227" s="1"/>
      <c r="AC227" s="1"/>
    </row>
    <row r="228" spans="2:29" ht="11.1" customHeight="1" x14ac:dyDescent="0.2">
      <c r="B228" s="58"/>
      <c r="C228" s="33"/>
      <c r="D228" s="2"/>
      <c r="H228" s="42"/>
      <c r="I228" s="42"/>
      <c r="K228" s="35"/>
      <c r="L228" s="43"/>
      <c r="M228" s="2"/>
      <c r="Q228" s="42"/>
      <c r="R228" s="42"/>
      <c r="T228" s="1"/>
      <c r="V228" s="1"/>
      <c r="W228" s="1"/>
      <c r="AC228" s="1"/>
    </row>
    <row r="229" spans="2:29" ht="11.1" customHeight="1" x14ac:dyDescent="0.2">
      <c r="B229" s="40" t="s">
        <v>31</v>
      </c>
      <c r="D229" s="2"/>
      <c r="H229" s="42"/>
      <c r="I229" s="42"/>
      <c r="K229" s="35"/>
      <c r="L229" s="43"/>
      <c r="M229" s="2"/>
      <c r="Q229" s="42"/>
      <c r="R229" s="42"/>
      <c r="T229" s="1"/>
      <c r="V229" s="1"/>
      <c r="W229" s="1"/>
      <c r="AC229" s="1"/>
    </row>
    <row r="230" spans="2:29" ht="11.1" customHeight="1" x14ac:dyDescent="0.2">
      <c r="B230" s="57" t="s">
        <v>43</v>
      </c>
      <c r="C230" s="31"/>
      <c r="I230" s="42"/>
      <c r="J230" s="42"/>
      <c r="L230" s="35"/>
      <c r="M230" s="43"/>
      <c r="R230" s="42"/>
      <c r="S230" s="42"/>
      <c r="V230" s="1"/>
      <c r="W230" s="1"/>
      <c r="X230" s="1"/>
    </row>
    <row r="231" spans="2:29" ht="11.1" customHeight="1" x14ac:dyDescent="0.2">
      <c r="B231" s="57" t="s">
        <v>46</v>
      </c>
      <c r="C231" s="31"/>
      <c r="I231" s="42"/>
      <c r="J231" s="42"/>
      <c r="L231" s="35"/>
      <c r="M231" s="43"/>
      <c r="R231" s="42"/>
      <c r="S231" s="42"/>
      <c r="V231" s="1"/>
      <c r="W231" s="1"/>
      <c r="X231" s="1"/>
    </row>
    <row r="232" spans="2:29" ht="11.1" customHeight="1" x14ac:dyDescent="0.2">
      <c r="B232" s="1" t="s">
        <v>45</v>
      </c>
      <c r="C232" s="31"/>
      <c r="I232" s="42"/>
      <c r="J232" s="42"/>
      <c r="L232" s="35"/>
      <c r="M232" s="43"/>
      <c r="R232" s="42"/>
      <c r="S232" s="42"/>
      <c r="V232" s="1"/>
      <c r="W232" s="1"/>
      <c r="X232" s="1"/>
    </row>
    <row r="233" spans="2:29" ht="11.1" customHeight="1" x14ac:dyDescent="0.2">
      <c r="B233" s="1" t="s">
        <v>44</v>
      </c>
      <c r="C233" s="31"/>
      <c r="I233" s="42"/>
      <c r="J233" s="42"/>
      <c r="L233" s="35"/>
      <c r="M233" s="43"/>
      <c r="R233" s="42"/>
      <c r="S233" s="42"/>
      <c r="V233" s="1"/>
      <c r="W233" s="1"/>
      <c r="X233" s="1"/>
    </row>
    <row r="234" spans="2:29" ht="11.1" customHeight="1" x14ac:dyDescent="0.2">
      <c r="B234" s="1" t="s">
        <v>48</v>
      </c>
      <c r="C234" s="2"/>
      <c r="I234" s="42"/>
      <c r="J234" s="42"/>
      <c r="L234" s="35"/>
      <c r="M234" s="43"/>
      <c r="R234" s="42"/>
      <c r="S234" s="42"/>
      <c r="V234" s="1"/>
      <c r="W234" s="1"/>
      <c r="X234" s="1"/>
    </row>
    <row r="235" spans="2:29" ht="11.1" customHeight="1" x14ac:dyDescent="0.2">
      <c r="B235" s="1" t="s">
        <v>47</v>
      </c>
      <c r="C235" s="2"/>
    </row>
    <row r="236" spans="2:29" ht="11.1" customHeight="1" x14ac:dyDescent="0.2"/>
    <row r="237" spans="2:29" ht="11.1" customHeight="1" x14ac:dyDescent="0.2"/>
    <row r="238" spans="2:29" ht="11.1" customHeight="1" x14ac:dyDescent="0.2"/>
    <row r="239" spans="2:29" ht="11.1" customHeight="1" x14ac:dyDescent="0.2"/>
    <row r="240" spans="2:29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</sheetData>
  <mergeCells count="4">
    <mergeCell ref="Q3:AE4"/>
    <mergeCell ref="AS124:AT124"/>
    <mergeCell ref="AS125:AT125"/>
    <mergeCell ref="AS126:AT126"/>
  </mergeCells>
  <phoneticPr fontId="1"/>
  <hyperlinks>
    <hyperlink ref="C3" r:id="rId1" display="県原セの関連ページ"/>
    <hyperlink ref="G3" r:id="rId2"/>
    <hyperlink ref="K3" r:id="rId3"/>
    <hyperlink ref="N3:P3" r:id="rId4" display="kmdみやぎ"/>
    <hyperlink ref="K3:M3" r:id="rId5" display="放射能情報サイトみやぎ"/>
    <hyperlink ref="G3:I3" r:id="rId6" display="原子力安全対策課"/>
    <hyperlink ref="C3:F3" r:id="rId7" display="環境放射線監視センター"/>
  </hyperlinks>
  <pageMargins left="0.59055118110236227" right="0" top="0.59055118110236227" bottom="0" header="0" footer="0"/>
  <pageSetup paperSize="9" scale="110" orientation="landscape" horizontalDpi="4294967293" verticalDpi="360" r:id="rId8"/>
  <headerFooter alignWithMargins="0">
    <oddHeader>&amp;R&amp;8&amp;F／頁&amp;P/&amp;N／&amp;D</oddHead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6</vt:i4>
      </vt:variant>
    </vt:vector>
  </HeadingPairs>
  <TitlesOfParts>
    <vt:vector size="7" baseType="lpstr">
      <vt:lpstr>大根</vt:lpstr>
      <vt:lpstr>ND代替値</vt:lpstr>
      <vt:lpstr>大根!Print_Area_MI</vt:lpstr>
      <vt:lpstr>ダミー値</vt:lpstr>
      <vt:lpstr>事故日Cb</vt:lpstr>
      <vt:lpstr>事故日Fk</vt:lpstr>
      <vt:lpstr>調査開始日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1999-10-28T11:35:19Z</cp:lastPrinted>
  <dcterms:created xsi:type="dcterms:W3CDTF">1998-05-04T04:21:36Z</dcterms:created>
  <dcterms:modified xsi:type="dcterms:W3CDTF">2019-07-22T07:36:01Z</dcterms:modified>
</cp:coreProperties>
</file>