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charts/chart7.xml" ContentType="application/vnd.openxmlformats-officedocument.drawingml.chart+xml"/>
  <Override PartName="/xl/theme/themeOverride7.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900" windowWidth="14520" windowHeight="6915"/>
  </bookViews>
  <sheets>
    <sheet name="あわび" sheetId="1" r:id="rId1"/>
    <sheet name="Sheet1" sheetId="2" r:id="rId2"/>
  </sheets>
  <externalReferences>
    <externalReference r:id="rId3"/>
  </externalReferences>
  <definedNames>
    <definedName name="__123Graph_A" hidden="1">あわび!#REF!</definedName>
    <definedName name="__123Graph_Aあわび" hidden="1">あわび!#REF!</definedName>
    <definedName name="__123Graph_B" hidden="1">あわび!#REF!</definedName>
    <definedName name="__123Graph_Bあわび" hidden="1">あわび!#REF!</definedName>
    <definedName name="__123Graph_C" hidden="1">あわび!#REF!</definedName>
    <definedName name="__123Graph_Cあわび" hidden="1">あわび!#REF!</definedName>
    <definedName name="__123Graph_D" hidden="1">あわび!#REF!</definedName>
    <definedName name="__123Graph_Dあわび" hidden="1">あわび!#REF!</definedName>
    <definedName name="__123Graph_E" hidden="1">あわび!#REF!</definedName>
    <definedName name="__123Graph_Eあわび" hidden="1">あわび!#REF!</definedName>
    <definedName name="__123Graph_F" hidden="1">あわび!#REF!</definedName>
    <definedName name="__123Graph_Fあわび" hidden="1">あわび!#REF!</definedName>
    <definedName name="__123Graph_X" hidden="1">あわび!#REF!</definedName>
    <definedName name="__123Graph_Xあわび" hidden="1">あわび!#REF!</definedName>
    <definedName name="_Regression_Int" localSheetId="0" hidden="1">1</definedName>
    <definedName name="A" hidden="1">[1]海水!#REF!</definedName>
    <definedName name="B" hidden="1">[1]海水!#REF!</definedName>
    <definedName name="D" hidden="1">[1]海水!#REF!</definedName>
    <definedName name="E" hidden="1">[1]海水!#REF!</definedName>
    <definedName name="ND代替値">あわび!$C$114:$M$114</definedName>
    <definedName name="Print_Area_MI" localSheetId="0">あわび!$B$66:$I$112</definedName>
    <definedName name="事故日Cb">あわび!$B$75</definedName>
    <definedName name="事故日Fk">あわび!$B$101</definedName>
    <definedName name="調査開始日">あわび!$B$66</definedName>
  </definedNames>
  <calcPr calcId="145621" refMode="R1C1"/>
</workbook>
</file>

<file path=xl/calcChain.xml><?xml version="1.0" encoding="utf-8"?>
<calcChain xmlns="http://schemas.openxmlformats.org/spreadsheetml/2006/main">
  <c r="B66" i="1" l="1"/>
  <c r="AB87" i="1" s="1"/>
  <c r="AB85" i="1" l="1"/>
  <c r="AB81" i="1"/>
  <c r="AB77" i="1"/>
  <c r="AB73" i="1"/>
  <c r="AB106" i="1"/>
  <c r="AB102" i="1"/>
  <c r="AB98" i="1"/>
  <c r="AB94" i="1"/>
  <c r="AB90" i="1"/>
  <c r="AB70" i="1"/>
  <c r="AB83" i="1"/>
  <c r="AB79" i="1"/>
  <c r="AB75" i="1"/>
  <c r="AB71" i="1"/>
  <c r="AB104" i="1"/>
  <c r="AB100" i="1"/>
  <c r="AB96" i="1"/>
  <c r="AB92" i="1"/>
  <c r="AB88" i="1"/>
  <c r="AB86" i="1"/>
  <c r="AB84" i="1"/>
  <c r="AB82" i="1"/>
  <c r="AB80" i="1"/>
  <c r="AB78" i="1"/>
  <c r="AB76" i="1"/>
  <c r="AB74" i="1"/>
  <c r="AB72" i="1"/>
  <c r="AB107" i="1"/>
  <c r="AB105" i="1"/>
  <c r="AB103" i="1"/>
  <c r="AB101" i="1"/>
  <c r="AB99" i="1"/>
  <c r="AB97" i="1"/>
  <c r="AB95" i="1"/>
  <c r="AB93" i="1"/>
  <c r="AB91" i="1"/>
  <c r="AB89" i="1"/>
  <c r="G114" i="1"/>
  <c r="I114" i="1"/>
  <c r="M114" i="1" l="1"/>
  <c r="K114" i="1"/>
  <c r="K76" i="1" s="1"/>
  <c r="F114" i="1"/>
  <c r="E114" i="1"/>
  <c r="C114" i="1"/>
  <c r="M74" i="1"/>
  <c r="M76" i="1"/>
  <c r="M77" i="1"/>
  <c r="L70" i="1"/>
  <c r="L71" i="1"/>
  <c r="L72" i="1"/>
  <c r="L73" i="1"/>
  <c r="L74" i="1"/>
  <c r="L76" i="1"/>
  <c r="L77" i="1"/>
  <c r="K70" i="1"/>
  <c r="K71" i="1"/>
  <c r="K72" i="1"/>
  <c r="K73" i="1"/>
  <c r="K74" i="1"/>
  <c r="K77" i="1"/>
  <c r="D70" i="1"/>
  <c r="D71" i="1"/>
  <c r="D72" i="1"/>
  <c r="D73" i="1"/>
  <c r="D74" i="1"/>
  <c r="D76" i="1"/>
  <c r="D77" i="1"/>
  <c r="F77" i="1"/>
  <c r="F76" i="1"/>
  <c r="F74" i="1"/>
  <c r="F73" i="1"/>
  <c r="F72" i="1"/>
  <c r="F71" i="1"/>
  <c r="F70" i="1"/>
  <c r="G70" i="1"/>
  <c r="G71" i="1"/>
  <c r="G72" i="1"/>
  <c r="G73" i="1"/>
  <c r="G74" i="1"/>
  <c r="G76" i="1"/>
  <c r="G77" i="1"/>
  <c r="H70" i="1"/>
  <c r="H71" i="1"/>
  <c r="H72" i="1"/>
  <c r="H73" i="1"/>
  <c r="H74" i="1"/>
  <c r="H76" i="1"/>
  <c r="H77" i="1"/>
  <c r="I70" i="1"/>
  <c r="I71" i="1"/>
  <c r="I72" i="1"/>
  <c r="I73" i="1"/>
  <c r="I74" i="1"/>
  <c r="I76" i="1"/>
  <c r="I77" i="1"/>
  <c r="C70" i="1"/>
  <c r="C71" i="1"/>
  <c r="C72" i="1"/>
  <c r="C73" i="1"/>
  <c r="C74" i="1"/>
  <c r="C76" i="1"/>
  <c r="C77" i="1"/>
  <c r="T92" i="1"/>
  <c r="U93" i="1"/>
  <c r="T93" i="1"/>
  <c r="S93" i="1"/>
  <c r="U92" i="1"/>
  <c r="H127" i="1"/>
  <c r="H126" i="1"/>
  <c r="E127" i="1"/>
  <c r="E126" i="1"/>
  <c r="G127" i="1"/>
  <c r="F127" i="1"/>
  <c r="D127" i="1"/>
  <c r="C127" i="1"/>
  <c r="G126" i="1"/>
  <c r="F126" i="1"/>
  <c r="D126" i="1"/>
  <c r="C126" i="1"/>
  <c r="T91" i="1"/>
  <c r="S92" i="1"/>
  <c r="E107" i="1" l="1"/>
  <c r="E97" i="1"/>
  <c r="E94" i="1"/>
  <c r="E92" i="1"/>
  <c r="E90" i="1"/>
  <c r="E88" i="1"/>
  <c r="E87" i="1"/>
  <c r="E86" i="1"/>
  <c r="E84" i="1"/>
  <c r="E82" i="1"/>
  <c r="E80" i="1"/>
  <c r="E79" i="1"/>
  <c r="E77" i="1"/>
  <c r="E76" i="1"/>
  <c r="E106" i="1"/>
  <c r="E105" i="1"/>
  <c r="E104" i="1"/>
  <c r="E103" i="1"/>
  <c r="E100" i="1"/>
  <c r="E99" i="1"/>
  <c r="E98" i="1"/>
  <c r="E96" i="1"/>
  <c r="E95" i="1"/>
  <c r="E93" i="1"/>
  <c r="E91" i="1"/>
  <c r="E89" i="1"/>
  <c r="E85" i="1"/>
  <c r="E83" i="1"/>
  <c r="E81" i="1"/>
  <c r="E78" i="1"/>
  <c r="E74" i="1"/>
  <c r="E73" i="1"/>
  <c r="E72" i="1"/>
  <c r="E71" i="1"/>
  <c r="E70" i="1"/>
  <c r="C106" i="1"/>
  <c r="C105" i="1"/>
  <c r="C104" i="1"/>
  <c r="C103" i="1"/>
  <c r="F99" i="1"/>
  <c r="F98" i="1"/>
  <c r="F95" i="1"/>
  <c r="F117" i="1" s="1"/>
  <c r="M73" i="1"/>
  <c r="M72" i="1"/>
  <c r="M71" i="1"/>
  <c r="M70" i="1"/>
  <c r="M87" i="1"/>
  <c r="M86" i="1"/>
  <c r="M79" i="1"/>
  <c r="U85" i="1"/>
  <c r="I117" i="1"/>
  <c r="D115" i="1"/>
  <c r="H117" i="1"/>
  <c r="L115" i="1"/>
  <c r="G113" i="1"/>
  <c r="S89" i="1" s="1"/>
  <c r="S91" i="1"/>
  <c r="V91" i="1" s="1"/>
  <c r="U91" i="1"/>
  <c r="I113" i="1"/>
  <c r="U89" i="1" s="1"/>
  <c r="T85" i="1"/>
  <c r="L118" i="1"/>
  <c r="I118" i="1"/>
  <c r="I116" i="1" s="1"/>
  <c r="I115" i="1"/>
  <c r="H113" i="1"/>
  <c r="T89" i="1" s="1"/>
  <c r="V89" i="1" s="1"/>
  <c r="S85" i="1"/>
  <c r="V93" i="1"/>
  <c r="L117" i="1"/>
  <c r="D118" i="1"/>
  <c r="G117" i="1"/>
  <c r="G115" i="1" s="1"/>
  <c r="G118" i="1"/>
  <c r="H116" i="1"/>
  <c r="H118" i="1"/>
  <c r="H115" i="1"/>
  <c r="T83" i="1"/>
  <c r="T84" i="1"/>
  <c r="L113" i="1"/>
  <c r="T88" i="1" s="1"/>
  <c r="L116" i="1"/>
  <c r="K113" i="1"/>
  <c r="S88" i="1" s="1"/>
  <c r="S84" i="1"/>
  <c r="K118" i="1"/>
  <c r="K117" i="1"/>
  <c r="K115" i="1" s="1"/>
  <c r="D117" i="1"/>
  <c r="D113" i="1"/>
  <c r="T87" i="1" s="1"/>
  <c r="D116" i="1"/>
  <c r="F118" i="1" l="1"/>
  <c r="U84" i="1"/>
  <c r="U83" i="1"/>
  <c r="M113" i="1"/>
  <c r="U88" i="1" s="1"/>
  <c r="F113" i="1"/>
  <c r="U87" i="1" s="1"/>
  <c r="G116" i="1"/>
  <c r="M118" i="1"/>
  <c r="V85" i="1"/>
  <c r="V84" i="1"/>
  <c r="M117" i="1"/>
  <c r="M115" i="1" s="1"/>
  <c r="V88" i="1"/>
  <c r="K116" i="1"/>
  <c r="C118" i="1"/>
  <c r="C113" i="1"/>
  <c r="S87" i="1" s="1"/>
  <c r="V87" i="1" s="1"/>
  <c r="S83" i="1"/>
  <c r="V83" i="1" s="1"/>
  <c r="C117" i="1"/>
  <c r="C115" i="1" s="1"/>
  <c r="F115" i="1"/>
  <c r="F116" i="1"/>
  <c r="M116" i="1" l="1"/>
  <c r="C116" i="1"/>
  <c r="Y71" i="1" l="1"/>
  <c r="AC73" i="1"/>
  <c r="Y75" i="1"/>
  <c r="AC77" i="1"/>
  <c r="Y79" i="1"/>
  <c r="AC81" i="1"/>
  <c r="Y83" i="1"/>
  <c r="AC85" i="1"/>
  <c r="Y87" i="1"/>
  <c r="AC89" i="1"/>
  <c r="Y91" i="1"/>
  <c r="AC93" i="1"/>
  <c r="Y95" i="1"/>
  <c r="AC97" i="1"/>
  <c r="Y99" i="1"/>
  <c r="AC101" i="1"/>
  <c r="Y103" i="1"/>
  <c r="Y72" i="1"/>
  <c r="Z73" i="1"/>
  <c r="Y76" i="1"/>
  <c r="Z77" i="1"/>
  <c r="AA99" i="1"/>
  <c r="AA103" i="1"/>
  <c r="AC74" i="1"/>
  <c r="AC78" i="1"/>
  <c r="AC82" i="1"/>
  <c r="AC86" i="1"/>
  <c r="AA89" i="1"/>
  <c r="Z92" i="1"/>
  <c r="AA93" i="1"/>
  <c r="Z96" i="1"/>
  <c r="AA97" i="1"/>
  <c r="Z100" i="1"/>
  <c r="AA101" i="1"/>
  <c r="Z104" i="1"/>
  <c r="AA74" i="1"/>
  <c r="AA78" i="1"/>
  <c r="AA82" i="1"/>
  <c r="AA86" i="1"/>
  <c r="AA90" i="1"/>
  <c r="AA94" i="1"/>
  <c r="Z81" i="1"/>
  <c r="Y84" i="1"/>
  <c r="Z85" i="1"/>
  <c r="Y88" i="1"/>
  <c r="Z89" i="1"/>
  <c r="Y92" i="1"/>
  <c r="Z93" i="1"/>
  <c r="Y96" i="1"/>
  <c r="Z97" i="1"/>
  <c r="Y100" i="1"/>
  <c r="Z101" i="1"/>
  <c r="Y104" i="1"/>
  <c r="Z72" i="1"/>
  <c r="AA73" i="1"/>
  <c r="Z76" i="1"/>
  <c r="AA77" i="1"/>
  <c r="Z80" i="1"/>
  <c r="AA81" i="1"/>
  <c r="Z84" i="1"/>
  <c r="AC72" i="1"/>
  <c r="Y74" i="1"/>
  <c r="AC76" i="1"/>
  <c r="Y78" i="1"/>
  <c r="AC80" i="1"/>
  <c r="Y82" i="1"/>
  <c r="AC84" i="1"/>
  <c r="Y86" i="1"/>
  <c r="AC88" i="1"/>
  <c r="Y90" i="1"/>
  <c r="AC92" i="1"/>
  <c r="Y94" i="1"/>
  <c r="AC96" i="1"/>
  <c r="Y98" i="1"/>
  <c r="AC100" i="1"/>
  <c r="Y102" i="1"/>
  <c r="AC104" i="1"/>
  <c r="Y73" i="1"/>
  <c r="Z74" i="1"/>
  <c r="Y77" i="1"/>
  <c r="Z78" i="1"/>
  <c r="AA98" i="1"/>
  <c r="AA102" i="1"/>
  <c r="AC71" i="1"/>
  <c r="AC75" i="1"/>
  <c r="AC79" i="1"/>
  <c r="AC83" i="1"/>
  <c r="AA88" i="1"/>
  <c r="Z91" i="1"/>
  <c r="AA92" i="1"/>
  <c r="Z95" i="1"/>
  <c r="AA96" i="1"/>
  <c r="Z99" i="1"/>
  <c r="AA100" i="1"/>
  <c r="Z103" i="1"/>
  <c r="AA71" i="1"/>
  <c r="AA75" i="1"/>
  <c r="AA79" i="1"/>
  <c r="AA83" i="1"/>
  <c r="AA87" i="1"/>
  <c r="AA91" i="1"/>
  <c r="AA95" i="1"/>
  <c r="Y81" i="1"/>
  <c r="Z82" i="1"/>
  <c r="Y85" i="1"/>
  <c r="Z86" i="1"/>
  <c r="Y89" i="1"/>
  <c r="Z90" i="1"/>
  <c r="Y93" i="1"/>
  <c r="Z94" i="1"/>
  <c r="Y97" i="1"/>
  <c r="Z98" i="1"/>
  <c r="Y101" i="1"/>
  <c r="Z102" i="1"/>
  <c r="Z71" i="1"/>
  <c r="AA72" i="1"/>
  <c r="Z75" i="1"/>
  <c r="AA76" i="1"/>
  <c r="Z79" i="1"/>
  <c r="AA80" i="1"/>
  <c r="Z83" i="1"/>
  <c r="AA84" i="1"/>
  <c r="Z87" i="1"/>
  <c r="Y80" i="1"/>
  <c r="AC103" i="1"/>
  <c r="AA107" i="1"/>
  <c r="AA85" i="1"/>
  <c r="AC87" i="1"/>
  <c r="Y106" i="1"/>
  <c r="AC94" i="1"/>
  <c r="AC107" i="1"/>
  <c r="AC70" i="1"/>
  <c r="AA106" i="1"/>
  <c r="Z107" i="1"/>
  <c r="Z88" i="1"/>
  <c r="AC91" i="1"/>
  <c r="AC99" i="1"/>
  <c r="AC90" i="1"/>
  <c r="AC98" i="1"/>
  <c r="AC102" i="1"/>
  <c r="AA105" i="1"/>
  <c r="Y105" i="1"/>
  <c r="Y70" i="1"/>
  <c r="Z105" i="1"/>
  <c r="AA70" i="1"/>
  <c r="AC105" i="1"/>
  <c r="AC95" i="1"/>
  <c r="Y107" i="1"/>
  <c r="AA104" i="1"/>
  <c r="AC106" i="1"/>
  <c r="Z70" i="1"/>
  <c r="Z106" i="1"/>
</calcChain>
</file>

<file path=xl/sharedStrings.xml><?xml version="1.0" encoding="utf-8"?>
<sst xmlns="http://schemas.openxmlformats.org/spreadsheetml/2006/main" count="230" uniqueCount="145">
  <si>
    <t xml:space="preserve"> あわび</t>
  </si>
  <si>
    <t>Be-7</t>
  </si>
  <si>
    <t>K-40</t>
  </si>
  <si>
    <t>Cs-137</t>
  </si>
  <si>
    <t>K/Be</t>
  </si>
  <si>
    <t>あわび肉</t>
  </si>
  <si>
    <t>あわび内蔵</t>
  </si>
  <si>
    <t>◇Beは内蔵で高い(K、Csも同)</t>
  </si>
  <si>
    <t>平均値(あわび)</t>
  </si>
  <si>
    <t>採取場所</t>
  </si>
  <si>
    <t>山王島</t>
  </si>
  <si>
    <t>◇Cs-137は漸減傾向.陸上試料より緩慢な減少</t>
  </si>
  <si>
    <t>県(肉)</t>
  </si>
  <si>
    <t>山王島(肉)</t>
  </si>
  <si>
    <t>山王島(内臓)</t>
  </si>
  <si>
    <t>核種名</t>
  </si>
  <si>
    <t>電力</t>
  </si>
  <si>
    <t>採集年月日</t>
  </si>
  <si>
    <t>Bq/kg生</t>
  </si>
  <si>
    <t>mBq/kg生</t>
  </si>
  <si>
    <t>県(内蔵)</t>
  </si>
  <si>
    <t>pCi/kg生</t>
  </si>
  <si>
    <t>最大値(あわび)</t>
  </si>
  <si>
    <t>あわび</t>
  </si>
  <si>
    <t>宮城県</t>
  </si>
  <si>
    <t>東北電力</t>
  </si>
  <si>
    <t>東防波堤(電力)</t>
  </si>
  <si>
    <t>県</t>
  </si>
  <si>
    <t>試料名</t>
  </si>
  <si>
    <t>最小値(あわび)</t>
  </si>
  <si>
    <t>放水口付近(肉部)</t>
  </si>
  <si>
    <t>放水口付近(内臓)</t>
  </si>
  <si>
    <t>-</t>
  </si>
  <si>
    <t>注)－は最小値の1/2として平均した</t>
  </si>
  <si>
    <t>最大値</t>
  </si>
  <si>
    <t>平均</t>
  </si>
  <si>
    <t>前面海域←東防波堤(県）</t>
    <rPh sb="0" eb="2">
      <t>ゼンメン</t>
    </rPh>
    <rPh sb="2" eb="4">
      <t>カイイキ</t>
    </rPh>
    <phoneticPr fontId="1"/>
  </si>
  <si>
    <t>※参考として灰試料に含まれるI-131について記載｡</t>
    <rPh sb="1" eb="3">
      <t>サンコウ</t>
    </rPh>
    <rPh sb="6" eb="7">
      <t>ハイ</t>
    </rPh>
    <rPh sb="7" eb="9">
      <t>シリョウ</t>
    </rPh>
    <rPh sb="10" eb="11">
      <t>フク</t>
    </rPh>
    <rPh sb="23" eb="25">
      <t>キサイ</t>
    </rPh>
    <phoneticPr fontId="1"/>
  </si>
  <si>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7"/>
  </si>
  <si>
    <t>旧単位(pCi/kg生)の元データ表</t>
    <rPh sb="0" eb="1">
      <t>キュウ</t>
    </rPh>
    <rPh sb="1" eb="3">
      <t>タンイ</t>
    </rPh>
    <rPh sb="13" eb="14">
      <t>モト</t>
    </rPh>
    <rPh sb="17" eb="18">
      <t>ヒョウ</t>
    </rPh>
    <phoneticPr fontId="1"/>
  </si>
  <si>
    <t>注）東防波堤はS63まで放水口付近</t>
    <phoneticPr fontId="1"/>
  </si>
  <si>
    <t>真の最小値</t>
    <rPh sb="0" eb="1">
      <t>シン</t>
    </rPh>
    <phoneticPr fontId="1"/>
  </si>
  <si>
    <t>個数</t>
    <rPh sb="0" eb="2">
      <t>コスウ</t>
    </rPh>
    <phoneticPr fontId="1"/>
  </si>
  <si>
    <t>Cs-134</t>
    <phoneticPr fontId="1"/>
  </si>
  <si>
    <t>Cs-134の崩壊曲線</t>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</si>
  <si>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</si>
  <si>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</si>
  <si>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</si>
  <si>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kmdみやぎ</t>
    <phoneticPr fontId="12"/>
  </si>
  <si>
    <t>出典：女川原子力発電所環境放射能及び温排水調査結果(四半期報)､同年報(各年度5号)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シハンキ</t>
    </rPh>
    <rPh sb="29" eb="30">
      <t>ホウ</t>
    </rPh>
    <rPh sb="32" eb="33">
      <t>ドウ</t>
    </rPh>
    <rPh sb="33" eb="35">
      <t>ネンポウ</t>
    </rPh>
    <rPh sb="36" eb="39">
      <t>カクネンド</t>
    </rPh>
    <rPh sb="40" eb="41">
      <t>ゴウ</t>
    </rPh>
    <phoneticPr fontId="4"/>
  </si>
  <si>
    <t>Cs-137の崩壊曲線</t>
    <phoneticPr fontId="1"/>
  </si>
  <si>
    <t>：ND(検出されず)をグラフ表示するため最小値の1/2を採用</t>
    <rPh sb="4" eb="6">
      <t>ケンシュツ</t>
    </rPh>
    <rPh sb="14" eb="16">
      <t>ヒョウジ</t>
    </rPh>
    <rPh sb="20" eb="23">
      <t>サイショウチ</t>
    </rPh>
    <rPh sb="28" eb="30">
      <t>サイヨウ</t>
    </rPh>
    <phoneticPr fontId="1"/>
  </si>
  <si>
    <t>：検出限界値未満だがスペクトルに光電ピークある場合</t>
    <rPh sb="1" eb="3">
      <t>ケンシュツ</t>
    </rPh>
    <rPh sb="3" eb="6">
      <t>ゲンカイチ</t>
    </rPh>
    <rPh sb="6" eb="8">
      <t>ミマン</t>
    </rPh>
    <rPh sb="16" eb="18">
      <t>コウデン</t>
    </rPh>
    <rPh sb="23" eb="25">
      <t>バアイ</t>
    </rPh>
    <phoneticPr fontId="1"/>
  </si>
  <si>
    <t xml:space="preserve"> S48.7.5／中国15回核実験6/28､全国最高値(蔵王町)</t>
  </si>
  <si>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</si>
  <si>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</si>
  <si>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</si>
  <si>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</si>
  <si>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</si>
  <si>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</si>
  <si>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</si>
  <si>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</si>
  <si>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</si>
  <si>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</si>
  <si>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</si>
  <si>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内蔵のみ</t>
    <phoneticPr fontId="1"/>
  </si>
  <si>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</si>
  <si>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</si>
  <si>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</si>
  <si>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</si>
  <si>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</si>
  <si>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</si>
  <si>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</si>
  <si>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</si>
  <si>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</si>
  <si>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</si>
  <si>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</si>
  <si>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</si>
  <si>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</si>
  <si>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</si>
  <si>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</si>
  <si>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</si>
  <si>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</si>
  <si>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</si>
  <si>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</si>
  <si>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</si>
  <si>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</si>
  <si>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</si>
  <si>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</si>
  <si>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</si>
  <si>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</si>
  <si>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</si>
  <si>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</si>
  <si>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</si>
  <si>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</si>
  <si>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</si>
  <si>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</si>
  <si>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</si>
  <si>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</si>
  <si>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</si>
  <si>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</si>
  <si>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Cs137崩壊</t>
  </si>
  <si>
    <t>Cs134崩壊</t>
  </si>
  <si>
    <t>Sr90崩壊</t>
    <phoneticPr fontId="1"/>
  </si>
  <si>
    <t>Be7崩壊</t>
    <rPh sb="3" eb="5">
      <t>ホウカイ</t>
    </rPh>
    <phoneticPr fontId="1"/>
  </si>
  <si>
    <t>K40崩壊</t>
    <rPh sb="3" eb="5">
      <t>ホウカイ</t>
    </rPh>
    <phoneticPr fontId="1"/>
  </si>
  <si>
    <t>ND代替値</t>
    <phoneticPr fontId="1"/>
  </si>
  <si>
    <t>ND代替値の個数</t>
    <rPh sb="6" eb="8">
      <t>コスウ</t>
    </rPh>
    <phoneticPr fontId="1"/>
  </si>
  <si>
    <t>注1)</t>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</si>
  <si>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</si>
  <si>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</si>
  <si>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</si>
  <si>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</si>
  <si>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</si>
  <si>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</si>
  <si>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</si>
  <si>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</si>
  <si>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</si>
  <si>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</si>
  <si>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</si>
  <si>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</si>
  <si>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</si>
  <si>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</si>
  <si>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</si>
  <si>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</si>
  <si>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</si>
  <si>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</si>
  <si>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</si>
  <si>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</si>
  <si>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</si>
  <si>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</si>
  <si>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</si>
  <si>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</si>
  <si>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</si>
  <si>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</si>
  <si>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</si>
  <si>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単位：Bq/kg生</t>
    <rPh sb="0" eb="2">
      <t>タンイ</t>
    </rPh>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</si>
  <si>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</si>
  <si>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</si>
  <si>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</si>
  <si>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(注2) ND(検出されず)は､核種別･地点別の仮想値(過去最小値の1/2で求める"ND代替値")を設定｡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</si>
  <si>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Cs-137･Cs-134･H-3･I-131は次の重大事故まで物理減衰し､事故の都度リセットされ"ND代替値"に戻ると仮定</t>
  </si>
  <si>
    <t>：チェルノ事故日(事故日Cb)s61.4.26</t>
    <rPh sb="5" eb="7">
      <t>ジコ</t>
    </rPh>
    <rPh sb="7" eb="8">
      <t>ビ</t>
    </rPh>
    <rPh sb="9" eb="11">
      <t>ジコ</t>
    </rPh>
    <rPh sb="11" eb="12">
      <t>ビ</t>
    </rPh>
    <phoneticPr fontId="21"/>
  </si>
  <si>
    <t>：福一事故日(事故日Fk)h23.3.11</t>
    <rPh sb="1" eb="2">
      <t>フク</t>
    </rPh>
    <rPh sb="2" eb="3">
      <t>イチ</t>
    </rPh>
    <rPh sb="3" eb="5">
      <t>ジコ</t>
    </rPh>
    <rPh sb="5" eb="6">
      <t>ビ</t>
    </rPh>
    <phoneticPr fontId="21"/>
  </si>
  <si>
    <t>：調査開始日s56.11.12</t>
    <rPh sb="1" eb="3">
      <t>チョウサ</t>
    </rPh>
    <rPh sb="3" eb="5">
      <t>カイシ</t>
    </rPh>
    <rPh sb="5" eb="6">
      <t>ビ</t>
    </rPh>
    <phoneticPr fontId="21"/>
  </si>
</sst>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76" formatCode="0.0"/>
    <numFmt numFmtId="177" formatCode="yy/mm"/>
    <numFmt numFmtId="178" formatCode="0.0_);[Red]\(0.0\)"/>
    <numFmt numFmtId="179" formatCode="&quot;(&quot;0&quot;)&quot;"/>
    <numFmt numFmtId="180" formatCode="0.00_);[Red]\(0.00\)"/>
    <numFmt numFmtId="181" formatCode="0.000_);[Red]\(0.000\)"/>
    <numFmt numFmtId="182" formatCode="0.00_ "/>
    <numFmt numFmtId="183" formatCode="[$-411]ge"/>
    <numFmt numFmtId="184" formatCode="[$-411]gee\.mm\.dd"/>
    <numFmt numFmtId="185" formatCode="0_);[Red]\(0\)"/>
    <numFmt numFmtId="186" formatCode="0.00;&quot;△ &quot;0.00"/>
    <numFmt numFmtId="187" formatCode="0.000;&quot;△ &quot;0.000"/>
    <numFmt numFmtId="188" formatCode="0.0;&quot;△ &quot;0.0"/>
    <numFmt numFmtId="189" formatCode="&quot;(&quot;0.000&quot;)&quot;"/>
    <numFmt numFmtId="190" formatCode="&quot;(&quot;0.00&quot;)&quot;"/>
    <numFmt numFmtId="191" formatCode="0.000"/>
    <numFmt numFmtId="192" formatCode=".000"/>
  </numFmts>
  <fonts count="22" x14ac:knownFonts="1">
    <font>
      <sz val="14"/>
      <name val="ＭＳ 明朝"/>
      <family val="1"/>
      <charset val="128"/>
    </font>
    <font>
      <sz val="7"/>
      <name val="ＭＳ 明朝"/>
      <family val="1"/>
      <charset val="128"/>
    </font>
    <font>
      <u/>
      <sz val="14"/>
      <color indexed="12"/>
      <name val="ＭＳ 明朝"/>
      <family val="1"/>
      <charset val="128"/>
    </font>
    <font>
      <sz val="9"/>
      <name val="Meiryo UI"/>
      <family val="3"/>
      <charset val="128"/>
    </font>
    <font>
      <sz val="14"/>
      <name val="Meiryo UI"/>
      <family val="3"/>
      <charset val="128"/>
    </font>
    <font>
      <sz val="9"/>
      <color indexed="8"/>
      <name val="Meiryo UI"/>
      <family val="3"/>
      <charset val="128"/>
    </font>
    <font>
      <sz val="10"/>
      <name val="Meiryo UI"/>
      <family val="3"/>
      <charset val="128"/>
    </font>
    <font>
      <sz val="7"/>
      <name val="Terminal"/>
      <charset val="128"/>
    </font>
    <font>
      <sz val="7"/>
      <name val="Meiryo UI"/>
      <family val="3"/>
      <charset val="128"/>
    </font>
    <font>
      <sz val="16"/>
      <name val="Meiryo UI"/>
      <family val="3"/>
      <charset val="128"/>
    </font>
    <font>
      <sz val="8.5"/>
      <color indexed="8"/>
      <name val="Meiryo UI"/>
      <family val="3"/>
      <charset val="128"/>
    </font>
    <font>
      <vertAlign val="superscript"/>
      <sz val="8.5"/>
      <color indexed="8"/>
      <name val="Meiryo UI"/>
      <family val="3"/>
      <charset val="128"/>
    </font>
    <font>
      <sz val="7"/>
      <name val="ＭＳ Ｐゴシック"/>
      <family val="3"/>
      <charset val="128"/>
    </font>
    <font>
      <sz val="9"/>
      <name val="Meiryo UI"/>
      <family val="3"/>
      <charset val="128"/>
    </font>
    <font>
      <sz val="8"/>
      <name val="Meiryo UI"/>
      <family val="3"/>
      <charset val="128"/>
    </font>
    <font>
      <u/>
      <sz val="9"/>
      <color indexed="12"/>
      <name val="Meiryo UI"/>
      <family val="3"/>
      <charset val="128"/>
    </font>
    <font>
      <b/>
      <sz val="10"/>
      <name val="Meiryo UI"/>
      <family val="3"/>
      <charset val="128"/>
    </font>
    <font>
      <b/>
      <sz val="9"/>
      <name val="Meiryo UI"/>
      <family val="3"/>
      <charset val="128"/>
    </font>
    <font>
      <b/>
      <sz val="9"/>
      <color rgb="FF0070C0"/>
      <name val="Meiryo UI"/>
      <family val="3"/>
      <charset val="128"/>
    </font>
    <font>
      <sz val="8.5"/>
      <name val="Meiryo UI"/>
      <family val="3"/>
      <charset val="128"/>
    </font>
    <font>
      <sz val="14"/>
      <color rgb="FF0070C0"/>
      <name val="ＭＳ 明朝"/>
      <family val="1"/>
      <charset val="128"/>
    </font>
    <font>
      <sz val="7"/>
      <name val="ＭＳ Ｐ明朝"/>
      <family val="1"/>
      <charset val="128"/>
    </font>
  </fonts>
  <fills count="9">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2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double">
        <color indexed="64"/>
      </top>
      <bottom/>
      <diagonal/>
    </border>
    <border>
      <left style="hair">
        <color indexed="64"/>
      </left>
      <right style="hair">
        <color indexed="64"/>
      </right>
      <top style="double">
        <color indexed="64"/>
      </top>
      <bottom/>
      <diagonal/>
    </border>
    <border>
      <left style="thin">
        <color indexed="64"/>
      </left>
      <right style="hair">
        <color indexed="64"/>
      </right>
      <top/>
      <bottom/>
      <diagonal/>
    </border>
    <border diagonalUp="1">
      <left style="hair">
        <color indexed="64"/>
      </left>
      <right style="hair">
        <color indexed="64"/>
      </right>
      <top/>
      <bottom/>
      <diagonal style="thin">
        <color indexed="64"/>
      </diagonal>
    </border>
    <border>
      <left style="hair">
        <color indexed="64"/>
      </left>
      <right style="hair">
        <color indexed="64"/>
      </right>
      <top/>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right/>
      <top/>
      <bottom style="slantDashDot">
        <color auto="1"/>
      </bottom>
      <diagonal/>
    </border>
    <border>
      <left style="hair">
        <color indexed="64"/>
      </left>
      <right style="hair">
        <color indexed="64"/>
      </right>
      <top/>
      <bottom style="hair">
        <color indexed="64"/>
      </bottom>
      <diagonal/>
    </border>
    <border>
      <left style="thin">
        <color indexed="64"/>
      </left>
      <right style="thin">
        <color indexed="64"/>
      </right>
      <top/>
      <bottom style="slantDashDot">
        <color auto="1"/>
      </bottom>
      <diagonal/>
    </border>
    <border>
      <left style="thin">
        <color indexed="64"/>
      </left>
      <right style="hair">
        <color indexed="64"/>
      </right>
      <top/>
      <bottom style="slantDashDot">
        <color auto="1"/>
      </bottom>
      <diagonal/>
    </border>
    <border>
      <left style="hair">
        <color indexed="64"/>
      </left>
      <right style="hair">
        <color indexed="64"/>
      </right>
      <top/>
      <bottom style="slantDashDot">
        <color auto="1"/>
      </bottom>
      <diagonal/>
    </border>
    <border diagonalUp="1">
      <left style="hair">
        <color indexed="64"/>
      </left>
      <right style="hair">
        <color indexed="64"/>
      </right>
      <top/>
      <bottom style="slantDashDot">
        <color auto="1"/>
      </bottom>
      <diagonal style="thin">
        <color indexed="64"/>
      </diagonal>
    </border>
    <border>
      <left/>
      <right style="thin">
        <color indexed="64"/>
      </right>
      <top/>
      <bottom style="slantDashDot">
        <color auto="1"/>
      </bottom>
      <diagonal/>
    </border>
    <border>
      <left style="hair">
        <color indexed="64"/>
      </left>
      <right style="hair">
        <color indexed="64"/>
      </right>
      <top style="hair">
        <color indexed="64"/>
      </top>
      <bottom style="slantDashDot">
        <color auto="1"/>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diagonalUp="1">
      <left style="hair">
        <color indexed="64"/>
      </left>
      <right style="hair">
        <color indexed="64"/>
      </right>
      <top style="thin">
        <color indexed="64"/>
      </top>
      <bottom style="hair">
        <color indexed="64"/>
      </bottom>
      <diagonal style="thin">
        <color indexed="64"/>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slantDashDot">
        <color indexed="64"/>
      </bottom>
      <diagonal/>
    </border>
    <border diagonalUp="1">
      <left style="hair">
        <color indexed="64"/>
      </left>
      <right style="hair">
        <color indexed="64"/>
      </right>
      <top style="hair">
        <color indexed="64"/>
      </top>
      <bottom/>
      <diagonal style="thin">
        <color indexed="64"/>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right/>
      <top/>
      <bottom style="hair">
        <color indexed="64"/>
      </bottom>
      <diagonal/>
    </border>
    <border>
      <left style="thin">
        <color indexed="64"/>
      </left>
      <right style="hair">
        <color indexed="64"/>
      </right>
      <top style="hair">
        <color indexed="64"/>
      </top>
      <bottom style="slantDashDot">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diagonalDown="1">
      <left/>
      <right style="thin">
        <color indexed="64"/>
      </right>
      <top/>
      <bottom style="hair">
        <color indexed="64"/>
      </bottom>
      <diagonal style="hair">
        <color indexed="64"/>
      </diagonal>
    </border>
    <border diagonalDown="1">
      <left/>
      <right style="thin">
        <color indexed="64"/>
      </right>
      <top style="hair">
        <color indexed="64"/>
      </top>
      <bottom style="hair">
        <color indexed="64"/>
      </bottom>
      <diagonal style="hair">
        <color indexed="64"/>
      </diagonal>
    </border>
    <border diagonalDown="1">
      <left style="thin">
        <color indexed="64"/>
      </left>
      <right style="hair">
        <color indexed="64"/>
      </right>
      <top style="hair">
        <color indexed="64"/>
      </top>
      <bottom style="hair">
        <color indexed="64"/>
      </bottom>
      <diagonal style="hair">
        <color indexed="64"/>
      </diagonal>
    </border>
    <border>
      <left style="hair">
        <color indexed="64"/>
      </left>
      <right style="thin">
        <color indexed="64"/>
      </right>
      <top style="hair">
        <color indexed="64"/>
      </top>
      <bottom style="hair">
        <color indexed="64"/>
      </bottom>
      <diagonal/>
    </border>
    <border>
      <left/>
      <right style="thin">
        <color indexed="64"/>
      </right>
      <top style="hair">
        <color indexed="64"/>
      </top>
      <bottom/>
      <diagonal/>
    </border>
    <border diagonalUp="1">
      <left style="hair">
        <color indexed="64"/>
      </left>
      <right style="thin">
        <color indexed="64"/>
      </right>
      <top style="hair">
        <color indexed="64"/>
      </top>
      <bottom style="hair">
        <color indexed="64"/>
      </bottom>
      <diagonal style="thin">
        <color indexed="64"/>
      </diagonal>
    </border>
  </borders>
  <cellStyleXfs count="2">
    <xf numFmtId="0" fontId="0" fillId="0" borderId="0"/>
    <xf numFmtId="0" fontId="2" fillId="0" borderId="0" applyNumberFormat="0" applyFill="0" applyBorder="0" applyAlignment="0" applyProtection="0">
      <alignment vertical="top"/>
      <protection locked="0"/>
    </xf>
  </cellStyleXfs>
  <cellXfs count="256">
    <xf numFmtId="0" fontId="0" fillId="0" borderId="0" xfId="0"/>
    <xf numFmtId="0" fontId="3" fillId="0" borderId="0" xfId="0" applyFont="1" applyAlignment="1">
      <alignment vertical="center"/>
    </xf>
    <xf numFmtId="178" fontId="3" fillId="0" borderId="0" xfId="0" applyNumberFormat="1" applyFont="1" applyAlignment="1">
      <alignment vertical="center"/>
    </xf>
    <xf numFmtId="184" fontId="3" fillId="0" borderId="0" xfId="0" applyNumberFormat="1" applyFont="1" applyAlignment="1">
      <alignment vertical="center"/>
    </xf>
    <xf numFmtId="0" fontId="3" fillId="2" borderId="1" xfId="0" applyFont="1" applyFill="1" applyBorder="1" applyAlignment="1">
      <alignment vertical="center"/>
    </xf>
    <xf numFmtId="0" fontId="3" fillId="2" borderId="2" xfId="0" applyFont="1" applyFill="1" applyBorder="1" applyAlignment="1" applyProtection="1">
      <alignment horizontal="left" vertical="center"/>
    </xf>
    <xf numFmtId="178" fontId="3" fillId="2" borderId="2" xfId="0" applyNumberFormat="1" applyFont="1" applyFill="1" applyBorder="1" applyAlignment="1" applyProtection="1">
      <alignment horizontal="left" vertical="center"/>
    </xf>
    <xf numFmtId="0" fontId="3" fillId="2" borderId="1" xfId="0" applyFont="1" applyFill="1" applyBorder="1" applyAlignment="1" applyProtection="1">
      <alignment horizontal="left" vertical="center"/>
    </xf>
    <xf numFmtId="0" fontId="3" fillId="2" borderId="1" xfId="0" applyFont="1" applyFill="1" applyBorder="1" applyAlignment="1" applyProtection="1">
      <alignment horizontal="center" vertical="center"/>
    </xf>
    <xf numFmtId="0" fontId="4" fillId="0" borderId="0" xfId="0" applyFont="1"/>
    <xf numFmtId="184" fontId="3" fillId="2" borderId="3" xfId="0" applyNumberFormat="1" applyFont="1" applyFill="1" applyBorder="1" applyAlignment="1">
      <alignment vertical="center"/>
    </xf>
    <xf numFmtId="0" fontId="3" fillId="2" borderId="3" xfId="0" applyFont="1" applyFill="1" applyBorder="1" applyAlignment="1">
      <alignment vertical="center"/>
    </xf>
    <xf numFmtId="178" fontId="3" fillId="2" borderId="4" xfId="0" applyNumberFormat="1" applyFont="1" applyFill="1" applyBorder="1" applyAlignment="1" applyProtection="1">
      <alignment horizontal="left" vertical="center"/>
    </xf>
    <xf numFmtId="0" fontId="3" fillId="2" borderId="4" xfId="0" applyFont="1" applyFill="1" applyBorder="1" applyAlignment="1">
      <alignment vertical="center"/>
    </xf>
    <xf numFmtId="0" fontId="3" fillId="2" borderId="2" xfId="0" applyFont="1" applyFill="1" applyBorder="1" applyAlignment="1">
      <alignment vertical="center"/>
    </xf>
    <xf numFmtId="1" fontId="3" fillId="0" borderId="0" xfId="0" applyNumberFormat="1" applyFont="1" applyBorder="1" applyAlignment="1" applyProtection="1">
      <alignment vertical="center"/>
    </xf>
    <xf numFmtId="0" fontId="3" fillId="0" borderId="0" xfId="0" applyFont="1" applyFill="1"/>
    <xf numFmtId="184" fontId="3" fillId="2" borderId="3" xfId="0" applyNumberFormat="1" applyFont="1" applyFill="1" applyBorder="1" applyAlignment="1" applyProtection="1">
      <alignment horizontal="left" vertical="center"/>
    </xf>
    <xf numFmtId="0" fontId="3" fillId="2" borderId="5" xfId="0" applyFont="1" applyFill="1" applyBorder="1" applyAlignment="1">
      <alignment vertical="center"/>
    </xf>
    <xf numFmtId="178" fontId="3" fillId="2" borderId="6" xfId="0" applyNumberFormat="1" applyFont="1" applyFill="1" applyBorder="1" applyAlignment="1">
      <alignment vertical="center"/>
    </xf>
    <xf numFmtId="0" fontId="3" fillId="2" borderId="6" xfId="0" applyFont="1" applyFill="1" applyBorder="1" applyAlignment="1" applyProtection="1">
      <alignment horizontal="left"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3" fillId="0" borderId="0" xfId="0" applyNumberFormat="1" applyFont="1" applyAlignment="1">
      <alignment vertical="center"/>
    </xf>
    <xf numFmtId="0" fontId="3" fillId="0" borderId="3" xfId="0" quotePrefix="1" applyFont="1" applyBorder="1" applyAlignment="1" applyProtection="1">
      <alignment horizontal="left" vertical="center"/>
    </xf>
    <xf numFmtId="0" fontId="3" fillId="0" borderId="4" xfId="0" applyFont="1" applyBorder="1" applyAlignment="1">
      <alignment vertical="center"/>
    </xf>
    <xf numFmtId="0" fontId="3" fillId="0" borderId="4" xfId="0" quotePrefix="1" applyFont="1" applyBorder="1" applyAlignment="1" applyProtection="1">
      <alignment horizontal="left" vertical="center"/>
    </xf>
    <xf numFmtId="0" fontId="3" fillId="0" borderId="2" xfId="0" applyFont="1" applyBorder="1" applyAlignment="1">
      <alignment vertical="center"/>
    </xf>
    <xf numFmtId="184" fontId="3" fillId="2" borderId="5" xfId="0" applyNumberFormat="1" applyFont="1" applyFill="1" applyBorder="1" applyAlignment="1" applyProtection="1">
      <alignment horizontal="left" vertical="center"/>
    </xf>
    <xf numFmtId="0" fontId="3" fillId="0" borderId="7" xfId="0" applyFont="1" applyBorder="1" applyAlignment="1" applyProtection="1">
      <alignment horizontal="left" vertical="center"/>
    </xf>
    <xf numFmtId="184" fontId="3" fillId="0" borderId="0" xfId="0" applyNumberFormat="1" applyFont="1" applyBorder="1" applyAlignment="1">
      <alignment vertical="center"/>
    </xf>
    <xf numFmtId="0" fontId="3" fillId="0" borderId="0" xfId="0" applyFont="1" applyBorder="1" applyAlignment="1">
      <alignment vertical="center"/>
    </xf>
    <xf numFmtId="0" fontId="3" fillId="0" borderId="0" xfId="0" applyFont="1" applyAlignment="1" applyProtection="1">
      <alignment horizontal="left" vertical="center"/>
    </xf>
    <xf numFmtId="178" fontId="3" fillId="2" borderId="4" xfId="0" quotePrefix="1" applyNumberFormat="1" applyFont="1" applyFill="1" applyBorder="1" applyAlignment="1" applyProtection="1">
      <alignment horizontal="left" vertical="center"/>
    </xf>
    <xf numFmtId="0" fontId="3" fillId="2" borderId="4" xfId="0" applyFont="1" applyFill="1" applyBorder="1" applyAlignment="1" applyProtection="1">
      <alignment horizontal="left" vertical="center"/>
    </xf>
    <xf numFmtId="178" fontId="3" fillId="2" borderId="4" xfId="0" applyNumberFormat="1" applyFont="1" applyFill="1" applyBorder="1" applyAlignment="1">
      <alignment vertical="center"/>
    </xf>
    <xf numFmtId="184" fontId="3" fillId="2" borderId="1" xfId="0" applyNumberFormat="1" applyFont="1" applyFill="1" applyBorder="1" applyAlignment="1" applyProtection="1">
      <alignment horizontal="left" vertical="center"/>
    </xf>
    <xf numFmtId="0" fontId="3" fillId="0" borderId="2" xfId="0" applyFont="1" applyBorder="1" applyAlignment="1" applyProtection="1">
      <alignment horizontal="left" vertical="center"/>
    </xf>
    <xf numFmtId="0" fontId="3" fillId="0" borderId="0" xfId="0" applyFont="1" applyAlignment="1">
      <alignment horizontal="left" vertical="center"/>
    </xf>
    <xf numFmtId="0" fontId="4" fillId="0" borderId="0" xfId="0" applyFont="1" applyFill="1"/>
    <xf numFmtId="185" fontId="3" fillId="0" borderId="0" xfId="0" applyNumberFormat="1"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2" fontId="3" fillId="0" borderId="0" xfId="0" applyNumberFormat="1" applyFont="1" applyAlignment="1" applyProtection="1">
      <alignment vertical="center"/>
    </xf>
    <xf numFmtId="178" fontId="3" fillId="0" borderId="0" xfId="0" applyNumberFormat="1" applyFont="1" applyAlignment="1" applyProtection="1">
      <alignment vertical="center"/>
    </xf>
    <xf numFmtId="0" fontId="5" fillId="0" borderId="0" xfId="0" quotePrefix="1" applyFont="1" applyAlignment="1" applyProtection="1">
      <alignment horizontal="left"/>
      <protection locked="0"/>
    </xf>
    <xf numFmtId="180" fontId="3" fillId="0" borderId="0" xfId="0" applyNumberFormat="1" applyFont="1" applyAlignment="1" applyProtection="1">
      <alignment vertical="center"/>
    </xf>
    <xf numFmtId="184" fontId="3" fillId="0" borderId="0" xfId="0" applyNumberFormat="1" applyFont="1" applyAlignment="1" applyProtection="1">
      <alignment vertical="center"/>
    </xf>
    <xf numFmtId="181" fontId="3" fillId="0" borderId="0" xfId="0" applyNumberFormat="1" applyFont="1" applyAlignment="1" applyProtection="1">
      <alignment vertical="center"/>
    </xf>
    <xf numFmtId="182" fontId="3" fillId="0" borderId="0" xfId="0" applyNumberFormat="1" applyFont="1" applyAlignment="1">
      <alignment vertical="center"/>
    </xf>
    <xf numFmtId="0" fontId="3" fillId="0" borderId="0" xfId="0" applyFont="1" applyAlignment="1" applyProtection="1">
      <alignment vertical="center"/>
    </xf>
    <xf numFmtId="184" fontId="5" fillId="0" borderId="0" xfId="0" quotePrefix="1" applyNumberFormat="1" applyFont="1" applyAlignment="1" applyProtection="1">
      <alignment horizontal="left" vertical="center"/>
      <protection locked="0"/>
    </xf>
    <xf numFmtId="184" fontId="5" fillId="0" borderId="0" xfId="0" quotePrefix="1" applyNumberFormat="1" applyFont="1" applyAlignment="1" applyProtection="1">
      <alignment horizontal="left"/>
      <protection locked="0"/>
    </xf>
    <xf numFmtId="178" fontId="3" fillId="0" borderId="0" xfId="0" quotePrefix="1" applyNumberFormat="1" applyFont="1" applyFill="1" applyBorder="1" applyAlignment="1" applyProtection="1">
      <alignment horizontal="left" vertical="center"/>
    </xf>
    <xf numFmtId="1" fontId="3" fillId="0" borderId="0" xfId="0" applyNumberFormat="1" applyFont="1" applyAlignment="1" applyProtection="1">
      <alignment vertical="center"/>
    </xf>
    <xf numFmtId="177" fontId="3" fillId="0" borderId="0" xfId="0" applyNumberFormat="1" applyFont="1" applyAlignment="1" applyProtection="1">
      <alignment vertical="center"/>
    </xf>
    <xf numFmtId="184" fontId="3" fillId="2" borderId="5" xfId="0" applyNumberFormat="1" applyFont="1" applyFill="1" applyBorder="1" applyAlignment="1" applyProtection="1">
      <alignment horizontal="left" vertical="center" shrinkToFit="1"/>
    </xf>
    <xf numFmtId="57" fontId="3" fillId="2" borderId="5" xfId="0" applyNumberFormat="1" applyFont="1" applyFill="1" applyBorder="1" applyAlignment="1" applyProtection="1">
      <alignment horizontal="left" vertical="center" shrinkToFit="1"/>
    </xf>
    <xf numFmtId="57" fontId="3" fillId="2" borderId="8" xfId="0" applyNumberFormat="1" applyFont="1" applyFill="1" applyBorder="1" applyAlignment="1" applyProtection="1">
      <alignment horizontal="left" vertical="center" shrinkToFit="1"/>
    </xf>
    <xf numFmtId="57" fontId="3" fillId="2" borderId="8" xfId="0" applyNumberFormat="1" applyFont="1" applyFill="1" applyBorder="1" applyAlignment="1">
      <alignment horizontal="left" vertical="center" shrinkToFit="1"/>
    </xf>
    <xf numFmtId="179" fontId="3" fillId="0" borderId="7" xfId="0" applyNumberFormat="1" applyFont="1" applyFill="1" applyBorder="1" applyAlignment="1" applyProtection="1">
      <alignment horizontal="center" vertical="center" shrinkToFit="1"/>
    </xf>
    <xf numFmtId="1" fontId="3" fillId="3" borderId="7" xfId="0" applyNumberFormat="1" applyFont="1" applyFill="1" applyBorder="1" applyAlignment="1">
      <alignment shrinkToFit="1"/>
    </xf>
    <xf numFmtId="0" fontId="6" fillId="0" borderId="0" xfId="0" applyFont="1" applyAlignment="1">
      <alignment vertical="center"/>
    </xf>
    <xf numFmtId="0" fontId="3" fillId="0" borderId="0" xfId="0" applyFont="1"/>
    <xf numFmtId="184" fontId="9" fillId="0" borderId="0" xfId="0" applyNumberFormat="1" applyFont="1" applyAlignment="1" applyProtection="1">
      <alignment horizontal="left" vertical="center"/>
    </xf>
    <xf numFmtId="0" fontId="13" fillId="0" borderId="0" xfId="0" applyFont="1" applyAlignment="1">
      <alignment vertical="center"/>
    </xf>
    <xf numFmtId="180" fontId="14" fillId="0" borderId="0" xfId="0" applyNumberFormat="1" applyFont="1" applyAlignment="1"/>
    <xf numFmtId="0" fontId="3" fillId="0" borderId="0" xfId="0" applyNumberFormat="1" applyFont="1" applyAlignment="1"/>
    <xf numFmtId="0" fontId="6" fillId="0" borderId="0" xfId="0" applyFont="1" applyFill="1" applyAlignment="1">
      <alignment vertical="center"/>
    </xf>
    <xf numFmtId="0" fontId="2" fillId="0" borderId="0" xfId="1" applyAlignment="1" applyProtection="1">
      <alignment vertical="center"/>
    </xf>
    <xf numFmtId="0" fontId="15" fillId="0" borderId="0" xfId="1" applyFont="1" applyAlignment="1" applyProtection="1">
      <alignment horizontal="left" vertical="center"/>
    </xf>
    <xf numFmtId="0" fontId="15" fillId="0" borderId="0" xfId="1" applyFont="1" applyAlignment="1" applyProtection="1">
      <alignment vertical="center"/>
    </xf>
    <xf numFmtId="0" fontId="15" fillId="0" borderId="0" xfId="1" applyFont="1" applyBorder="1" applyAlignment="1" applyProtection="1">
      <alignment horizontal="left" vertical="center"/>
    </xf>
    <xf numFmtId="0" fontId="15" fillId="0" borderId="0" xfId="1" applyFont="1" applyFill="1" applyAlignment="1" applyProtection="1">
      <alignment vertical="center"/>
    </xf>
    <xf numFmtId="0" fontId="16" fillId="0" borderId="0" xfId="0" applyFont="1" applyFill="1" applyAlignment="1">
      <alignment vertical="center"/>
    </xf>
    <xf numFmtId="0" fontId="3" fillId="0" borderId="0" xfId="0" applyFont="1" applyBorder="1" applyAlignment="1">
      <alignment horizontal="left" vertical="center"/>
    </xf>
    <xf numFmtId="191" fontId="3" fillId="3" borderId="10" xfId="0" applyNumberFormat="1" applyFont="1" applyFill="1" applyBorder="1" applyAlignment="1" applyProtection="1">
      <alignment horizontal="right" vertical="center" shrinkToFit="1"/>
    </xf>
    <xf numFmtId="191" fontId="3" fillId="4" borderId="11" xfId="0" applyNumberFormat="1" applyFont="1" applyFill="1" applyBorder="1" applyAlignment="1" applyProtection="1">
      <alignment horizontal="right" vertical="center" shrinkToFit="1"/>
    </xf>
    <xf numFmtId="191" fontId="3" fillId="3" borderId="11" xfId="0" applyNumberFormat="1" applyFont="1" applyFill="1" applyBorder="1" applyAlignment="1" applyProtection="1">
      <alignment horizontal="right" vertical="center" shrinkToFit="1"/>
    </xf>
    <xf numFmtId="191" fontId="3" fillId="3" borderId="11" xfId="0" quotePrefix="1" applyNumberFormat="1" applyFont="1" applyFill="1" applyBorder="1" applyAlignment="1">
      <alignment horizontal="right" vertical="center" shrinkToFit="1"/>
    </xf>
    <xf numFmtId="0" fontId="3" fillId="3" borderId="11" xfId="0" quotePrefix="1" applyNumberFormat="1" applyFont="1" applyFill="1" applyBorder="1" applyAlignment="1">
      <alignment horizontal="right" vertical="center" shrinkToFit="1"/>
    </xf>
    <xf numFmtId="0" fontId="3" fillId="3" borderId="12" xfId="0" applyNumberFormat="1" applyFont="1" applyFill="1" applyBorder="1" applyAlignment="1" applyProtection="1">
      <alignment horizontal="right" vertical="center" shrinkToFit="1"/>
    </xf>
    <xf numFmtId="186" fontId="3" fillId="3" borderId="10" xfId="0" applyNumberFormat="1" applyFont="1" applyFill="1" applyBorder="1" applyAlignment="1" applyProtection="1">
      <alignment horizontal="right" vertical="center"/>
    </xf>
    <xf numFmtId="188" fontId="3" fillId="4" borderId="11" xfId="0" applyNumberFormat="1" applyFont="1" applyFill="1" applyBorder="1" applyAlignment="1" applyProtection="1">
      <alignment horizontal="right" vertical="center" shrinkToFit="1"/>
    </xf>
    <xf numFmtId="186" fontId="3" fillId="3" borderId="11" xfId="0" applyNumberFormat="1" applyFont="1" applyFill="1" applyBorder="1" applyAlignment="1" applyProtection="1">
      <alignment horizontal="right" vertical="center"/>
    </xf>
    <xf numFmtId="186" fontId="3" fillId="3" borderId="11" xfId="0" applyNumberFormat="1" applyFont="1" applyFill="1" applyBorder="1" applyAlignment="1">
      <alignment horizontal="right" vertical="center"/>
    </xf>
    <xf numFmtId="0" fontId="3" fillId="3" borderId="12" xfId="0" applyNumberFormat="1" applyFont="1" applyFill="1" applyBorder="1" applyAlignment="1" applyProtection="1">
      <alignment horizontal="right" vertical="center"/>
    </xf>
    <xf numFmtId="178" fontId="3" fillId="0" borderId="7" xfId="0" applyNumberFormat="1" applyFont="1" applyBorder="1" applyAlignment="1" applyProtection="1">
      <alignment vertical="center" shrinkToFit="1"/>
    </xf>
    <xf numFmtId="179" fontId="3" fillId="0" borderId="7" xfId="0" applyNumberFormat="1" applyFont="1" applyBorder="1" applyAlignment="1" applyProtection="1">
      <alignment vertical="center" shrinkToFit="1"/>
    </xf>
    <xf numFmtId="1" fontId="3" fillId="0" borderId="7" xfId="0" applyNumberFormat="1" applyFont="1" applyBorder="1" applyAlignment="1" applyProtection="1">
      <alignment vertical="center" shrinkToFit="1"/>
    </xf>
    <xf numFmtId="2" fontId="3" fillId="0" borderId="15" xfId="0" applyNumberFormat="1" applyFont="1" applyBorder="1" applyAlignment="1" applyProtection="1">
      <alignment vertical="center" shrinkToFit="1"/>
    </xf>
    <xf numFmtId="178" fontId="3" fillId="0" borderId="16" xfId="0" applyNumberFormat="1" applyFont="1" applyBorder="1" applyAlignment="1" applyProtection="1">
      <alignment vertical="center" shrinkToFit="1"/>
    </xf>
    <xf numFmtId="188" fontId="3" fillId="3" borderId="17" xfId="0" applyNumberFormat="1" applyFont="1" applyFill="1" applyBorder="1" applyAlignment="1" applyProtection="1">
      <alignment horizontal="right" vertical="center" shrinkToFit="1"/>
    </xf>
    <xf numFmtId="188" fontId="3" fillId="3" borderId="18" xfId="0" applyNumberFormat="1" applyFont="1" applyFill="1" applyBorder="1" applyAlignment="1" applyProtection="1">
      <alignment horizontal="right" vertical="center" shrinkToFit="1"/>
    </xf>
    <xf numFmtId="191" fontId="3" fillId="4" borderId="19" xfId="0" applyNumberFormat="1" applyFont="1" applyFill="1" applyBorder="1" applyAlignment="1" applyProtection="1">
      <alignment horizontal="right" vertical="center" shrinkToFit="1"/>
    </xf>
    <xf numFmtId="188" fontId="3" fillId="4" borderId="20" xfId="0" applyNumberFormat="1" applyFont="1" applyFill="1" applyBorder="1" applyAlignment="1" applyProtection="1">
      <alignment horizontal="right" vertical="center" shrinkToFit="1"/>
    </xf>
    <xf numFmtId="191" fontId="3" fillId="4" borderId="21" xfId="0" applyNumberFormat="1" applyFont="1" applyFill="1" applyBorder="1" applyAlignment="1" applyProtection="1">
      <alignment horizontal="right" vertical="center" shrinkToFit="1"/>
    </xf>
    <xf numFmtId="191" fontId="3" fillId="3" borderId="19" xfId="0" applyNumberFormat="1" applyFont="1" applyFill="1" applyBorder="1" applyAlignment="1" applyProtection="1">
      <alignment horizontal="right" vertical="center" shrinkToFit="1"/>
    </xf>
    <xf numFmtId="188" fontId="3" fillId="3" borderId="21" xfId="0" applyNumberFormat="1" applyFont="1" applyFill="1" applyBorder="1" applyAlignment="1" applyProtection="1">
      <alignment horizontal="right" vertical="center" shrinkToFit="1"/>
    </xf>
    <xf numFmtId="191" fontId="3" fillId="3" borderId="19" xfId="0" quotePrefix="1" applyNumberFormat="1" applyFont="1" applyFill="1" applyBorder="1" applyAlignment="1">
      <alignment horizontal="right" vertical="center" shrinkToFit="1"/>
    </xf>
    <xf numFmtId="188" fontId="3" fillId="3" borderId="21" xfId="0" quotePrefix="1" applyNumberFormat="1" applyFont="1" applyFill="1" applyBorder="1" applyAlignment="1">
      <alignment horizontal="right" vertical="center" shrinkToFit="1"/>
    </xf>
    <xf numFmtId="0" fontId="3" fillId="3" borderId="19" xfId="0" quotePrefix="1" applyNumberFormat="1" applyFont="1" applyFill="1" applyBorder="1" applyAlignment="1">
      <alignment horizontal="right" vertical="center" shrinkToFit="1"/>
    </xf>
    <xf numFmtId="0" fontId="3" fillId="3" borderId="21" xfId="0" quotePrefix="1" applyNumberFormat="1" applyFont="1" applyFill="1" applyBorder="1" applyAlignment="1">
      <alignment horizontal="right" vertical="center" shrinkToFit="1"/>
    </xf>
    <xf numFmtId="0" fontId="3" fillId="3" borderId="22" xfId="0" applyNumberFormat="1" applyFont="1" applyFill="1" applyBorder="1" applyAlignment="1" applyProtection="1">
      <alignment horizontal="right" vertical="center" shrinkToFit="1"/>
    </xf>
    <xf numFmtId="0" fontId="3" fillId="3" borderId="23" xfId="0" applyNumberFormat="1" applyFont="1" applyFill="1" applyBorder="1" applyAlignment="1" applyProtection="1">
      <alignment horizontal="right" vertical="center" shrinkToFit="1"/>
    </xf>
    <xf numFmtId="176" fontId="3" fillId="0" borderId="15" xfId="0" applyNumberFormat="1" applyFont="1" applyBorder="1" applyAlignment="1" applyProtection="1">
      <alignment vertical="center" shrinkToFit="1"/>
    </xf>
    <xf numFmtId="188" fontId="3" fillId="3" borderId="19" xfId="0" applyNumberFormat="1" applyFont="1" applyFill="1" applyBorder="1" applyAlignment="1" applyProtection="1">
      <alignment horizontal="right" vertical="center" shrinkToFit="1"/>
    </xf>
    <xf numFmtId="188" fontId="3" fillId="3" borderId="19" xfId="0" quotePrefix="1" applyNumberFormat="1" applyFont="1" applyFill="1" applyBorder="1" applyAlignment="1">
      <alignment horizontal="right" vertical="center" shrinkToFit="1"/>
    </xf>
    <xf numFmtId="0" fontId="3" fillId="0" borderId="24" xfId="0" applyFont="1" applyBorder="1" applyAlignment="1">
      <alignment vertical="center"/>
    </xf>
    <xf numFmtId="57" fontId="3" fillId="2" borderId="26" xfId="0" applyNumberFormat="1" applyFont="1" applyFill="1" applyBorder="1" applyAlignment="1" applyProtection="1">
      <alignment horizontal="left" vertical="center" shrinkToFit="1"/>
    </xf>
    <xf numFmtId="2" fontId="3" fillId="0" borderId="27" xfId="0" applyNumberFormat="1" applyFont="1" applyBorder="1" applyAlignment="1" applyProtection="1">
      <alignment vertical="center" shrinkToFit="1"/>
    </xf>
    <xf numFmtId="178" fontId="3" fillId="0" borderId="28" xfId="0" applyNumberFormat="1" applyFont="1" applyBorder="1" applyAlignment="1" applyProtection="1">
      <alignment vertical="center" shrinkToFit="1"/>
    </xf>
    <xf numFmtId="187" fontId="3" fillId="0" borderId="30" xfId="0" applyNumberFormat="1" applyFont="1" applyBorder="1" applyAlignment="1" applyProtection="1">
      <alignment vertical="center" shrinkToFit="1"/>
    </xf>
    <xf numFmtId="191" fontId="3" fillId="0" borderId="30" xfId="0" applyNumberFormat="1" applyFont="1" applyBorder="1" applyAlignment="1" applyProtection="1">
      <alignment vertical="center" shrinkToFit="1"/>
    </xf>
    <xf numFmtId="0" fontId="3" fillId="0" borderId="24" xfId="0" applyFont="1" applyFill="1" applyBorder="1" applyAlignment="1">
      <alignment vertical="center"/>
    </xf>
    <xf numFmtId="0" fontId="4" fillId="0" borderId="24" xfId="0" applyFont="1" applyFill="1" applyBorder="1"/>
    <xf numFmtId="57" fontId="3" fillId="2" borderId="26" xfId="0" applyNumberFormat="1" applyFont="1" applyFill="1" applyBorder="1" applyAlignment="1">
      <alignment horizontal="left" vertical="center" shrinkToFit="1"/>
    </xf>
    <xf numFmtId="176" fontId="3" fillId="0" borderId="27" xfId="0" applyNumberFormat="1" applyFont="1" applyBorder="1" applyAlignment="1" applyProtection="1">
      <alignment vertical="center" shrinkToFit="1"/>
    </xf>
    <xf numFmtId="1" fontId="3" fillId="0" borderId="30" xfId="0" applyNumberFormat="1" applyFont="1" applyBorder="1" applyAlignment="1" applyProtection="1">
      <alignment vertical="center" shrinkToFit="1"/>
    </xf>
    <xf numFmtId="179" fontId="3" fillId="0" borderId="30" xfId="0" applyNumberFormat="1" applyFont="1" applyFill="1" applyBorder="1" applyAlignment="1" applyProtection="1">
      <alignment horizontal="center" vertical="center" shrinkToFit="1"/>
    </xf>
    <xf numFmtId="0" fontId="3" fillId="0" borderId="7" xfId="0" applyFont="1" applyBorder="1" applyAlignment="1" applyProtection="1">
      <alignment vertical="center" shrinkToFit="1"/>
    </xf>
    <xf numFmtId="0" fontId="3" fillId="0" borderId="7" xfId="0" applyFont="1" applyFill="1" applyBorder="1" applyAlignment="1" applyProtection="1">
      <alignment vertical="center" shrinkToFit="1"/>
    </xf>
    <xf numFmtId="0" fontId="4" fillId="0" borderId="0" xfId="0" applyFont="1" applyFill="1" applyBorder="1"/>
    <xf numFmtId="57" fontId="17" fillId="2" borderId="33" xfId="0" applyNumberFormat="1" applyFont="1" applyFill="1" applyBorder="1" applyAlignment="1" applyProtection="1">
      <alignment horizontal="left" vertical="center" shrinkToFit="1"/>
    </xf>
    <xf numFmtId="2" fontId="3" fillId="0" borderId="34" xfId="0" applyNumberFormat="1" applyFont="1" applyBorder="1" applyAlignment="1" applyProtection="1">
      <alignment vertical="center" shrinkToFit="1"/>
    </xf>
    <xf numFmtId="178" fontId="3" fillId="0" borderId="25" xfId="0" applyNumberFormat="1" applyFont="1" applyBorder="1" applyAlignment="1" applyProtection="1">
      <alignment vertical="center" shrinkToFit="1"/>
    </xf>
    <xf numFmtId="187" fontId="3" fillId="0" borderId="36" xfId="0" applyNumberFormat="1" applyFont="1" applyBorder="1" applyAlignment="1" applyProtection="1">
      <alignment vertical="center" shrinkToFit="1"/>
    </xf>
    <xf numFmtId="191" fontId="3" fillId="0" borderId="36" xfId="0" applyNumberFormat="1" applyFont="1" applyBorder="1" applyAlignment="1" applyProtection="1">
      <alignment vertical="center" shrinkToFit="1"/>
    </xf>
    <xf numFmtId="57" fontId="3" fillId="2" borderId="33" xfId="0" applyNumberFormat="1" applyFont="1" applyFill="1" applyBorder="1" applyAlignment="1" applyProtection="1">
      <alignment horizontal="left" vertical="center" shrinkToFit="1"/>
    </xf>
    <xf numFmtId="57" fontId="3" fillId="2" borderId="37" xfId="0" applyNumberFormat="1" applyFont="1" applyFill="1" applyBorder="1" applyAlignment="1" applyProtection="1">
      <alignment horizontal="left" vertical="center" shrinkToFit="1"/>
    </xf>
    <xf numFmtId="2" fontId="3" fillId="0" borderId="38" xfId="0" applyNumberFormat="1" applyFont="1" applyBorder="1" applyAlignment="1" applyProtection="1">
      <alignment vertical="center" shrinkToFit="1"/>
    </xf>
    <xf numFmtId="178" fontId="3" fillId="0" borderId="9" xfId="0" applyNumberFormat="1" applyFont="1" applyBorder="1" applyAlignment="1" applyProtection="1">
      <alignment vertical="center" shrinkToFit="1"/>
    </xf>
    <xf numFmtId="187" fontId="3" fillId="0" borderId="40" xfId="0" applyNumberFormat="1" applyFont="1" applyBorder="1" applyAlignment="1" applyProtection="1">
      <alignment vertical="center" shrinkToFit="1"/>
    </xf>
    <xf numFmtId="191" fontId="3" fillId="0" borderId="40" xfId="0" applyNumberFormat="1" applyFont="1" applyBorder="1" applyAlignment="1" applyProtection="1">
      <alignment vertical="center" shrinkToFit="1"/>
    </xf>
    <xf numFmtId="2" fontId="3" fillId="0" borderId="38" xfId="0" applyNumberFormat="1" applyFont="1" applyFill="1" applyBorder="1" applyAlignment="1" applyProtection="1">
      <alignment vertical="center" shrinkToFit="1"/>
    </xf>
    <xf numFmtId="187" fontId="3" fillId="0" borderId="40" xfId="0" applyNumberFormat="1" applyFont="1" applyFill="1" applyBorder="1" applyAlignment="1" applyProtection="1">
      <alignment vertical="center" shrinkToFit="1"/>
    </xf>
    <xf numFmtId="176" fontId="3" fillId="0" borderId="38" xfId="0" applyNumberFormat="1" applyFont="1" applyFill="1" applyBorder="1" applyAlignment="1" applyProtection="1">
      <alignment vertical="center" shrinkToFit="1"/>
    </xf>
    <xf numFmtId="178" fontId="3" fillId="0" borderId="9" xfId="0" applyNumberFormat="1" applyFont="1" applyFill="1" applyBorder="1" applyAlignment="1" applyProtection="1">
      <alignment vertical="center" shrinkToFit="1"/>
    </xf>
    <xf numFmtId="1" fontId="3" fillId="0" borderId="40" xfId="0" applyNumberFormat="1" applyFont="1" applyFill="1" applyBorder="1" applyAlignment="1" applyProtection="1">
      <alignment vertical="center" shrinkToFit="1"/>
    </xf>
    <xf numFmtId="189" fontId="3" fillId="6" borderId="40" xfId="0" applyNumberFormat="1" applyFont="1" applyFill="1" applyBorder="1" applyAlignment="1" applyProtection="1">
      <alignment horizontal="right" vertical="center" shrinkToFit="1"/>
    </xf>
    <xf numFmtId="189" fontId="3" fillId="6" borderId="40" xfId="0" applyNumberFormat="1" applyFont="1" applyFill="1" applyBorder="1" applyAlignment="1" applyProtection="1">
      <alignment vertical="center" shrinkToFit="1"/>
    </xf>
    <xf numFmtId="191" fontId="3" fillId="0" borderId="40" xfId="0" applyNumberFormat="1" applyFont="1" applyFill="1" applyBorder="1" applyAlignment="1" applyProtection="1">
      <alignment vertical="center" shrinkToFit="1"/>
    </xf>
    <xf numFmtId="176" fontId="3" fillId="0" borderId="38" xfId="0" applyNumberFormat="1" applyFont="1" applyBorder="1" applyAlignment="1" applyProtection="1">
      <alignment vertical="center" shrinkToFit="1"/>
    </xf>
    <xf numFmtId="1" fontId="3" fillId="0" borderId="40" xfId="0" applyNumberFormat="1" applyFont="1" applyBorder="1" applyAlignment="1" applyProtection="1">
      <alignment vertical="center" shrinkToFit="1"/>
    </xf>
    <xf numFmtId="57" fontId="3" fillId="2" borderId="37" xfId="0" applyNumberFormat="1" applyFont="1" applyFill="1" applyBorder="1" applyAlignment="1">
      <alignment horizontal="left" vertical="center" shrinkToFit="1"/>
    </xf>
    <xf numFmtId="179" fontId="3" fillId="0" borderId="40" xfId="0" applyNumberFormat="1" applyFont="1" applyFill="1" applyBorder="1" applyAlignment="1" applyProtection="1">
      <alignment horizontal="center" vertical="center" shrinkToFit="1"/>
    </xf>
    <xf numFmtId="190" fontId="3" fillId="6" borderId="38" xfId="0" applyNumberFormat="1" applyFont="1" applyFill="1" applyBorder="1" applyAlignment="1" applyProtection="1">
      <alignment vertical="center" shrinkToFit="1"/>
    </xf>
    <xf numFmtId="2" fontId="3" fillId="0" borderId="40" xfId="0" applyNumberFormat="1" applyFont="1" applyFill="1" applyBorder="1" applyAlignment="1" applyProtection="1">
      <alignment vertical="center" shrinkToFit="1"/>
    </xf>
    <xf numFmtId="57" fontId="17" fillId="2" borderId="33" xfId="0" applyNumberFormat="1" applyFont="1" applyFill="1" applyBorder="1" applyAlignment="1">
      <alignment horizontal="left" vertical="center" shrinkToFit="1"/>
    </xf>
    <xf numFmtId="176" fontId="3" fillId="0" borderId="34" xfId="0" applyNumberFormat="1" applyFont="1" applyBorder="1" applyAlignment="1" applyProtection="1">
      <alignment vertical="center" shrinkToFit="1"/>
    </xf>
    <xf numFmtId="1" fontId="3" fillId="0" borderId="36" xfId="0" applyNumberFormat="1" applyFont="1" applyBorder="1" applyAlignment="1" applyProtection="1">
      <alignment vertical="center" shrinkToFit="1"/>
    </xf>
    <xf numFmtId="179" fontId="3" fillId="0" borderId="36" xfId="0" applyNumberFormat="1" applyFont="1" applyFill="1" applyBorder="1" applyAlignment="1" applyProtection="1">
      <alignment horizontal="center" vertical="center" shrinkToFit="1"/>
    </xf>
    <xf numFmtId="187" fontId="3" fillId="0" borderId="9" xfId="0" applyNumberFormat="1" applyFont="1" applyBorder="1" applyAlignment="1" applyProtection="1">
      <alignment vertical="center" shrinkToFit="1"/>
    </xf>
    <xf numFmtId="2" fontId="3" fillId="0" borderId="9" xfId="0" applyNumberFormat="1" applyFont="1" applyFill="1" applyBorder="1" applyAlignment="1" applyProtection="1">
      <alignment vertical="center" shrinkToFit="1"/>
    </xf>
    <xf numFmtId="178" fontId="3" fillId="0" borderId="40" xfId="0" applyNumberFormat="1" applyFont="1" applyBorder="1" applyAlignment="1" applyProtection="1">
      <alignment vertical="center" shrinkToFit="1"/>
    </xf>
    <xf numFmtId="57" fontId="3" fillId="2" borderId="41" xfId="0" applyNumberFormat="1" applyFont="1" applyFill="1" applyBorder="1" applyAlignment="1" applyProtection="1">
      <alignment horizontal="left" vertical="center" shrinkToFit="1"/>
    </xf>
    <xf numFmtId="0" fontId="3" fillId="0" borderId="36" xfId="0" applyFont="1" applyBorder="1" applyAlignment="1" applyProtection="1">
      <alignment vertical="center" shrinkToFit="1"/>
    </xf>
    <xf numFmtId="0" fontId="3" fillId="0" borderId="40" xfId="0" applyFont="1" applyBorder="1" applyAlignment="1" applyProtection="1">
      <alignment vertical="center" shrinkToFit="1"/>
    </xf>
    <xf numFmtId="0" fontId="3" fillId="0" borderId="40" xfId="0" applyFont="1" applyFill="1" applyBorder="1" applyAlignment="1" applyProtection="1">
      <alignment vertical="center" shrinkToFit="1"/>
    </xf>
    <xf numFmtId="179" fontId="3" fillId="0" borderId="40" xfId="0" applyNumberFormat="1" applyFont="1" applyFill="1" applyBorder="1" applyAlignment="1" applyProtection="1">
      <alignment horizontal="right" vertical="center" shrinkToFit="1"/>
    </xf>
    <xf numFmtId="1" fontId="3" fillId="3" borderId="42" xfId="0" applyNumberFormat="1" applyFont="1" applyFill="1" applyBorder="1" applyAlignment="1">
      <alignment shrinkToFit="1"/>
    </xf>
    <xf numFmtId="1" fontId="3" fillId="3" borderId="40" xfId="0" applyNumberFormat="1" applyFont="1" applyFill="1" applyBorder="1" applyAlignment="1">
      <alignment shrinkToFit="1"/>
    </xf>
    <xf numFmtId="0" fontId="3" fillId="3" borderId="40" xfId="0" applyFont="1" applyFill="1" applyBorder="1" applyAlignment="1" applyProtection="1">
      <alignment horizontal="center" vertical="center" shrinkToFit="1"/>
    </xf>
    <xf numFmtId="0" fontId="3" fillId="0" borderId="36" xfId="0" applyFont="1" applyFill="1" applyBorder="1" applyAlignment="1" applyProtection="1">
      <alignment vertical="center" shrinkToFit="1"/>
    </xf>
    <xf numFmtId="0" fontId="3" fillId="0" borderId="43" xfId="0" applyFont="1" applyFill="1" applyBorder="1" applyAlignment="1" applyProtection="1">
      <alignment vertical="center" shrinkToFit="1"/>
    </xf>
    <xf numFmtId="0" fontId="3" fillId="0" borderId="0" xfId="0" applyFont="1" applyAlignment="1"/>
    <xf numFmtId="181" fontId="3" fillId="0" borderId="0" xfId="0" applyNumberFormat="1" applyFont="1" applyAlignment="1"/>
    <xf numFmtId="189" fontId="3" fillId="5" borderId="9" xfId="0" applyNumberFormat="1" applyFont="1" applyFill="1" applyBorder="1" applyAlignment="1" applyProtection="1">
      <alignment horizontal="right" shrinkToFit="1"/>
    </xf>
    <xf numFmtId="191" fontId="3" fillId="0" borderId="44" xfId="0" applyNumberFormat="1" applyFont="1" applyFill="1" applyBorder="1" applyAlignment="1" applyProtection="1">
      <alignment shrinkToFit="1"/>
    </xf>
    <xf numFmtId="178" fontId="3" fillId="0" borderId="0" xfId="0" applyNumberFormat="1" applyFont="1" applyBorder="1" applyAlignment="1">
      <alignment vertical="center"/>
    </xf>
    <xf numFmtId="183" fontId="3" fillId="3" borderId="45" xfId="0" applyNumberFormat="1" applyFont="1" applyFill="1" applyBorder="1" applyAlignment="1">
      <alignment horizontal="right" vertical="center"/>
    </xf>
    <xf numFmtId="183" fontId="3" fillId="4" borderId="32" xfId="0" applyNumberFormat="1" applyFont="1" applyFill="1" applyBorder="1" applyAlignment="1">
      <alignment horizontal="right" vertical="center"/>
    </xf>
    <xf numFmtId="183" fontId="3" fillId="3" borderId="32" xfId="0" applyNumberFormat="1" applyFont="1" applyFill="1" applyBorder="1" applyAlignment="1">
      <alignment horizontal="right" vertical="center"/>
    </xf>
    <xf numFmtId="183" fontId="3" fillId="3" borderId="46" xfId="0" applyNumberFormat="1" applyFont="1" applyFill="1" applyBorder="1" applyAlignment="1">
      <alignment horizontal="right" vertical="center"/>
    </xf>
    <xf numFmtId="0" fontId="3" fillId="2" borderId="13" xfId="0" applyFont="1" applyFill="1" applyBorder="1" applyAlignment="1" applyProtection="1">
      <alignment horizontal="right" vertical="center"/>
    </xf>
    <xf numFmtId="178" fontId="3" fillId="2" borderId="14" xfId="0" applyNumberFormat="1" applyFont="1" applyFill="1" applyBorder="1" applyAlignment="1" applyProtection="1">
      <alignment horizontal="right" vertical="center"/>
    </xf>
    <xf numFmtId="0" fontId="3" fillId="2" borderId="14" xfId="0" applyFont="1" applyFill="1" applyBorder="1" applyAlignment="1" applyProtection="1">
      <alignment horizontal="right" vertical="center"/>
    </xf>
    <xf numFmtId="0" fontId="3" fillId="2" borderId="6" xfId="0" applyFont="1" applyFill="1" applyBorder="1" applyAlignment="1" applyProtection="1">
      <alignment horizontal="right" vertical="center"/>
    </xf>
    <xf numFmtId="0" fontId="3" fillId="2" borderId="7" xfId="0" applyFont="1" applyFill="1" applyBorder="1" applyAlignment="1" applyProtection="1">
      <alignment horizontal="right" vertical="center"/>
    </xf>
    <xf numFmtId="178" fontId="3" fillId="0" borderId="47" xfId="0" applyNumberFormat="1" applyFont="1" applyBorder="1" applyAlignment="1" applyProtection="1">
      <alignment vertical="center" shrinkToFit="1"/>
    </xf>
    <xf numFmtId="178" fontId="3" fillId="0" borderId="6" xfId="0" applyNumberFormat="1" applyFont="1" applyBorder="1" applyAlignment="1" applyProtection="1">
      <alignment vertical="center" shrinkToFit="1"/>
    </xf>
    <xf numFmtId="0" fontId="3" fillId="2" borderId="7" xfId="0" applyFont="1" applyFill="1" applyBorder="1" applyAlignment="1" applyProtection="1">
      <alignment horizontal="left" vertical="center"/>
    </xf>
    <xf numFmtId="178" fontId="3" fillId="0" borderId="36" xfId="0" applyNumberFormat="1" applyFont="1" applyBorder="1" applyAlignment="1" applyProtection="1">
      <alignment vertical="center" shrinkToFit="1"/>
    </xf>
    <xf numFmtId="0" fontId="3" fillId="2" borderId="13" xfId="0" applyFont="1" applyFill="1" applyBorder="1" applyAlignment="1" applyProtection="1">
      <alignment horizontal="left" vertical="center"/>
    </xf>
    <xf numFmtId="178" fontId="3" fillId="2" borderId="14" xfId="0" applyNumberFormat="1" applyFont="1" applyFill="1" applyBorder="1" applyAlignment="1" applyProtection="1">
      <alignment horizontal="left" vertical="center"/>
    </xf>
    <xf numFmtId="0" fontId="3" fillId="2" borderId="15" xfId="0" applyFont="1" applyFill="1" applyBorder="1" applyAlignment="1" applyProtection="1">
      <alignment horizontal="left" vertical="center"/>
    </xf>
    <xf numFmtId="178" fontId="3" fillId="2" borderId="16" xfId="0" applyNumberFormat="1" applyFont="1" applyFill="1" applyBorder="1" applyAlignment="1" applyProtection="1">
      <alignment horizontal="left" vertical="center"/>
    </xf>
    <xf numFmtId="2" fontId="3" fillId="0" borderId="25" xfId="0" applyNumberFormat="1" applyFont="1" applyBorder="1" applyAlignment="1" applyProtection="1">
      <alignment vertical="center" shrinkToFit="1"/>
    </xf>
    <xf numFmtId="2" fontId="3" fillId="0" borderId="16" xfId="0" applyNumberFormat="1" applyFont="1" applyBorder="1" applyAlignment="1" applyProtection="1">
      <alignment vertical="center" shrinkToFit="1"/>
    </xf>
    <xf numFmtId="0" fontId="3" fillId="0" borderId="13" xfId="0" applyFont="1" applyBorder="1" applyAlignment="1" applyProtection="1">
      <alignment horizontal="left" vertical="center"/>
    </xf>
    <xf numFmtId="0" fontId="3" fillId="0" borderId="14" xfId="0" applyFont="1" applyBorder="1" applyAlignment="1" applyProtection="1">
      <alignment horizontal="left" vertical="center"/>
    </xf>
    <xf numFmtId="0" fontId="3" fillId="0" borderId="15" xfId="0" applyFont="1" applyBorder="1" applyAlignment="1" applyProtection="1">
      <alignment horizontal="left" vertical="center"/>
    </xf>
    <xf numFmtId="0" fontId="3" fillId="0" borderId="16" xfId="0" applyFont="1" applyBorder="1" applyAlignment="1" applyProtection="1">
      <alignment horizontal="left" vertical="center"/>
    </xf>
    <xf numFmtId="0" fontId="3" fillId="0" borderId="34" xfId="0" applyFont="1" applyBorder="1" applyAlignment="1" applyProtection="1">
      <alignment vertical="center"/>
    </xf>
    <xf numFmtId="0" fontId="3" fillId="0" borderId="25" xfId="0" applyFont="1" applyBorder="1" applyAlignment="1" applyProtection="1">
      <alignment vertical="center" shrinkToFit="1"/>
    </xf>
    <xf numFmtId="0" fontId="3" fillId="0" borderId="38" xfId="0" applyFont="1" applyBorder="1" applyAlignment="1" applyProtection="1">
      <alignment vertical="center"/>
    </xf>
    <xf numFmtId="0" fontId="3" fillId="0" borderId="9" xfId="0" applyFont="1" applyBorder="1" applyAlignment="1" applyProtection="1">
      <alignment vertical="center" shrinkToFit="1"/>
    </xf>
    <xf numFmtId="0" fontId="3" fillId="0" borderId="38" xfId="0" applyFont="1" applyFill="1" applyBorder="1" applyAlignment="1" applyProtection="1">
      <alignment vertical="center"/>
    </xf>
    <xf numFmtId="0" fontId="3" fillId="0" borderId="9" xfId="0" applyFont="1" applyFill="1" applyBorder="1" applyAlignment="1" applyProtection="1">
      <alignment vertical="center" shrinkToFit="1"/>
    </xf>
    <xf numFmtId="0" fontId="3" fillId="0" borderId="48" xfId="0" applyFont="1" applyFill="1" applyBorder="1" applyAlignment="1" applyProtection="1">
      <alignment vertical="center"/>
    </xf>
    <xf numFmtId="0" fontId="3" fillId="0" borderId="31" xfId="0" applyFont="1" applyFill="1" applyBorder="1" applyAlignment="1" applyProtection="1">
      <alignment vertical="center" shrinkToFit="1"/>
    </xf>
    <xf numFmtId="0" fontId="3" fillId="0" borderId="34" xfId="0" applyFont="1" applyFill="1" applyBorder="1" applyAlignment="1" applyProtection="1">
      <alignment vertical="center"/>
    </xf>
    <xf numFmtId="0" fontId="3" fillId="0" borderId="25" xfId="0" applyFont="1" applyFill="1" applyBorder="1" applyAlignment="1" applyProtection="1">
      <alignment vertical="center" shrinkToFit="1"/>
    </xf>
    <xf numFmtId="0" fontId="3" fillId="0" borderId="15" xfId="0" applyFont="1" applyFill="1" applyBorder="1" applyAlignment="1" applyProtection="1">
      <alignment vertical="center"/>
    </xf>
    <xf numFmtId="0" fontId="3" fillId="0" borderId="16" xfId="0" applyFont="1" applyFill="1" applyBorder="1" applyAlignment="1" applyProtection="1">
      <alignment vertical="center" shrinkToFit="1"/>
    </xf>
    <xf numFmtId="0" fontId="3" fillId="0" borderId="34" xfId="0" applyFont="1" applyBorder="1" applyAlignment="1" applyProtection="1">
      <alignment vertical="center" shrinkToFit="1"/>
    </xf>
    <xf numFmtId="0" fontId="3" fillId="0" borderId="38" xfId="0" applyFont="1" applyBorder="1" applyAlignment="1" applyProtection="1">
      <alignment vertical="center" shrinkToFit="1"/>
    </xf>
    <xf numFmtId="0" fontId="3" fillId="0" borderId="38" xfId="0" applyFont="1" applyFill="1" applyBorder="1" applyAlignment="1" applyProtection="1">
      <alignment vertical="center" shrinkToFit="1"/>
    </xf>
    <xf numFmtId="0" fontId="3" fillId="0" borderId="48" xfId="0" applyFont="1" applyFill="1" applyBorder="1" applyAlignment="1" applyProtection="1">
      <alignment vertical="center" shrinkToFit="1"/>
    </xf>
    <xf numFmtId="0" fontId="3" fillId="0" borderId="34" xfId="0" applyFont="1" applyFill="1" applyBorder="1" applyAlignment="1" applyProtection="1">
      <alignment vertical="center" shrinkToFit="1"/>
    </xf>
    <xf numFmtId="0" fontId="3" fillId="0" borderId="15" xfId="0" applyFont="1" applyFill="1" applyBorder="1" applyAlignment="1" applyProtection="1">
      <alignment vertical="center" shrinkToFit="1"/>
    </xf>
    <xf numFmtId="179" fontId="3" fillId="0" borderId="15" xfId="0" applyNumberFormat="1" applyFont="1" applyFill="1" applyBorder="1" applyAlignment="1" applyProtection="1">
      <alignment vertical="center" shrinkToFit="1"/>
    </xf>
    <xf numFmtId="0" fontId="3" fillId="2" borderId="49" xfId="0" applyFont="1" applyFill="1" applyBorder="1" applyAlignment="1">
      <alignment vertical="center"/>
    </xf>
    <xf numFmtId="186" fontId="3" fillId="3" borderId="50" xfId="0" applyNumberFormat="1" applyFont="1" applyFill="1" applyBorder="1" applyAlignment="1">
      <alignment vertical="center" shrinkToFit="1"/>
    </xf>
    <xf numFmtId="0" fontId="3" fillId="2" borderId="38" xfId="0" applyFont="1" applyFill="1" applyBorder="1" applyAlignment="1">
      <alignment vertical="center"/>
    </xf>
    <xf numFmtId="186" fontId="3" fillId="3" borderId="9" xfId="0" applyNumberFormat="1" applyFont="1" applyFill="1" applyBorder="1" applyAlignment="1">
      <alignment vertical="center" shrinkToFit="1"/>
    </xf>
    <xf numFmtId="0" fontId="3" fillId="2" borderId="15" xfId="0" applyFont="1" applyFill="1" applyBorder="1" applyAlignment="1">
      <alignment vertical="center"/>
    </xf>
    <xf numFmtId="186" fontId="3" fillId="3" borderId="16" xfId="0" applyNumberFormat="1" applyFont="1" applyFill="1" applyBorder="1" applyAlignment="1">
      <alignment vertical="center" shrinkToFit="1"/>
    </xf>
    <xf numFmtId="188" fontId="3" fillId="3" borderId="50" xfId="0" applyNumberFormat="1" applyFont="1" applyFill="1" applyBorder="1" applyAlignment="1">
      <alignment vertical="center" shrinkToFit="1"/>
    </xf>
    <xf numFmtId="188" fontId="3" fillId="3" borderId="9" xfId="0" applyNumberFormat="1" applyFont="1" applyFill="1" applyBorder="1" applyAlignment="1">
      <alignment vertical="center" shrinkToFit="1"/>
    </xf>
    <xf numFmtId="188" fontId="3" fillId="3" borderId="16" xfId="0" applyNumberFormat="1" applyFont="1" applyFill="1" applyBorder="1" applyAlignment="1">
      <alignment vertical="center" shrinkToFit="1"/>
    </xf>
    <xf numFmtId="186" fontId="3" fillId="3" borderId="9" xfId="0" applyNumberFormat="1" applyFont="1" applyFill="1" applyBorder="1" applyAlignment="1">
      <alignment horizontal="center" vertical="center" shrinkToFit="1"/>
    </xf>
    <xf numFmtId="188" fontId="3" fillId="3" borderId="9" xfId="0" applyNumberFormat="1" applyFont="1" applyFill="1" applyBorder="1" applyAlignment="1">
      <alignment horizontal="center" vertical="center" shrinkToFit="1"/>
    </xf>
    <xf numFmtId="0" fontId="3" fillId="0" borderId="15" xfId="0" applyFont="1" applyBorder="1" applyAlignment="1" applyProtection="1">
      <alignment vertical="center" shrinkToFit="1"/>
    </xf>
    <xf numFmtId="0" fontId="3" fillId="0" borderId="16" xfId="0" applyFont="1" applyBorder="1" applyAlignment="1" applyProtection="1">
      <alignment vertical="center" shrinkToFit="1"/>
    </xf>
    <xf numFmtId="0" fontId="8" fillId="2" borderId="9" xfId="0" applyFont="1" applyFill="1" applyBorder="1" applyAlignment="1" applyProtection="1">
      <alignment horizontal="right" vertical="center"/>
    </xf>
    <xf numFmtId="191" fontId="3" fillId="0" borderId="9" xfId="0" applyNumberFormat="1" applyFont="1" applyBorder="1" applyAlignment="1">
      <alignment horizontal="right" vertical="center" shrinkToFit="1"/>
    </xf>
    <xf numFmtId="192" fontId="3" fillId="0" borderId="9" xfId="0" applyNumberFormat="1" applyFont="1" applyBorder="1" applyAlignment="1">
      <alignment horizontal="right" vertical="center" shrinkToFit="1"/>
    </xf>
    <xf numFmtId="1" fontId="3" fillId="0" borderId="9" xfId="0" applyNumberFormat="1" applyFont="1" applyBorder="1" applyAlignment="1">
      <alignment horizontal="right" vertical="center" shrinkToFit="1"/>
    </xf>
    <xf numFmtId="0" fontId="18" fillId="0" borderId="0" xfId="0" applyNumberFormat="1" applyFont="1" applyAlignment="1">
      <alignment horizontal="center" vertical="center" shrinkToFit="1"/>
    </xf>
    <xf numFmtId="0" fontId="3" fillId="0" borderId="0" xfId="0" quotePrefix="1" applyFont="1" applyAlignment="1">
      <alignment vertical="center"/>
    </xf>
    <xf numFmtId="0" fontId="3" fillId="0" borderId="51" xfId="0" applyFont="1" applyFill="1" applyBorder="1" applyAlignment="1" applyProtection="1">
      <alignment horizontal="center" vertical="center" shrinkToFit="1"/>
    </xf>
    <xf numFmtId="0" fontId="3" fillId="0" borderId="52" xfId="0" applyFont="1" applyFill="1" applyBorder="1" applyAlignment="1" applyProtection="1">
      <alignment horizontal="center" vertical="center" shrinkToFit="1"/>
    </xf>
    <xf numFmtId="0" fontId="3" fillId="0" borderId="53" xfId="0" applyFont="1" applyFill="1" applyBorder="1" applyAlignment="1" applyProtection="1">
      <alignment horizontal="center" vertical="center" shrinkToFit="1"/>
    </xf>
    <xf numFmtId="191" fontId="3" fillId="8" borderId="35" xfId="0" applyNumberFormat="1" applyFont="1" applyFill="1" applyBorder="1" applyAlignment="1" applyProtection="1">
      <alignment vertical="center" shrinkToFit="1"/>
    </xf>
    <xf numFmtId="191" fontId="3" fillId="8" borderId="39" xfId="0" applyNumberFormat="1" applyFont="1" applyFill="1" applyBorder="1" applyAlignment="1" applyProtection="1">
      <alignment vertical="center" shrinkToFit="1"/>
    </xf>
    <xf numFmtId="191" fontId="3" fillId="8" borderId="29" xfId="0" applyNumberFormat="1" applyFont="1" applyFill="1" applyBorder="1" applyAlignment="1" applyProtection="1">
      <alignment vertical="center" shrinkToFit="1"/>
    </xf>
    <xf numFmtId="191" fontId="3" fillId="0" borderId="55" xfId="0" applyNumberFormat="1" applyFont="1" applyBorder="1" applyAlignment="1" applyProtection="1">
      <alignment vertical="center" shrinkToFit="1"/>
    </xf>
    <xf numFmtId="191" fontId="3" fillId="7" borderId="56" xfId="0" applyNumberFormat="1" applyFont="1" applyFill="1" applyBorder="1" applyAlignment="1" applyProtection="1">
      <alignment vertical="center" shrinkToFit="1"/>
    </xf>
    <xf numFmtId="189" fontId="3" fillId="6" borderId="54" xfId="0" applyNumberFormat="1" applyFont="1" applyFill="1" applyBorder="1" applyAlignment="1" applyProtection="1">
      <alignment horizontal="right" vertical="center" shrinkToFit="1"/>
    </xf>
    <xf numFmtId="0" fontId="14" fillId="0" borderId="0" xfId="0" applyFont="1" applyBorder="1" applyAlignment="1">
      <alignment horizontal="left"/>
    </xf>
    <xf numFmtId="57" fontId="10" fillId="0" borderId="0" xfId="0" quotePrefix="1" applyNumberFormat="1" applyFont="1" applyAlignment="1" applyProtection="1">
      <alignment horizontal="center" vertical="center"/>
      <protection locked="0"/>
    </xf>
    <xf numFmtId="57" fontId="10" fillId="0" borderId="0" xfId="0" quotePrefix="1" applyNumberFormat="1" applyFont="1" applyAlignment="1" applyProtection="1">
      <alignment vertical="center"/>
      <protection locked="0"/>
    </xf>
    <xf numFmtId="2" fontId="19" fillId="0" borderId="0" xfId="0" applyNumberFormat="1" applyFont="1" applyAlignment="1" applyProtection="1">
      <alignment vertical="center"/>
    </xf>
    <xf numFmtId="57" fontId="10" fillId="0" borderId="0" xfId="0" applyNumberFormat="1" applyFont="1" applyAlignment="1" applyProtection="1">
      <alignment vertical="center"/>
      <protection locked="0"/>
    </xf>
    <xf numFmtId="0" fontId="10" fillId="0" borderId="0" xfId="0" quotePrefix="1" applyFont="1" applyAlignment="1" applyProtection="1">
      <alignment vertical="center"/>
      <protection locked="0"/>
    </xf>
    <xf numFmtId="176" fontId="19" fillId="0" borderId="0" xfId="0" applyNumberFormat="1" applyFont="1" applyAlignment="1" applyProtection="1">
      <alignment vertical="center"/>
    </xf>
    <xf numFmtId="177" fontId="19" fillId="0" borderId="0" xfId="0" applyNumberFormat="1" applyFont="1" applyAlignment="1" applyProtection="1">
      <alignment vertical="center"/>
    </xf>
    <xf numFmtId="0" fontId="19" fillId="0" borderId="0" xfId="0" quotePrefix="1" applyFont="1" applyAlignment="1">
      <alignment vertical="center"/>
    </xf>
    <xf numFmtId="185" fontId="3" fillId="0" borderId="0" xfId="0" applyNumberFormat="1" applyFont="1" applyAlignment="1">
      <alignment vertical="center"/>
    </xf>
    <xf numFmtId="0" fontId="18" fillId="0" borderId="0" xfId="0" applyNumberFormat="1" applyFont="1" applyAlignment="1">
      <alignment horizontal="center" vertical="center" shrinkToFit="1"/>
    </xf>
    <xf numFmtId="0" fontId="20" fillId="0" borderId="0" xfId="0" applyFont="1" applyAlignment="1">
      <alignment horizontal="center" vertical="center" shrinkToFit="1"/>
    </xf>
    <xf numFmtId="180" fontId="3" fillId="0" borderId="0" xfId="0" applyNumberFormat="1" applyFont="1" applyAlignment="1">
      <alignment vertical="center"/>
    </xf>
    <xf numFmtId="0" fontId="18" fillId="0" borderId="0" xfId="0" applyNumberFormat="1" applyFont="1" applyAlignment="1">
      <alignment horizontal="center" shrinkToFit="1"/>
    </xf>
    <xf numFmtId="0" fontId="20" fillId="0" borderId="0" xfId="0" applyFont="1" applyAlignment="1">
      <alignment horizontal="center" shrinkToFit="1"/>
    </xf>
    <xf numFmtId="180" fontId="3" fillId="0" borderId="0" xfId="0" applyNumberFormat="1" applyFont="1" applyAlignment="1"/>
  </cellXfs>
  <cellStyles count="2">
    <cellStyle name="ハイパーリンク" xfId="1" builtinId="8"/>
    <cellStyle name="標準" xfId="0" builtinId="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あわび </a:t>
            </a:r>
            <a:r>
              <a:rPr lang="en-US" altLang="ja-JP" sz="1200"/>
              <a:t>(</a:t>
            </a:r>
            <a:r>
              <a:rPr lang="ja-JP" altLang="en-US" sz="1200"/>
              <a:t>東防波堤</a:t>
            </a:r>
            <a:r>
              <a:rPr lang="en-US" altLang="ja-JP" sz="1200"/>
              <a:t>(</a:t>
            </a:r>
            <a:r>
              <a:rPr lang="ja-JP" altLang="en-US" sz="1200"/>
              <a:t>県</a:t>
            </a:r>
            <a:r>
              <a:rPr lang="en-US" altLang="ja-JP" sz="1200"/>
              <a:t>/</a:t>
            </a:r>
            <a:r>
              <a:rPr lang="ja-JP" altLang="en-US" sz="1200"/>
              <a:t>肉部</a:t>
            </a:r>
            <a:r>
              <a:rPr lang="en-US" altLang="ja-JP" sz="1200"/>
              <a:t>))</a:t>
            </a:r>
          </a:p>
        </c:rich>
      </c:tx>
      <c:layout>
        <c:manualLayout>
          <c:xMode val="edge"/>
          <c:yMode val="edge"/>
          <c:x val="0.10668384044587016"/>
          <c:y val="0.16463091859068926"/>
        </c:manualLayout>
      </c:layout>
      <c:overlay val="0"/>
      <c:spPr>
        <a:solidFill>
          <a:srgbClr val="FFFFFF"/>
        </a:solidFill>
        <a:ln w="25400">
          <a:noFill/>
        </a:ln>
      </c:spPr>
    </c:title>
    <c:autoTitleDeleted val="0"/>
    <c:plotArea>
      <c:layout>
        <c:manualLayout>
          <c:layoutTarget val="inner"/>
          <c:xMode val="edge"/>
          <c:yMode val="edge"/>
          <c:x val="3.81924446944132E-2"/>
          <c:y val="3.9920862566245822E-2"/>
          <c:w val="0.90201505376344082"/>
          <c:h val="0.84987946637850897"/>
        </c:manualLayout>
      </c:layout>
      <c:lineChart>
        <c:grouping val="standard"/>
        <c:varyColors val="0"/>
        <c:ser>
          <c:idx val="0"/>
          <c:order val="0"/>
          <c:tx>
            <c:strRef>
              <c:f>あわび!$D$69</c:f>
              <c:strCache>
                <c:ptCount val="1"/>
                <c:pt idx="0">
                  <c:v>K-40</c:v>
                </c:pt>
              </c:strCache>
            </c:strRef>
          </c:tx>
          <c:spPr>
            <a:ln w="3175">
              <a:solidFill>
                <a:srgbClr val="00B050"/>
              </a:solidFill>
              <a:prstDash val="sysDash"/>
            </a:ln>
          </c:spPr>
          <c:marker>
            <c:symbol val="square"/>
            <c:size val="5"/>
            <c:spPr>
              <a:solidFill>
                <a:srgbClr val="FFFFFF"/>
              </a:solidFill>
              <a:ln>
                <a:solidFill>
                  <a:srgbClr val="00B05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あわび!$D$70:$D$112</c:f>
              <c:numCache>
                <c:formatCode>0.0_);[Red]\(0.0\)</c:formatCode>
                <c:ptCount val="43"/>
                <c:pt idx="0">
                  <c:v>48.888888888888886</c:v>
                </c:pt>
                <c:pt idx="1">
                  <c:v>72.222222222222229</c:v>
                </c:pt>
                <c:pt idx="2">
                  <c:v>73.333333333333329</c:v>
                </c:pt>
                <c:pt idx="3">
                  <c:v>80.370370370370367</c:v>
                </c:pt>
                <c:pt idx="4">
                  <c:v>85.555555555555557</c:v>
                </c:pt>
                <c:pt idx="6">
                  <c:v>80.370370370370367</c:v>
                </c:pt>
                <c:pt idx="7">
                  <c:v>80</c:v>
                </c:pt>
                <c:pt idx="8">
                  <c:v>83.5</c:v>
                </c:pt>
                <c:pt idx="9">
                  <c:v>68.7</c:v>
                </c:pt>
                <c:pt idx="10">
                  <c:v>68.900000000000006</c:v>
                </c:pt>
                <c:pt idx="11">
                  <c:v>71.5</c:v>
                </c:pt>
                <c:pt idx="12">
                  <c:v>66.599999999999994</c:v>
                </c:pt>
                <c:pt idx="13">
                  <c:v>78.400000000000006</c:v>
                </c:pt>
                <c:pt idx="14">
                  <c:v>69.599999999999994</c:v>
                </c:pt>
                <c:pt idx="15">
                  <c:v>66</c:v>
                </c:pt>
                <c:pt idx="16">
                  <c:v>71</c:v>
                </c:pt>
                <c:pt idx="17">
                  <c:v>73.8</c:v>
                </c:pt>
                <c:pt idx="18">
                  <c:v>74.2</c:v>
                </c:pt>
                <c:pt idx="19">
                  <c:v>68.599999999999994</c:v>
                </c:pt>
                <c:pt idx="20">
                  <c:v>71.7</c:v>
                </c:pt>
                <c:pt idx="21">
                  <c:v>74.3</c:v>
                </c:pt>
                <c:pt idx="22">
                  <c:v>77.900000000000006</c:v>
                </c:pt>
                <c:pt idx="23">
                  <c:v>73.7</c:v>
                </c:pt>
                <c:pt idx="24">
                  <c:v>73.2</c:v>
                </c:pt>
                <c:pt idx="25">
                  <c:v>74</c:v>
                </c:pt>
                <c:pt idx="26">
                  <c:v>71</c:v>
                </c:pt>
                <c:pt idx="27">
                  <c:v>69.900000000000006</c:v>
                </c:pt>
                <c:pt idx="28">
                  <c:v>67.8</c:v>
                </c:pt>
                <c:pt idx="29">
                  <c:v>71.3</c:v>
                </c:pt>
                <c:pt idx="30">
                  <c:v>73.599999999999994</c:v>
                </c:pt>
                <c:pt idx="32">
                  <c:v>74.099999999999994</c:v>
                </c:pt>
                <c:pt idx="33">
                  <c:v>72.5</c:v>
                </c:pt>
                <c:pt idx="34">
                  <c:v>69.3</c:v>
                </c:pt>
                <c:pt idx="35">
                  <c:v>66.099999999999994</c:v>
                </c:pt>
                <c:pt idx="36">
                  <c:v>62.1</c:v>
                </c:pt>
                <c:pt idx="37">
                  <c:v>62.7</c:v>
                </c:pt>
              </c:numCache>
            </c:numRef>
          </c:val>
          <c:smooth val="0"/>
        </c:ser>
        <c:ser>
          <c:idx val="1"/>
          <c:order val="1"/>
          <c:tx>
            <c:strRef>
              <c:f>あわび!$C$69</c:f>
              <c:strCache>
                <c:ptCount val="1"/>
                <c:pt idx="0">
                  <c:v>Be-7</c:v>
                </c:pt>
              </c:strCache>
            </c:strRef>
          </c:tx>
          <c:spPr>
            <a:ln w="3175">
              <a:solidFill>
                <a:srgbClr val="0066FF"/>
              </a:solidFill>
              <a:prstDash val="sysDash"/>
            </a:ln>
          </c:spPr>
          <c:marker>
            <c:symbol val="circle"/>
            <c:size val="5"/>
            <c:spPr>
              <a:solidFill>
                <a:srgbClr val="FFFFFF"/>
              </a:solidFill>
              <a:ln>
                <a:solidFill>
                  <a:srgbClr val="0066FF"/>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あわび!$C$70:$C$112</c:f>
              <c:numCache>
                <c:formatCode>0.00</c:formatCode>
                <c:ptCount val="43"/>
                <c:pt idx="0">
                  <c:v>0.48148148148148145</c:v>
                </c:pt>
                <c:pt idx="1">
                  <c:v>0.44444444444444442</c:v>
                </c:pt>
                <c:pt idx="2">
                  <c:v>0.40740740740740738</c:v>
                </c:pt>
                <c:pt idx="3">
                  <c:v>0.62962962962962965</c:v>
                </c:pt>
                <c:pt idx="4">
                  <c:v>0.51851851851851849</c:v>
                </c:pt>
                <c:pt idx="6">
                  <c:v>0.70370370370370372</c:v>
                </c:pt>
                <c:pt idx="7">
                  <c:v>0.51851851851851849</c:v>
                </c:pt>
                <c:pt idx="8">
                  <c:v>0.77</c:v>
                </c:pt>
                <c:pt idx="9">
                  <c:v>0.88</c:v>
                </c:pt>
                <c:pt idx="10">
                  <c:v>1.4</c:v>
                </c:pt>
                <c:pt idx="11">
                  <c:v>0.73</c:v>
                </c:pt>
                <c:pt idx="12">
                  <c:v>0.55000000000000004</c:v>
                </c:pt>
                <c:pt idx="13">
                  <c:v>0.98</c:v>
                </c:pt>
                <c:pt idx="14">
                  <c:v>0.7</c:v>
                </c:pt>
                <c:pt idx="15">
                  <c:v>0.35</c:v>
                </c:pt>
                <c:pt idx="16">
                  <c:v>0.51</c:v>
                </c:pt>
                <c:pt idx="17">
                  <c:v>0.48</c:v>
                </c:pt>
                <c:pt idx="18">
                  <c:v>0.82</c:v>
                </c:pt>
                <c:pt idx="19">
                  <c:v>0.5</c:v>
                </c:pt>
                <c:pt idx="20">
                  <c:v>0.28000000000000003</c:v>
                </c:pt>
                <c:pt idx="21">
                  <c:v>0.57999999999999996</c:v>
                </c:pt>
                <c:pt idx="22" formatCode="&quot;(&quot;0.00&quot;)&quot;">
                  <c:v>0.32</c:v>
                </c:pt>
                <c:pt idx="23">
                  <c:v>0.5</c:v>
                </c:pt>
                <c:pt idx="24">
                  <c:v>0.65</c:v>
                </c:pt>
                <c:pt idx="25">
                  <c:v>1.02</c:v>
                </c:pt>
                <c:pt idx="26">
                  <c:v>0.61</c:v>
                </c:pt>
                <c:pt idx="27">
                  <c:v>1.04</c:v>
                </c:pt>
                <c:pt idx="28">
                  <c:v>0.47</c:v>
                </c:pt>
                <c:pt idx="29">
                  <c:v>0.93</c:v>
                </c:pt>
                <c:pt idx="30">
                  <c:v>0.61</c:v>
                </c:pt>
                <c:pt idx="32" formatCode="&quot;(&quot;0.00&quot;)&quot;">
                  <c:v>0.66</c:v>
                </c:pt>
                <c:pt idx="33">
                  <c:v>0.14000000000000001</c:v>
                </c:pt>
                <c:pt idx="34">
                  <c:v>0.14000000000000001</c:v>
                </c:pt>
                <c:pt idx="35">
                  <c:v>0.14000000000000001</c:v>
                </c:pt>
                <c:pt idx="36">
                  <c:v>0.14000000000000001</c:v>
                </c:pt>
                <c:pt idx="37">
                  <c:v>0.69</c:v>
                </c:pt>
              </c:numCache>
            </c:numRef>
          </c:val>
          <c:smooth val="0"/>
        </c:ser>
        <c:ser>
          <c:idx val="2"/>
          <c:order val="2"/>
          <c:tx>
            <c:strRef>
              <c:f>あわび!$F$69</c:f>
              <c:strCache>
                <c:ptCount val="1"/>
                <c:pt idx="0">
                  <c:v>Cs-137</c:v>
                </c:pt>
              </c:strCache>
            </c:strRef>
          </c:tx>
          <c:spPr>
            <a:ln w="3175">
              <a:solidFill>
                <a:srgbClr val="FF0000"/>
              </a:solidFill>
              <a:prstDash val="sysDash"/>
            </a:ln>
          </c:spPr>
          <c:marker>
            <c:symbol val="triangle"/>
            <c:size val="5"/>
            <c:spPr>
              <a:solidFill>
                <a:srgbClr val="FF0000"/>
              </a:solidFill>
              <a:ln>
                <a:solidFill>
                  <a:srgbClr val="FF000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あわび!$F$70:$F$112</c:f>
              <c:numCache>
                <c:formatCode>0.000;"△ "0.000</c:formatCode>
                <c:ptCount val="43"/>
                <c:pt idx="0">
                  <c:v>2.5925925925925925E-2</c:v>
                </c:pt>
                <c:pt idx="1">
                  <c:v>5.9259259259259262E-2</c:v>
                </c:pt>
                <c:pt idx="2">
                  <c:v>5.5555555555555552E-2</c:v>
                </c:pt>
                <c:pt idx="3">
                  <c:v>5.9259259259259262E-2</c:v>
                </c:pt>
                <c:pt idx="4">
                  <c:v>4.4444444444444446E-2</c:v>
                </c:pt>
                <c:pt idx="6">
                  <c:v>7.0370370370370361E-2</c:v>
                </c:pt>
                <c:pt idx="7">
                  <c:v>5.5555555555555552E-2</c:v>
                </c:pt>
                <c:pt idx="8">
                  <c:v>4.7E-2</c:v>
                </c:pt>
                <c:pt idx="9" formatCode="&quot;(&quot;0.000&quot;)&quot;">
                  <c:v>2.8000000000000001E-2</c:v>
                </c:pt>
                <c:pt idx="10">
                  <c:v>2.9000000000000001E-2</c:v>
                </c:pt>
                <c:pt idx="11">
                  <c:v>2.5999999999999999E-2</c:v>
                </c:pt>
                <c:pt idx="12">
                  <c:v>2.5999999999999999E-2</c:v>
                </c:pt>
                <c:pt idx="13">
                  <c:v>2.9000000000000001E-2</c:v>
                </c:pt>
                <c:pt idx="14">
                  <c:v>2.7E-2</c:v>
                </c:pt>
                <c:pt idx="15">
                  <c:v>2.5999999999999999E-2</c:v>
                </c:pt>
                <c:pt idx="16">
                  <c:v>4.1000000000000002E-2</c:v>
                </c:pt>
                <c:pt idx="17">
                  <c:v>2.4E-2</c:v>
                </c:pt>
                <c:pt idx="18">
                  <c:v>3.2000000000000001E-2</c:v>
                </c:pt>
                <c:pt idx="19">
                  <c:v>2.3E-2</c:v>
                </c:pt>
                <c:pt idx="20">
                  <c:v>2.1999999999999999E-2</c:v>
                </c:pt>
                <c:pt idx="21" formatCode="&quot;(&quot;0.000&quot;)&quot;">
                  <c:v>2.1999999999999999E-2</c:v>
                </c:pt>
                <c:pt idx="22">
                  <c:v>2.8000000000000001E-2</c:v>
                </c:pt>
                <c:pt idx="23" formatCode="&quot;(&quot;0.000&quot;)&quot;">
                  <c:v>2.3E-2</c:v>
                </c:pt>
                <c:pt idx="24" formatCode="&quot;(&quot;0.000&quot;)&quot;">
                  <c:v>2.1999999999999999E-2</c:v>
                </c:pt>
                <c:pt idx="25" formatCode="0.00">
                  <c:v>1.0999999999999999E-2</c:v>
                </c:pt>
                <c:pt idx="26" formatCode="&quot;(&quot;0.000&quot;)&quot;">
                  <c:v>2.4E-2</c:v>
                </c:pt>
                <c:pt idx="27" formatCode="&quot;(&quot;0.000&quot;)&quot;">
                  <c:v>2.4E-2</c:v>
                </c:pt>
                <c:pt idx="28" formatCode="0.00">
                  <c:v>1.0999999999999999E-2</c:v>
                </c:pt>
                <c:pt idx="29" formatCode="0.00">
                  <c:v>1.0999999999999999E-2</c:v>
                </c:pt>
                <c:pt idx="30">
                  <c:v>3.4000000000000002E-2</c:v>
                </c:pt>
                <c:pt idx="32">
                  <c:v>0.22</c:v>
                </c:pt>
                <c:pt idx="33">
                  <c:v>8.8999999999999996E-2</c:v>
                </c:pt>
                <c:pt idx="34">
                  <c:v>0.14000000000000001</c:v>
                </c:pt>
                <c:pt idx="35" formatCode="&quot;(&quot;0.000&quot;)&quot;">
                  <c:v>4.2999999999999997E-2</c:v>
                </c:pt>
                <c:pt idx="36">
                  <c:v>8.2000000000000003E-2</c:v>
                </c:pt>
                <c:pt idx="37">
                  <c:v>6.4000000000000001E-2</c:v>
                </c:pt>
              </c:numCache>
            </c:numRef>
          </c:val>
          <c:smooth val="0"/>
        </c:ser>
        <c:ser>
          <c:idx val="4"/>
          <c:order val="3"/>
          <c:tx>
            <c:strRef>
              <c:f>あわび!$E$69</c:f>
              <c:strCache>
                <c:ptCount val="1"/>
                <c:pt idx="0">
                  <c:v>Cs-134</c:v>
                </c:pt>
              </c:strCache>
            </c:strRef>
          </c:tx>
          <c:spPr>
            <a:ln w="0">
              <a:solidFill>
                <a:srgbClr val="FF0000"/>
              </a:solidFill>
              <a:prstDash val="sysDot"/>
            </a:ln>
          </c:spPr>
          <c:marker>
            <c:symbol val="triangle"/>
            <c:size val="6"/>
            <c:spPr>
              <a:solidFill>
                <a:srgbClr val="FFFFFF"/>
              </a:solidFill>
              <a:ln>
                <a:solidFill>
                  <a:srgbClr val="FF000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あわび!$E$70:$E$112</c:f>
              <c:numCache>
                <c:formatCode>0.000</c:formatCode>
                <c:ptCount val="43"/>
                <c:pt idx="0">
                  <c:v>1.0999999999999999E-2</c:v>
                </c:pt>
                <c:pt idx="1">
                  <c:v>7.8253594165942891E-3</c:v>
                </c:pt>
                <c:pt idx="2">
                  <c:v>5.5311828262225747E-3</c:v>
                </c:pt>
                <c:pt idx="3">
                  <c:v>4.0264478744995273E-3</c:v>
                </c:pt>
                <c:pt idx="4">
                  <c:v>2.9256795218951599E-3</c:v>
                </c:pt>
                <c:pt idx="6">
                  <c:v>9.2013426601775528E-3</c:v>
                </c:pt>
                <c:pt idx="7">
                  <c:v>6.6245882719172169E-3</c:v>
                </c:pt>
                <c:pt idx="8">
                  <c:v>4.7782181681124379E-3</c:v>
                </c:pt>
                <c:pt idx="9">
                  <c:v>3.4369559347258234E-3</c:v>
                </c:pt>
                <c:pt idx="10">
                  <c:v>2.4563150228958663E-3</c:v>
                </c:pt>
                <c:pt idx="11">
                  <c:v>1.7345949836345129E-3</c:v>
                </c:pt>
                <c:pt idx="12">
                  <c:v>1.2569084957544481E-3</c:v>
                </c:pt>
                <c:pt idx="13">
                  <c:v>9.0658962694003728E-4</c:v>
                </c:pt>
                <c:pt idx="14">
                  <c:v>6.3610217249369179E-4</c:v>
                </c:pt>
                <c:pt idx="15">
                  <c:v>4.426349749308926E-4</c:v>
                </c:pt>
                <c:pt idx="16">
                  <c:v>3.192661026229606E-4</c:v>
                </c:pt>
                <c:pt idx="17">
                  <c:v>2.279623958474028E-4</c:v>
                </c:pt>
                <c:pt idx="18">
                  <c:v>1.6321975052579178E-4</c:v>
                </c:pt>
                <c:pt idx="19">
                  <c:v>1.1611392834101596E-4</c:v>
                </c:pt>
                <c:pt idx="20">
                  <c:v>8.252703238344478E-5</c:v>
                </c:pt>
                <c:pt idx="21">
                  <c:v>5.8763483836715694E-5</c:v>
                </c:pt>
                <c:pt idx="22">
                  <c:v>4.2268372312005406E-5</c:v>
                </c:pt>
                <c:pt idx="23">
                  <c:v>3.0375526520912512E-5</c:v>
                </c:pt>
                <c:pt idx="24">
                  <c:v>2.1589158998163308E-5</c:v>
                </c:pt>
                <c:pt idx="25">
                  <c:v>1.5471945259475367E-5</c:v>
                </c:pt>
                <c:pt idx="26">
                  <c:v>1.0805940244707129E-5</c:v>
                </c:pt>
                <c:pt idx="27">
                  <c:v>7.8952415673463517E-6</c:v>
                </c:pt>
                <c:pt idx="28">
                  <c:v>5.5600711499595153E-6</c:v>
                </c:pt>
                <c:pt idx="29">
                  <c:v>3.9956610447898941E-6</c:v>
                </c:pt>
                <c:pt idx="30">
                  <c:v>2.7676361577215647E-6</c:v>
                </c:pt>
                <c:pt idx="32" formatCode="0.000;&quot;△ &quot;0.000">
                  <c:v>0.11</c:v>
                </c:pt>
                <c:pt idx="33">
                  <c:v>4.4146056696392887E-3</c:v>
                </c:pt>
                <c:pt idx="34">
                  <c:v>3.1841901941504118E-3</c:v>
                </c:pt>
                <c:pt idx="35">
                  <c:v>2.2465356975026793E-3</c:v>
                </c:pt>
                <c:pt idx="36">
                  <c:v>1.5748157833581338E-3</c:v>
                </c:pt>
                <c:pt idx="37">
                  <c:v>1.1338025931818855E-3</c:v>
                </c:pt>
              </c:numCache>
            </c:numRef>
          </c:val>
          <c:smooth val="0"/>
        </c:ser>
        <c:ser>
          <c:idx val="3"/>
          <c:order val="4"/>
          <c:tx>
            <c:strRef>
              <c:f>あわび!$Y$69</c:f>
              <c:strCache>
                <c:ptCount val="1"/>
                <c:pt idx="0">
                  <c:v>Cs137崩壊</c:v>
                </c:pt>
              </c:strCache>
            </c:strRef>
          </c:tx>
          <c:spPr>
            <a:ln w="25400">
              <a:solidFill>
                <a:srgbClr val="FF0000"/>
              </a:solidFill>
              <a:prstDash val="sysDash"/>
            </a:ln>
          </c:spPr>
          <c:marker>
            <c:symbol val="none"/>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あわび!$Y$70:$Y$112</c:f>
              <c:numCache>
                <c:formatCode>0.000</c:formatCode>
                <c:ptCount val="43"/>
                <c:pt idx="0">
                  <c:v>0.16</c:v>
                </c:pt>
                <c:pt idx="1">
                  <c:v>0.15630712798260774</c:v>
                </c:pt>
                <c:pt idx="2">
                  <c:v>0.15263204516631809</c:v>
                </c:pt>
                <c:pt idx="3">
                  <c:v>0.1493446744032188</c:v>
                </c:pt>
                <c:pt idx="4">
                  <c:v>0.14610966329674505</c:v>
                </c:pt>
                <c:pt idx="5">
                  <c:v>0.14439545480915092</c:v>
                </c:pt>
                <c:pt idx="6">
                  <c:v>0.14263833000470877</c:v>
                </c:pt>
                <c:pt idx="7">
                  <c:v>0.13946054518074827</c:v>
                </c:pt>
                <c:pt idx="8">
                  <c:v>0.136370768844427</c:v>
                </c:pt>
                <c:pt idx="9">
                  <c:v>0.13332420216471069</c:v>
                </c:pt>
                <c:pt idx="10">
                  <c:v>0.13028812598357398</c:v>
                </c:pt>
                <c:pt idx="11">
                  <c:v>0.12721677121683278</c:v>
                </c:pt>
                <c:pt idx="12">
                  <c:v>0.12443751867284233</c:v>
                </c:pt>
                <c:pt idx="13">
                  <c:v>0.12168058050048988</c:v>
                </c:pt>
                <c:pt idx="14">
                  <c:v>0.11875965954939649</c:v>
                </c:pt>
                <c:pt idx="15">
                  <c:v>0.11584303764220988</c:v>
                </c:pt>
                <c:pt idx="16">
                  <c:v>0.11327651192003818</c:v>
                </c:pt>
                <c:pt idx="17">
                  <c:v>0.11068997841793518</c:v>
                </c:pt>
                <c:pt idx="18">
                  <c:v>0.10818298589749321</c:v>
                </c:pt>
                <c:pt idx="19">
                  <c:v>0.10568607388887574</c:v>
                </c:pt>
                <c:pt idx="20">
                  <c:v>0.10324027595732621</c:v>
                </c:pt>
                <c:pt idx="21">
                  <c:v>0.10086380930781505</c:v>
                </c:pt>
                <c:pt idx="22">
                  <c:v>9.861047948332019E-2</c:v>
                </c:pt>
                <c:pt idx="23">
                  <c:v>9.6401405613070854E-2</c:v>
                </c:pt>
                <c:pt idx="24">
                  <c:v>9.417047442439952E-2</c:v>
                </c:pt>
                <c:pt idx="25">
                  <c:v>9.2043437194885863E-2</c:v>
                </c:pt>
                <c:pt idx="26">
                  <c:v>8.9805607696404374E-2</c:v>
                </c:pt>
                <c:pt idx="27">
                  <c:v>8.7893570554726616E-2</c:v>
                </c:pt>
                <c:pt idx="28">
                  <c:v>8.5805359065231249E-2</c:v>
                </c:pt>
                <c:pt idx="29">
                  <c:v>8.3883145750464599E-2</c:v>
                </c:pt>
                <c:pt idx="30">
                  <c:v>8.1797241656732037E-2</c:v>
                </c:pt>
                <c:pt idx="31">
                  <c:v>8.1385299684513301E-2</c:v>
                </c:pt>
                <c:pt idx="32">
                  <c:v>7.825242207191084E-2</c:v>
                </c:pt>
                <c:pt idx="33">
                  <c:v>7.6446320948395027E-2</c:v>
                </c:pt>
                <c:pt idx="34">
                  <c:v>7.4752637382487233E-2</c:v>
                </c:pt>
                <c:pt idx="35">
                  <c:v>7.2985845371925984E-2</c:v>
                </c:pt>
                <c:pt idx="36">
                  <c:v>7.1229337501950263E-2</c:v>
                </c:pt>
                <c:pt idx="37">
                  <c:v>6.9642446322510737E-2</c:v>
                </c:pt>
              </c:numCache>
            </c:numRef>
          </c:val>
          <c:smooth val="0"/>
        </c:ser>
        <c:ser>
          <c:idx val="5"/>
          <c:order val="5"/>
          <c:tx>
            <c:strRef>
              <c:f>あわび!$Z$69</c:f>
              <c:strCache>
                <c:ptCount val="1"/>
                <c:pt idx="0">
                  <c:v>Cs134崩壊</c:v>
                </c:pt>
              </c:strCache>
            </c:strRef>
          </c:tx>
          <c:spPr>
            <a:ln w="22225">
              <a:solidFill>
                <a:srgbClr val="FF0000"/>
              </a:solidFill>
              <a:prstDash val="sysDash"/>
            </a:ln>
          </c:spPr>
          <c:marker>
            <c:symbol val="none"/>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あわび!$Z$70:$Z$112</c:f>
              <c:numCache>
                <c:formatCode>0.000</c:formatCode>
                <c:ptCount val="43"/>
                <c:pt idx="0">
                  <c:v>7.0000000000000007E-2</c:v>
                </c:pt>
                <c:pt idx="1">
                  <c:v>4.9797741741963671E-2</c:v>
                </c:pt>
                <c:pt idx="2">
                  <c:v>3.5198436166870933E-2</c:v>
                </c:pt>
                <c:pt idx="3">
                  <c:v>2.5622850110451543E-2</c:v>
                </c:pt>
                <c:pt idx="4">
                  <c:v>1.8617960593878293E-2</c:v>
                </c:pt>
                <c:pt idx="5">
                  <c:v>1.5674312977714926E-2</c:v>
                </c:pt>
                <c:pt idx="6">
                  <c:v>1.3111338606438459E-2</c:v>
                </c:pt>
                <c:pt idx="7">
                  <c:v>9.4396245384118262E-3</c:v>
                </c:pt>
                <c:pt idx="8">
                  <c:v>6.8086624584361823E-3</c:v>
                </c:pt>
                <c:pt idx="9">
                  <c:v>4.897447546500666E-3</c:v>
                </c:pt>
                <c:pt idx="10">
                  <c:v>3.5000954946120739E-3</c:v>
                </c:pt>
                <c:pt idx="11">
                  <c:v>2.4716895148237865E-3</c:v>
                </c:pt>
                <c:pt idx="12">
                  <c:v>1.7910161042549175E-3</c:v>
                </c:pt>
                <c:pt idx="13">
                  <c:v>1.2918335959098157E-3</c:v>
                </c:pt>
                <c:pt idx="14">
                  <c:v>9.0640586704277654E-4</c:v>
                </c:pt>
                <c:pt idx="15">
                  <c:v>6.30727193813619E-4</c:v>
                </c:pt>
                <c:pt idx="16">
                  <c:v>4.5493425597159471E-4</c:v>
                </c:pt>
                <c:pt idx="17">
                  <c:v>3.2483217633290297E-4</c:v>
                </c:pt>
                <c:pt idx="18">
                  <c:v>2.3257795035325565E-4</c:v>
                </c:pt>
                <c:pt idx="19">
                  <c:v>1.6545509580809516E-4</c:v>
                </c:pt>
                <c:pt idx="20">
                  <c:v>1.1759586679092071E-4</c:v>
                </c:pt>
                <c:pt idx="21">
                  <c:v>8.3734294301597681E-5</c:v>
                </c:pt>
                <c:pt idx="22">
                  <c:v>6.0229790606995665E-5</c:v>
                </c:pt>
                <c:pt idx="23">
                  <c:v>4.3283228141060282E-5</c:v>
                </c:pt>
                <c:pt idx="24">
                  <c:v>3.0763203187532931E-5</c:v>
                </c:pt>
                <c:pt idx="25">
                  <c:v>2.2046555670099047E-5</c:v>
                </c:pt>
                <c:pt idx="26">
                  <c:v>1.5397789946729535E-5</c:v>
                </c:pt>
                <c:pt idx="27">
                  <c:v>1.125022612375011E-5</c:v>
                </c:pt>
                <c:pt idx="28">
                  <c:v>7.9227541257117094E-6</c:v>
                </c:pt>
                <c:pt idx="29">
                  <c:v>5.6935674335363861E-6</c:v>
                </c:pt>
                <c:pt idx="30">
                  <c:v>3.9437086676880205E-6</c:v>
                </c:pt>
                <c:pt idx="31">
                  <c:v>3.6637763636477827E-6</c:v>
                </c:pt>
                <c:pt idx="32">
                  <c:v>2.0668862663293624E-6</c:v>
                </c:pt>
                <c:pt idx="33">
                  <c:v>1.4703752642954468E-6</c:v>
                </c:pt>
                <c:pt idx="34">
                  <c:v>1.0605600700624817E-6</c:v>
                </c:pt>
                <c:pt idx="35">
                  <c:v>7.4825494441830027E-7</c:v>
                </c:pt>
                <c:pt idx="36">
                  <c:v>5.245248040151802E-7</c:v>
                </c:pt>
                <c:pt idx="37">
                  <c:v>3.7763628563112209E-7</c:v>
                </c:pt>
              </c:numCache>
            </c:numRef>
          </c:val>
          <c:smooth val="0"/>
        </c:ser>
        <c:dLbls>
          <c:showLegendKey val="0"/>
          <c:showVal val="0"/>
          <c:showCatName val="0"/>
          <c:showSerName val="0"/>
          <c:showPercent val="0"/>
          <c:showBubbleSize val="0"/>
        </c:dLbls>
        <c:marker val="1"/>
        <c:smooth val="0"/>
        <c:axId val="241957504"/>
        <c:axId val="241967488"/>
      </c:lineChart>
      <c:dateAx>
        <c:axId val="24195750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1967488"/>
        <c:crossesAt val="1.0000000000000002E-3"/>
        <c:auto val="0"/>
        <c:lblOffset val="100"/>
        <c:baseTimeUnit val="months"/>
        <c:majorUnit val="24"/>
        <c:majorTimeUnit val="months"/>
        <c:minorUnit val="3"/>
        <c:minorTimeUnit val="months"/>
      </c:dateAx>
      <c:valAx>
        <c:axId val="241967488"/>
        <c:scaling>
          <c:logBase val="10"/>
          <c:orientation val="minMax"/>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a:t>Bq/kg</a:t>
                </a:r>
                <a:r>
                  <a:rPr lang="ja-JP" altLang="en-US"/>
                  <a:t>生</a:t>
                </a:r>
              </a:p>
            </c:rich>
          </c:tx>
          <c:layout>
            <c:manualLayout>
              <c:xMode val="edge"/>
              <c:yMode val="edge"/>
              <c:x val="7.2454178521802394E-4"/>
              <c:y val="0.32872569078963015"/>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1957504"/>
        <c:crosses val="autoZero"/>
        <c:crossBetween val="between"/>
        <c:minorUnit val="10"/>
      </c:valAx>
      <c:spPr>
        <a:noFill/>
        <a:ln w="12700">
          <a:solidFill>
            <a:srgbClr val="808080"/>
          </a:solidFill>
          <a:prstDash val="solid"/>
        </a:ln>
      </c:spPr>
    </c:plotArea>
    <c:legend>
      <c:legendPos val="r"/>
      <c:layout>
        <c:manualLayout>
          <c:xMode val="edge"/>
          <c:yMode val="edge"/>
          <c:x val="0.5564573476702509"/>
          <c:y val="0.10796770833333333"/>
          <c:w val="0.43232168458781361"/>
          <c:h val="0.1884337118522329"/>
        </c:manualLayout>
      </c:layout>
      <c:overlay val="0"/>
      <c:spPr>
        <a:solidFill>
          <a:sysClr val="window" lastClr="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0" i="0" u="none" strike="noStrike" baseline="0">
                <a:solidFill>
                  <a:srgbClr val="000000"/>
                </a:solidFill>
                <a:latin typeface="Meiryo UI"/>
                <a:ea typeface="Meiryo UI"/>
                <a:cs typeface="Meiryo UI"/>
              </a:defRPr>
            </a:pPr>
            <a:r>
              <a:rPr lang="ja-JP" altLang="en-US" sz="1000"/>
              <a:t>あわび</a:t>
            </a:r>
            <a:r>
              <a:rPr lang="en-US" altLang="ja-JP" sz="1000"/>
              <a:t>(</a:t>
            </a:r>
            <a:r>
              <a:rPr lang="ja-JP" altLang="en-US" sz="1000"/>
              <a:t>東防波堤</a:t>
            </a:r>
            <a:r>
              <a:rPr lang="en-US" altLang="ja-JP" sz="1000"/>
              <a:t>(</a:t>
            </a:r>
            <a:r>
              <a:rPr lang="ja-JP" altLang="en-US" sz="1000"/>
              <a:t>県</a:t>
            </a:r>
            <a:r>
              <a:rPr lang="en-US" altLang="ja-JP" sz="1000"/>
              <a:t>/</a:t>
            </a:r>
            <a:r>
              <a:rPr lang="ja-JP" altLang="en-US" sz="1000"/>
              <a:t>内臓</a:t>
            </a:r>
            <a:r>
              <a:rPr lang="en-US" altLang="ja-JP" sz="1000"/>
              <a:t>))</a:t>
            </a:r>
          </a:p>
        </c:rich>
      </c:tx>
      <c:layout>
        <c:manualLayout>
          <c:xMode val="edge"/>
          <c:yMode val="edge"/>
          <c:x val="0.25447017867536431"/>
          <c:y val="2.8229166666666545E-4"/>
        </c:manualLayout>
      </c:layout>
      <c:overlay val="0"/>
      <c:spPr>
        <a:solidFill>
          <a:srgbClr val="FFFFFF"/>
        </a:solidFill>
        <a:ln w="25400">
          <a:noFill/>
        </a:ln>
      </c:spPr>
    </c:title>
    <c:autoTitleDeleted val="0"/>
    <c:plotArea>
      <c:layout>
        <c:manualLayout>
          <c:layoutTarget val="inner"/>
          <c:xMode val="edge"/>
          <c:yMode val="edge"/>
          <c:x val="5.1231551739316379E-2"/>
          <c:y val="4.9142903290934785E-2"/>
          <c:w val="0.78219293072947382"/>
          <c:h val="0.84873909547724913"/>
        </c:manualLayout>
      </c:layout>
      <c:lineChart>
        <c:grouping val="standard"/>
        <c:varyColors val="0"/>
        <c:ser>
          <c:idx val="1"/>
          <c:order val="0"/>
          <c:tx>
            <c:strRef>
              <c:f>あわび!$H$69</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あわび!$B$70:$B$81</c:f>
              <c:numCache>
                <c:formatCode>[$-411]m\.d\.ge</c:formatCode>
                <c:ptCount val="12"/>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numCache>
            </c:numRef>
          </c:cat>
          <c:val>
            <c:numRef>
              <c:f>あわび!$H$70:$H$112</c:f>
              <c:numCache>
                <c:formatCode>0.0_);[Red]\(0.0\)</c:formatCode>
                <c:ptCount val="43"/>
                <c:pt idx="0">
                  <c:v>96.296296296296291</c:v>
                </c:pt>
                <c:pt idx="1">
                  <c:v>95.925925925925924</c:v>
                </c:pt>
                <c:pt idx="2">
                  <c:v>147.03703703703704</c:v>
                </c:pt>
                <c:pt idx="3">
                  <c:v>91.481481481481481</c:v>
                </c:pt>
                <c:pt idx="4">
                  <c:v>106.66666666666667</c:v>
                </c:pt>
                <c:pt idx="6">
                  <c:v>78.518518518518519</c:v>
                </c:pt>
                <c:pt idx="7">
                  <c:v>95.925925925925924</c:v>
                </c:pt>
                <c:pt idx="9">
                  <c:v>78.900000000000006</c:v>
                </c:pt>
                <c:pt idx="10">
                  <c:v>99</c:v>
                </c:pt>
                <c:pt idx="11">
                  <c:v>75.3</c:v>
                </c:pt>
              </c:numCache>
            </c:numRef>
          </c:val>
          <c:smooth val="0"/>
        </c:ser>
        <c:ser>
          <c:idx val="0"/>
          <c:order val="1"/>
          <c:tx>
            <c:strRef>
              <c:f>あわび!$G$69</c:f>
              <c:strCache>
                <c:ptCount val="1"/>
                <c:pt idx="0">
                  <c:v>Be-7</c:v>
                </c:pt>
              </c:strCache>
            </c:strRef>
          </c:tx>
          <c:spPr>
            <a:ln w="3175">
              <a:solidFill>
                <a:srgbClr val="0066FF"/>
              </a:solidFill>
              <a:prstDash val="sysDash"/>
            </a:ln>
          </c:spPr>
          <c:marker>
            <c:symbol val="circle"/>
            <c:size val="5"/>
            <c:spPr>
              <a:solidFill>
                <a:srgbClr val="FFFFFF"/>
              </a:solidFill>
              <a:ln>
                <a:solidFill>
                  <a:srgbClr val="0066FF"/>
                </a:solidFill>
                <a:prstDash val="solid"/>
              </a:ln>
            </c:spPr>
          </c:marker>
          <c:cat>
            <c:numRef>
              <c:f>あわび!$B$70:$B$81</c:f>
              <c:numCache>
                <c:formatCode>[$-411]m\.d\.ge</c:formatCode>
                <c:ptCount val="12"/>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numCache>
            </c:numRef>
          </c:cat>
          <c:val>
            <c:numRef>
              <c:f>あわび!$G$70:$G$112</c:f>
              <c:numCache>
                <c:formatCode>0.00</c:formatCode>
                <c:ptCount val="43"/>
                <c:pt idx="0">
                  <c:v>4.8148148148148149</c:v>
                </c:pt>
                <c:pt idx="1">
                  <c:v>4.4814814814814818</c:v>
                </c:pt>
                <c:pt idx="2">
                  <c:v>9.1481481481481488</c:v>
                </c:pt>
                <c:pt idx="3">
                  <c:v>11.222222222222221</c:v>
                </c:pt>
                <c:pt idx="4">
                  <c:v>5.7407407407407405</c:v>
                </c:pt>
                <c:pt idx="6">
                  <c:v>6.666666666666667</c:v>
                </c:pt>
                <c:pt idx="7">
                  <c:v>6.7037037037037033</c:v>
                </c:pt>
                <c:pt idx="9" formatCode="0.0">
                  <c:v>5.7</c:v>
                </c:pt>
                <c:pt idx="10" formatCode="0.0">
                  <c:v>9.9</c:v>
                </c:pt>
                <c:pt idx="11" formatCode="0.0">
                  <c:v>9.3000000000000007</c:v>
                </c:pt>
              </c:numCache>
            </c:numRef>
          </c:val>
          <c:smooth val="0"/>
        </c:ser>
        <c:ser>
          <c:idx val="2"/>
          <c:order val="2"/>
          <c:tx>
            <c:strRef>
              <c:f>あわび!$I$69</c:f>
              <c:strCache>
                <c:ptCount val="1"/>
                <c:pt idx="0">
                  <c:v>Cs-137</c:v>
                </c:pt>
              </c:strCache>
            </c:strRef>
          </c:tx>
          <c:spPr>
            <a:ln w="3175">
              <a:solidFill>
                <a:srgbClr val="FF0000"/>
              </a:solidFill>
              <a:prstDash val="sysDash"/>
            </a:ln>
          </c:spPr>
          <c:marker>
            <c:symbol val="triangle"/>
            <c:size val="5"/>
            <c:spPr>
              <a:solidFill>
                <a:srgbClr val="FF0000"/>
              </a:solidFill>
              <a:ln>
                <a:solidFill>
                  <a:srgbClr val="FF0000"/>
                </a:solidFill>
                <a:prstDash val="solid"/>
              </a:ln>
            </c:spPr>
          </c:marker>
          <c:cat>
            <c:numRef>
              <c:f>あわび!$B$70:$B$81</c:f>
              <c:numCache>
                <c:formatCode>[$-411]m\.d\.ge</c:formatCode>
                <c:ptCount val="12"/>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numCache>
            </c:numRef>
          </c:cat>
          <c:val>
            <c:numRef>
              <c:f>あわび!$I$70:$I$81</c:f>
              <c:numCache>
                <c:formatCode>0.000</c:formatCode>
                <c:ptCount val="12"/>
                <c:pt idx="0">
                  <c:v>7.0370370370370361E-2</c:v>
                </c:pt>
                <c:pt idx="1">
                  <c:v>7.7777777777777779E-2</c:v>
                </c:pt>
                <c:pt idx="2" formatCode="&quot;(&quot;0.000&quot;)&quot;">
                  <c:v>6.2962962962962957E-2</c:v>
                </c:pt>
                <c:pt idx="3">
                  <c:v>4.8148148148148148E-2</c:v>
                </c:pt>
                <c:pt idx="4">
                  <c:v>3.7037037037037035E-2</c:v>
                </c:pt>
                <c:pt idx="6">
                  <c:v>8.5185185185185169E-2</c:v>
                </c:pt>
                <c:pt idx="7">
                  <c:v>4.0740740740740751E-2</c:v>
                </c:pt>
                <c:pt idx="9" formatCode="&quot;(&quot;0.000&quot;)&quot;">
                  <c:v>4.9000000000000002E-2</c:v>
                </c:pt>
                <c:pt idx="10" formatCode="&quot;(&quot;0.000&quot;)&quot;">
                  <c:v>3.4000000000000002E-2</c:v>
                </c:pt>
                <c:pt idx="11">
                  <c:v>4.1000000000000002E-2</c:v>
                </c:pt>
              </c:numCache>
            </c:numRef>
          </c:val>
          <c:smooth val="0"/>
        </c:ser>
        <c:dLbls>
          <c:showLegendKey val="0"/>
          <c:showVal val="0"/>
          <c:showCatName val="0"/>
          <c:showSerName val="0"/>
          <c:showPercent val="0"/>
          <c:showBubbleSize val="0"/>
        </c:dLbls>
        <c:marker val="1"/>
        <c:smooth val="0"/>
        <c:axId val="242019712"/>
        <c:axId val="210830080"/>
      </c:lineChart>
      <c:dateAx>
        <c:axId val="24201971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10830080"/>
        <c:crossesAt val="0.01"/>
        <c:auto val="0"/>
        <c:lblOffset val="100"/>
        <c:baseTimeUnit val="months"/>
        <c:majorUnit val="24"/>
        <c:majorTimeUnit val="months"/>
        <c:minorUnit val="3"/>
        <c:minorTimeUnit val="months"/>
      </c:dateAx>
      <c:valAx>
        <c:axId val="210830080"/>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a:t>Bq/kg</a:t>
                </a:r>
                <a:r>
                  <a:rPr lang="ja-JP" altLang="en-US"/>
                  <a:t>生</a:t>
                </a:r>
              </a:p>
            </c:rich>
          </c:tx>
          <c:layout>
            <c:manualLayout>
              <c:xMode val="edge"/>
              <c:yMode val="edge"/>
              <c:x val="4.9262166206770286E-3"/>
              <c:y val="0.4711205472117860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2019712"/>
        <c:crosses val="autoZero"/>
        <c:crossBetween val="between"/>
        <c:minorUnit val="10"/>
      </c:valAx>
      <c:spPr>
        <a:noFill/>
        <a:ln w="12700">
          <a:solidFill>
            <a:srgbClr val="808080"/>
          </a:solidFill>
          <a:prstDash val="solid"/>
        </a:ln>
      </c:spPr>
    </c:plotArea>
    <c:legend>
      <c:legendPos val="r"/>
      <c:layout>
        <c:manualLayout>
          <c:xMode val="edge"/>
          <c:yMode val="edge"/>
          <c:x val="0.40769742694297101"/>
          <c:y val="0.48149722222222224"/>
          <c:w val="0.4547908498885338"/>
          <c:h val="0.15752604166666667"/>
        </c:manualLayout>
      </c:layout>
      <c:overlay val="0"/>
      <c:spPr>
        <a:solidFill>
          <a:sysClr val="window" lastClr="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あわび </a:t>
            </a:r>
            <a:r>
              <a:rPr lang="en-US" altLang="ja-JP" sz="1200"/>
              <a:t>(</a:t>
            </a:r>
            <a:r>
              <a:rPr lang="ja-JP" altLang="en-US" sz="1200"/>
              <a:t>東防波堤</a:t>
            </a:r>
            <a:r>
              <a:rPr lang="en-US" altLang="ja-JP" sz="1200"/>
              <a:t>(</a:t>
            </a:r>
            <a:r>
              <a:rPr lang="ja-JP" altLang="en-US" sz="1200"/>
              <a:t>電力</a:t>
            </a:r>
            <a:r>
              <a:rPr lang="en-US" altLang="ja-JP" sz="1200"/>
              <a:t>))</a:t>
            </a:r>
          </a:p>
        </c:rich>
      </c:tx>
      <c:layout>
        <c:manualLayout>
          <c:xMode val="edge"/>
          <c:yMode val="edge"/>
          <c:x val="0.14149670413960783"/>
          <c:y val="1.8027777777777701E-3"/>
        </c:manualLayout>
      </c:layout>
      <c:overlay val="0"/>
      <c:spPr>
        <a:solidFill>
          <a:srgbClr val="FFFFFF"/>
        </a:solidFill>
        <a:ln w="25400">
          <a:noFill/>
        </a:ln>
      </c:spPr>
    </c:title>
    <c:autoTitleDeleted val="0"/>
    <c:plotArea>
      <c:layout>
        <c:manualLayout>
          <c:layoutTarget val="inner"/>
          <c:xMode val="edge"/>
          <c:yMode val="edge"/>
          <c:x val="0.14088085413037157"/>
          <c:y val="9.7035416666666666E-2"/>
          <c:w val="0.84391001584084779"/>
          <c:h val="0.79276527777777783"/>
        </c:manualLayout>
      </c:layout>
      <c:lineChart>
        <c:grouping val="standard"/>
        <c:varyColors val="0"/>
        <c:ser>
          <c:idx val="1"/>
          <c:order val="0"/>
          <c:tx>
            <c:strRef>
              <c:f>あわび!$L$69</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あわび!$J$70:$J$112</c:f>
              <c:numCache>
                <c:formatCode>[$-411]m\.d\.ge</c:formatCode>
                <c:ptCount val="43"/>
                <c:pt idx="0">
                  <c:v>29902</c:v>
                </c:pt>
                <c:pt idx="1">
                  <c:v>30273</c:v>
                </c:pt>
                <c:pt idx="2">
                  <c:v>30640</c:v>
                </c:pt>
                <c:pt idx="3">
                  <c:v>31015</c:v>
                </c:pt>
                <c:pt idx="4">
                  <c:v>31217</c:v>
                </c:pt>
                <c:pt idx="6">
                  <c:v>31575</c:v>
                </c:pt>
                <c:pt idx="7">
                  <c:v>31946</c:v>
                </c:pt>
                <c:pt idx="8">
                  <c:v>32308</c:v>
                </c:pt>
                <c:pt idx="9">
                  <c:v>32671</c:v>
                </c:pt>
                <c:pt idx="10">
                  <c:v>33030</c:v>
                </c:pt>
                <c:pt idx="11">
                  <c:v>33394</c:v>
                </c:pt>
                <c:pt idx="12">
                  <c:v>33764</c:v>
                </c:pt>
                <c:pt idx="13">
                  <c:v>34127</c:v>
                </c:pt>
                <c:pt idx="14">
                  <c:v>34491</c:v>
                </c:pt>
                <c:pt idx="15">
                  <c:v>34863</c:v>
                </c:pt>
                <c:pt idx="16">
                  <c:v>35226</c:v>
                </c:pt>
                <c:pt idx="17">
                  <c:v>35597</c:v>
                </c:pt>
                <c:pt idx="18">
                  <c:v>35961</c:v>
                </c:pt>
              </c:numCache>
            </c:numRef>
          </c:cat>
          <c:val>
            <c:numRef>
              <c:f>あわび!$L$70:$L$112</c:f>
              <c:numCache>
                <c:formatCode>0.0_);[Red]\(0.0\)</c:formatCode>
                <c:ptCount val="43"/>
                <c:pt idx="0">
                  <c:v>79.259259259259252</c:v>
                </c:pt>
                <c:pt idx="1">
                  <c:v>74.444444444444443</c:v>
                </c:pt>
                <c:pt idx="2">
                  <c:v>69.259259259259252</c:v>
                </c:pt>
                <c:pt idx="3">
                  <c:v>80.370370370370367</c:v>
                </c:pt>
                <c:pt idx="4">
                  <c:v>82.222222222222229</c:v>
                </c:pt>
                <c:pt idx="6">
                  <c:v>65.18518518518519</c:v>
                </c:pt>
                <c:pt idx="7">
                  <c:v>72.592592592592595</c:v>
                </c:pt>
                <c:pt idx="8">
                  <c:v>68.7</c:v>
                </c:pt>
                <c:pt idx="9">
                  <c:v>66.400000000000006</c:v>
                </c:pt>
                <c:pt idx="10">
                  <c:v>67.5</c:v>
                </c:pt>
                <c:pt idx="11">
                  <c:v>75.3</c:v>
                </c:pt>
                <c:pt idx="12">
                  <c:v>79.400000000000006</c:v>
                </c:pt>
                <c:pt idx="13">
                  <c:v>60.9</c:v>
                </c:pt>
                <c:pt idx="14">
                  <c:v>62</c:v>
                </c:pt>
                <c:pt idx="15">
                  <c:v>64.099999999999994</c:v>
                </c:pt>
                <c:pt idx="16">
                  <c:v>65.8</c:v>
                </c:pt>
                <c:pt idx="17">
                  <c:v>63.2</c:v>
                </c:pt>
                <c:pt idx="18">
                  <c:v>73.900000000000006</c:v>
                </c:pt>
              </c:numCache>
            </c:numRef>
          </c:val>
          <c:smooth val="0"/>
        </c:ser>
        <c:ser>
          <c:idx val="0"/>
          <c:order val="1"/>
          <c:tx>
            <c:strRef>
              <c:f>あわび!$K$69</c:f>
              <c:strCache>
                <c:ptCount val="1"/>
                <c:pt idx="0">
                  <c:v>Be-7</c:v>
                </c:pt>
              </c:strCache>
            </c:strRef>
          </c:tx>
          <c:spPr>
            <a:ln w="3175">
              <a:solidFill>
                <a:srgbClr val="0066FF"/>
              </a:solidFill>
              <a:prstDash val="sysDash"/>
            </a:ln>
          </c:spPr>
          <c:marker>
            <c:symbol val="circle"/>
            <c:size val="5"/>
            <c:spPr>
              <a:solidFill>
                <a:srgbClr val="FFFFFF"/>
              </a:solidFill>
              <a:ln>
                <a:solidFill>
                  <a:srgbClr val="0066FF"/>
                </a:solidFill>
                <a:prstDash val="solid"/>
              </a:ln>
            </c:spPr>
          </c:marker>
          <c:cat>
            <c:numRef>
              <c:f>あわび!$J$70:$J$112</c:f>
              <c:numCache>
                <c:formatCode>[$-411]m\.d\.ge</c:formatCode>
                <c:ptCount val="43"/>
                <c:pt idx="0">
                  <c:v>29902</c:v>
                </c:pt>
                <c:pt idx="1">
                  <c:v>30273</c:v>
                </c:pt>
                <c:pt idx="2">
                  <c:v>30640</c:v>
                </c:pt>
                <c:pt idx="3">
                  <c:v>31015</c:v>
                </c:pt>
                <c:pt idx="4">
                  <c:v>31217</c:v>
                </c:pt>
                <c:pt idx="6">
                  <c:v>31575</c:v>
                </c:pt>
                <c:pt idx="7">
                  <c:v>31946</c:v>
                </c:pt>
                <c:pt idx="8">
                  <c:v>32308</c:v>
                </c:pt>
                <c:pt idx="9">
                  <c:v>32671</c:v>
                </c:pt>
                <c:pt idx="10">
                  <c:v>33030</c:v>
                </c:pt>
                <c:pt idx="11">
                  <c:v>33394</c:v>
                </c:pt>
                <c:pt idx="12">
                  <c:v>33764</c:v>
                </c:pt>
                <c:pt idx="13">
                  <c:v>34127</c:v>
                </c:pt>
                <c:pt idx="14">
                  <c:v>34491</c:v>
                </c:pt>
                <c:pt idx="15">
                  <c:v>34863</c:v>
                </c:pt>
                <c:pt idx="16">
                  <c:v>35226</c:v>
                </c:pt>
                <c:pt idx="17">
                  <c:v>35597</c:v>
                </c:pt>
                <c:pt idx="18">
                  <c:v>35961</c:v>
                </c:pt>
              </c:numCache>
            </c:numRef>
          </c:cat>
          <c:val>
            <c:numRef>
              <c:f>あわび!$K$70:$K$112</c:f>
              <c:numCache>
                <c:formatCode>0.00</c:formatCode>
                <c:ptCount val="43"/>
                <c:pt idx="0">
                  <c:v>0.77777777777777779</c:v>
                </c:pt>
                <c:pt idx="1">
                  <c:v>0.92592592592592593</c:v>
                </c:pt>
                <c:pt idx="2">
                  <c:v>0.85185185185185186</c:v>
                </c:pt>
                <c:pt idx="3">
                  <c:v>0.44444444444444442</c:v>
                </c:pt>
                <c:pt idx="4">
                  <c:v>0.85185185185185186</c:v>
                </c:pt>
                <c:pt idx="6">
                  <c:v>0.20499999999999999</c:v>
                </c:pt>
                <c:pt idx="7" formatCode="&quot;(&quot;0.00&quot;)&quot;">
                  <c:v>0.44444444444444442</c:v>
                </c:pt>
                <c:pt idx="8">
                  <c:v>0.41</c:v>
                </c:pt>
                <c:pt idx="9">
                  <c:v>0.52</c:v>
                </c:pt>
                <c:pt idx="10">
                  <c:v>0.52</c:v>
                </c:pt>
                <c:pt idx="11">
                  <c:v>0.51</c:v>
                </c:pt>
                <c:pt idx="12">
                  <c:v>1.4</c:v>
                </c:pt>
                <c:pt idx="13">
                  <c:v>0.75</c:v>
                </c:pt>
                <c:pt idx="14">
                  <c:v>0.45</c:v>
                </c:pt>
                <c:pt idx="15">
                  <c:v>1.04</c:v>
                </c:pt>
                <c:pt idx="16">
                  <c:v>0.42</c:v>
                </c:pt>
                <c:pt idx="17">
                  <c:v>0.74</c:v>
                </c:pt>
                <c:pt idx="18">
                  <c:v>0.87</c:v>
                </c:pt>
              </c:numCache>
            </c:numRef>
          </c:val>
          <c:smooth val="0"/>
        </c:ser>
        <c:ser>
          <c:idx val="2"/>
          <c:order val="2"/>
          <c:tx>
            <c:strRef>
              <c:f>あわび!$M$69</c:f>
              <c:strCache>
                <c:ptCount val="1"/>
                <c:pt idx="0">
                  <c:v>Cs-137</c:v>
                </c:pt>
              </c:strCache>
            </c:strRef>
          </c:tx>
          <c:spPr>
            <a:ln w="3175">
              <a:solidFill>
                <a:srgbClr val="FF0000"/>
              </a:solidFill>
              <a:prstDash val="sysDash"/>
            </a:ln>
          </c:spPr>
          <c:marker>
            <c:symbol val="triangle"/>
            <c:size val="5"/>
            <c:spPr>
              <a:solidFill>
                <a:srgbClr val="FF0000"/>
              </a:solidFill>
              <a:ln>
                <a:solidFill>
                  <a:srgbClr val="FF0000"/>
                </a:solidFill>
                <a:prstDash val="solid"/>
              </a:ln>
            </c:spPr>
          </c:marker>
          <c:cat>
            <c:numRef>
              <c:f>あわび!$J$70:$J$112</c:f>
              <c:numCache>
                <c:formatCode>[$-411]m\.d\.ge</c:formatCode>
                <c:ptCount val="43"/>
                <c:pt idx="0">
                  <c:v>29902</c:v>
                </c:pt>
                <c:pt idx="1">
                  <c:v>30273</c:v>
                </c:pt>
                <c:pt idx="2">
                  <c:v>30640</c:v>
                </c:pt>
                <c:pt idx="3">
                  <c:v>31015</c:v>
                </c:pt>
                <c:pt idx="4">
                  <c:v>31217</c:v>
                </c:pt>
                <c:pt idx="6">
                  <c:v>31575</c:v>
                </c:pt>
                <c:pt idx="7">
                  <c:v>31946</c:v>
                </c:pt>
                <c:pt idx="8">
                  <c:v>32308</c:v>
                </c:pt>
                <c:pt idx="9">
                  <c:v>32671</c:v>
                </c:pt>
                <c:pt idx="10">
                  <c:v>33030</c:v>
                </c:pt>
                <c:pt idx="11">
                  <c:v>33394</c:v>
                </c:pt>
                <c:pt idx="12">
                  <c:v>33764</c:v>
                </c:pt>
                <c:pt idx="13">
                  <c:v>34127</c:v>
                </c:pt>
                <c:pt idx="14">
                  <c:v>34491</c:v>
                </c:pt>
                <c:pt idx="15">
                  <c:v>34863</c:v>
                </c:pt>
                <c:pt idx="16">
                  <c:v>35226</c:v>
                </c:pt>
                <c:pt idx="17">
                  <c:v>35597</c:v>
                </c:pt>
                <c:pt idx="18">
                  <c:v>35961</c:v>
                </c:pt>
              </c:numCache>
            </c:numRef>
          </c:cat>
          <c:val>
            <c:numRef>
              <c:f>あわび!$M$70:$M$112</c:f>
              <c:numCache>
                <c:formatCode>0.000</c:formatCode>
                <c:ptCount val="43"/>
                <c:pt idx="0">
                  <c:v>1.0999999999999999E-2</c:v>
                </c:pt>
                <c:pt idx="1">
                  <c:v>1.0746115048804281E-2</c:v>
                </c:pt>
                <c:pt idx="2">
                  <c:v>1.0493453105184366E-2</c:v>
                </c:pt>
                <c:pt idx="3">
                  <c:v>1.0267446365221292E-2</c:v>
                </c:pt>
                <c:pt idx="4">
                  <c:v>5.185185185185185E-2</c:v>
                </c:pt>
                <c:pt idx="6">
                  <c:v>0.14814814814814814</c:v>
                </c:pt>
                <c:pt idx="7">
                  <c:v>6.6666666666666666E-2</c:v>
                </c:pt>
                <c:pt idx="8" formatCode="&quot;(&quot;0.000&quot;)&quot;">
                  <c:v>0.05</c:v>
                </c:pt>
                <c:pt idx="9">
                  <c:v>1.0156595481140278E-2</c:v>
                </c:pt>
                <c:pt idx="10">
                  <c:v>5.2999999999999999E-2</c:v>
                </c:pt>
                <c:pt idx="11" formatCode="&quot;(&quot;0.000&quot;)&quot;">
                  <c:v>0.05</c:v>
                </c:pt>
                <c:pt idx="12" formatCode="&quot;(&quot;0.000&quot;)&quot;">
                  <c:v>5.3999999999999999E-2</c:v>
                </c:pt>
                <c:pt idx="13">
                  <c:v>2.4E-2</c:v>
                </c:pt>
                <c:pt idx="14">
                  <c:v>2.5000000000000001E-2</c:v>
                </c:pt>
                <c:pt idx="15" formatCode="&quot;(&quot;0.000&quot;)&quot;">
                  <c:v>2.5999999999999999E-2</c:v>
                </c:pt>
                <c:pt idx="16">
                  <c:v>8.6293687898093968E-3</c:v>
                </c:pt>
                <c:pt idx="17">
                  <c:v>8.4323274870846121E-3</c:v>
                </c:pt>
                <c:pt idx="18" formatCode="&quot;(&quot;0.000&quot;)&quot;">
                  <c:v>2.1999999999999999E-2</c:v>
                </c:pt>
              </c:numCache>
            </c:numRef>
          </c:val>
          <c:smooth val="0"/>
        </c:ser>
        <c:dLbls>
          <c:showLegendKey val="0"/>
          <c:showVal val="0"/>
          <c:showCatName val="0"/>
          <c:showSerName val="0"/>
          <c:showPercent val="0"/>
          <c:showBubbleSize val="0"/>
        </c:dLbls>
        <c:marker val="1"/>
        <c:smooth val="0"/>
        <c:axId val="210890752"/>
        <c:axId val="210893440"/>
      </c:lineChart>
      <c:dateAx>
        <c:axId val="21089075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10893440"/>
        <c:crossesAt val="1.0000000000000002E-3"/>
        <c:auto val="0"/>
        <c:lblOffset val="100"/>
        <c:baseTimeUnit val="months"/>
        <c:majorUnit val="24"/>
        <c:majorTimeUnit val="months"/>
        <c:minorUnit val="3"/>
        <c:minorTimeUnit val="months"/>
      </c:dateAx>
      <c:valAx>
        <c:axId val="210893440"/>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ja-JP"/>
                  <a:t>Bq/kg</a:t>
                </a:r>
                <a:r>
                  <a:rPr lang="ja-JP" altLang="en-US"/>
                  <a:t>生</a:t>
                </a:r>
              </a:p>
            </c:rich>
          </c:tx>
          <c:layout>
            <c:manualLayout>
              <c:xMode val="edge"/>
              <c:yMode val="edge"/>
              <c:x val="4.9262166206770286E-3"/>
              <c:y val="0.4711205472117860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10890752"/>
        <c:crosses val="autoZero"/>
        <c:crossBetween val="between"/>
        <c:minorUnit val="10"/>
      </c:valAx>
      <c:spPr>
        <a:noFill/>
        <a:ln w="12700">
          <a:solidFill>
            <a:srgbClr val="808080"/>
          </a:solidFill>
          <a:prstDash val="solid"/>
        </a:ln>
      </c:spPr>
    </c:plotArea>
    <c:legend>
      <c:legendPos val="r"/>
      <c:layout>
        <c:manualLayout>
          <c:xMode val="edge"/>
          <c:yMode val="edge"/>
          <c:x val="0.2385659826250659"/>
          <c:y val="0.17872395833333332"/>
          <c:w val="0.40503320410562682"/>
          <c:h val="0.17514965277777778"/>
        </c:manualLayout>
      </c:layout>
      <c:overlay val="0"/>
      <c:spPr>
        <a:solidFill>
          <a:sysClr val="window" lastClr="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a:ea typeface="Meiryo UI"/>
                <a:cs typeface="Meiryo UI"/>
              </a:defRPr>
            </a:pPr>
            <a:r>
              <a:rPr lang="ja-JP" altLang="en-US"/>
              <a:t>あわびの</a:t>
            </a:r>
            <a:r>
              <a:rPr lang="en-US" altLang="en-US"/>
              <a:t>Be-7</a:t>
            </a:r>
          </a:p>
        </c:rich>
      </c:tx>
      <c:layout>
        <c:manualLayout>
          <c:xMode val="edge"/>
          <c:yMode val="edge"/>
          <c:x val="0.24641612903225807"/>
          <c:y val="1.4171180555555555E-2"/>
        </c:manualLayout>
      </c:layout>
      <c:overlay val="0"/>
      <c:spPr>
        <a:solidFill>
          <a:srgbClr val="FFFFFF"/>
        </a:solidFill>
        <a:ln w="25400">
          <a:noFill/>
        </a:ln>
      </c:spPr>
    </c:title>
    <c:autoTitleDeleted val="0"/>
    <c:plotArea>
      <c:layout>
        <c:manualLayout>
          <c:layoutTarget val="inner"/>
          <c:xMode val="edge"/>
          <c:yMode val="edge"/>
          <c:x val="0.10848476702508961"/>
          <c:y val="4.0880902777777776E-2"/>
          <c:w val="0.87785931899641578"/>
          <c:h val="0.84565694444444439"/>
        </c:manualLayout>
      </c:layout>
      <c:lineChart>
        <c:grouping val="standard"/>
        <c:varyColors val="0"/>
        <c:ser>
          <c:idx val="1"/>
          <c:order val="0"/>
          <c:tx>
            <c:strRef>
              <c:f>あわび!$C$67</c:f>
              <c:strCache>
                <c:ptCount val="1"/>
                <c:pt idx="0">
                  <c:v>前面海域←東防波堤(県）</c:v>
                </c:pt>
              </c:strCache>
            </c:strRef>
          </c:tx>
          <c:spPr>
            <a:ln w="12700">
              <a:solidFill>
                <a:srgbClr val="000080"/>
              </a:solidFill>
              <a:prstDash val="solid"/>
            </a:ln>
          </c:spPr>
          <c:marker>
            <c:symbol val="square"/>
            <c:size val="5"/>
            <c:spPr>
              <a:noFill/>
              <a:ln>
                <a:solidFill>
                  <a:srgbClr val="00008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あわび!$C$70:$C$112</c:f>
              <c:numCache>
                <c:formatCode>0.00</c:formatCode>
                <c:ptCount val="43"/>
                <c:pt idx="0">
                  <c:v>0.48148148148148145</c:v>
                </c:pt>
                <c:pt idx="1">
                  <c:v>0.44444444444444442</c:v>
                </c:pt>
                <c:pt idx="2">
                  <c:v>0.40740740740740738</c:v>
                </c:pt>
                <c:pt idx="3">
                  <c:v>0.62962962962962965</c:v>
                </c:pt>
                <c:pt idx="4">
                  <c:v>0.51851851851851849</c:v>
                </c:pt>
                <c:pt idx="6">
                  <c:v>0.70370370370370372</c:v>
                </c:pt>
                <c:pt idx="7">
                  <c:v>0.51851851851851849</c:v>
                </c:pt>
                <c:pt idx="8">
                  <c:v>0.77</c:v>
                </c:pt>
                <c:pt idx="9">
                  <c:v>0.88</c:v>
                </c:pt>
                <c:pt idx="10">
                  <c:v>1.4</c:v>
                </c:pt>
                <c:pt idx="11">
                  <c:v>0.73</c:v>
                </c:pt>
                <c:pt idx="12">
                  <c:v>0.55000000000000004</c:v>
                </c:pt>
                <c:pt idx="13">
                  <c:v>0.98</c:v>
                </c:pt>
                <c:pt idx="14">
                  <c:v>0.7</c:v>
                </c:pt>
                <c:pt idx="15">
                  <c:v>0.35</c:v>
                </c:pt>
                <c:pt idx="16">
                  <c:v>0.51</c:v>
                </c:pt>
                <c:pt idx="17">
                  <c:v>0.48</c:v>
                </c:pt>
                <c:pt idx="18">
                  <c:v>0.82</c:v>
                </c:pt>
                <c:pt idx="19">
                  <c:v>0.5</c:v>
                </c:pt>
                <c:pt idx="20">
                  <c:v>0.28000000000000003</c:v>
                </c:pt>
                <c:pt idx="21">
                  <c:v>0.57999999999999996</c:v>
                </c:pt>
                <c:pt idx="22" formatCode="&quot;(&quot;0.00&quot;)&quot;">
                  <c:v>0.32</c:v>
                </c:pt>
                <c:pt idx="23">
                  <c:v>0.5</c:v>
                </c:pt>
                <c:pt idx="24">
                  <c:v>0.65</c:v>
                </c:pt>
                <c:pt idx="25">
                  <c:v>1.02</c:v>
                </c:pt>
                <c:pt idx="26">
                  <c:v>0.61</c:v>
                </c:pt>
                <c:pt idx="27">
                  <c:v>1.04</c:v>
                </c:pt>
                <c:pt idx="28">
                  <c:v>0.47</c:v>
                </c:pt>
                <c:pt idx="29">
                  <c:v>0.93</c:v>
                </c:pt>
                <c:pt idx="30">
                  <c:v>0.61</c:v>
                </c:pt>
                <c:pt idx="32" formatCode="&quot;(&quot;0.00&quot;)&quot;">
                  <c:v>0.66</c:v>
                </c:pt>
                <c:pt idx="33">
                  <c:v>0.14000000000000001</c:v>
                </c:pt>
                <c:pt idx="34">
                  <c:v>0.14000000000000001</c:v>
                </c:pt>
                <c:pt idx="35">
                  <c:v>0.14000000000000001</c:v>
                </c:pt>
                <c:pt idx="36">
                  <c:v>0.14000000000000001</c:v>
                </c:pt>
                <c:pt idx="37">
                  <c:v>0.69</c:v>
                </c:pt>
              </c:numCache>
            </c:numRef>
          </c:val>
          <c:smooth val="0"/>
        </c:ser>
        <c:ser>
          <c:idx val="2"/>
          <c:order val="1"/>
          <c:tx>
            <c:strRef>
              <c:f>あわび!$G$67:$G$68</c:f>
              <c:strCache>
                <c:ptCount val="1"/>
                <c:pt idx="0">
                  <c:v>前面海域←東防波堤(県） 内蔵のみ</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あわび!$G$70:$G$112</c:f>
              <c:numCache>
                <c:formatCode>0.00</c:formatCode>
                <c:ptCount val="43"/>
                <c:pt idx="0">
                  <c:v>4.8148148148148149</c:v>
                </c:pt>
                <c:pt idx="1">
                  <c:v>4.4814814814814818</c:v>
                </c:pt>
                <c:pt idx="2">
                  <c:v>9.1481481481481488</c:v>
                </c:pt>
                <c:pt idx="3">
                  <c:v>11.222222222222221</c:v>
                </c:pt>
                <c:pt idx="4">
                  <c:v>5.7407407407407405</c:v>
                </c:pt>
                <c:pt idx="6">
                  <c:v>6.666666666666667</c:v>
                </c:pt>
                <c:pt idx="7">
                  <c:v>6.7037037037037033</c:v>
                </c:pt>
                <c:pt idx="9" formatCode="0.0">
                  <c:v>5.7</c:v>
                </c:pt>
                <c:pt idx="10" formatCode="0.0">
                  <c:v>9.9</c:v>
                </c:pt>
                <c:pt idx="11" formatCode="0.0">
                  <c:v>9.3000000000000007</c:v>
                </c:pt>
              </c:numCache>
            </c:numRef>
          </c:val>
          <c:smooth val="0"/>
        </c:ser>
        <c:ser>
          <c:idx val="3"/>
          <c:order val="2"/>
          <c:tx>
            <c:strRef>
              <c:f>あわび!$K$67</c:f>
              <c:strCache>
                <c:ptCount val="1"/>
                <c:pt idx="0">
                  <c:v>東防波堤(電力)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あわび!$K$70:$K$112</c:f>
              <c:numCache>
                <c:formatCode>0.00</c:formatCode>
                <c:ptCount val="43"/>
                <c:pt idx="0">
                  <c:v>0.77777777777777779</c:v>
                </c:pt>
                <c:pt idx="1">
                  <c:v>0.92592592592592593</c:v>
                </c:pt>
                <c:pt idx="2">
                  <c:v>0.85185185185185186</c:v>
                </c:pt>
                <c:pt idx="3">
                  <c:v>0.44444444444444442</c:v>
                </c:pt>
                <c:pt idx="4">
                  <c:v>0.85185185185185186</c:v>
                </c:pt>
                <c:pt idx="6">
                  <c:v>0.20499999999999999</c:v>
                </c:pt>
                <c:pt idx="7" formatCode="&quot;(&quot;0.00&quot;)&quot;">
                  <c:v>0.44444444444444442</c:v>
                </c:pt>
                <c:pt idx="8">
                  <c:v>0.41</c:v>
                </c:pt>
                <c:pt idx="9">
                  <c:v>0.52</c:v>
                </c:pt>
                <c:pt idx="10">
                  <c:v>0.52</c:v>
                </c:pt>
                <c:pt idx="11">
                  <c:v>0.51</c:v>
                </c:pt>
                <c:pt idx="12">
                  <c:v>1.4</c:v>
                </c:pt>
                <c:pt idx="13">
                  <c:v>0.75</c:v>
                </c:pt>
                <c:pt idx="14">
                  <c:v>0.45</c:v>
                </c:pt>
                <c:pt idx="15">
                  <c:v>1.04</c:v>
                </c:pt>
                <c:pt idx="16">
                  <c:v>0.42</c:v>
                </c:pt>
                <c:pt idx="17">
                  <c:v>0.74</c:v>
                </c:pt>
                <c:pt idx="18">
                  <c:v>0.87</c:v>
                </c:pt>
              </c:numCache>
            </c:numRef>
          </c:val>
          <c:smooth val="0"/>
        </c:ser>
        <c:ser>
          <c:idx val="0"/>
          <c:order val="3"/>
          <c:tx>
            <c:strRef>
              <c:f>あわび!$AB$69</c:f>
              <c:strCache>
                <c:ptCount val="1"/>
                <c:pt idx="0">
                  <c:v>Be7崩壊</c:v>
                </c:pt>
              </c:strCache>
            </c:strRef>
          </c:tx>
          <c:spPr>
            <a:ln>
              <a:solidFill>
                <a:srgbClr val="C00000"/>
              </a:solidFill>
              <a:prstDash val="sysDash"/>
            </a:ln>
          </c:spPr>
          <c:marker>
            <c:symbol val="none"/>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あわび!$AB$70:$AB$112</c:f>
              <c:numCache>
                <c:formatCode>0.000</c:formatCode>
                <c:ptCount val="43"/>
                <c:pt idx="0">
                  <c:v>10</c:v>
                </c:pt>
                <c:pt idx="1">
                  <c:v>8.1263987298315576E-2</c:v>
                </c:pt>
                <c:pt idx="2">
                  <c:v>6.0291180489733002E-4</c:v>
                </c:pt>
                <c:pt idx="3">
                  <c:v>6.7822690556604277E-6</c:v>
                </c:pt>
                <c:pt idx="4">
                  <c:v>7.4335864001319394E-8</c:v>
                </c:pt>
                <c:pt idx="5">
                  <c:v>6.529044211053326E-9</c:v>
                </c:pt>
                <c:pt idx="6">
                  <c:v>5.2355023323699918E-10</c:v>
                </c:pt>
                <c:pt idx="7">
                  <c:v>5.0383982997735293E-12</c:v>
                </c:pt>
                <c:pt idx="8">
                  <c:v>4.9765054501378155E-14</c:v>
                </c:pt>
                <c:pt idx="9">
                  <c:v>4.7272622876836683E-16</c:v>
                </c:pt>
                <c:pt idx="10">
                  <c:v>4.0997034831334009E-18</c:v>
                </c:pt>
                <c:pt idx="11">
                  <c:v>3.0023352319239224E-20</c:v>
                </c:pt>
                <c:pt idx="12">
                  <c:v>3.1647236303691866E-22</c:v>
                </c:pt>
                <c:pt idx="13">
                  <c:v>3.1258474335822588E-24</c:v>
                </c:pt>
                <c:pt idx="14">
                  <c:v>2.0899314674464465E-26</c:v>
                </c:pt>
                <c:pt idx="15">
                  <c:v>1.242956692729476E-28</c:v>
                </c:pt>
                <c:pt idx="16">
                  <c:v>1.2276879253336506E-30</c:v>
                </c:pt>
                <c:pt idx="17">
                  <c:v>1.0509494033705413E-32</c:v>
                </c:pt>
                <c:pt idx="18">
                  <c:v>9.3545392905219634E-35</c:v>
                </c:pt>
                <c:pt idx="19">
                  <c:v>7.6018716208657003E-37</c:v>
                </c:pt>
                <c:pt idx="20">
                  <c:v>6.0977516818968888E-39</c:v>
                </c:pt>
                <c:pt idx="21">
                  <c:v>5.0201510676879763E-41</c:v>
                </c:pt>
                <c:pt idx="22">
                  <c:v>4.768721959321723E-43</c:v>
                </c:pt>
                <c:pt idx="23">
                  <c:v>4.471346158545507E-45</c:v>
                </c:pt>
                <c:pt idx="24">
                  <c:v>3.5866375964277967E-47</c:v>
                </c:pt>
                <c:pt idx="25">
                  <c:v>3.2342755379756033E-49</c:v>
                </c:pt>
                <c:pt idx="26">
                  <c:v>2.0262669651730938E-51</c:v>
                </c:pt>
                <c:pt idx="27">
                  <c:v>2.401118462277535E-53</c:v>
                </c:pt>
                <c:pt idx="28">
                  <c:v>1.6911165933750932E-55</c:v>
                </c:pt>
                <c:pt idx="29">
                  <c:v>1.5856591656930663E-57</c:v>
                </c:pt>
                <c:pt idx="30">
                  <c:v>8.8366809393618972E-60</c:v>
                </c:pt>
                <c:pt idx="31">
                  <c:v>3.121585653749814E-60</c:v>
                </c:pt>
                <c:pt idx="32">
                  <c:v>9.5663119968084255E-64</c:v>
                </c:pt>
                <c:pt idx="33">
                  <c:v>7.7739665660035182E-66</c:v>
                </c:pt>
                <c:pt idx="34">
                  <c:v>7.6784693632982108E-68</c:v>
                </c:pt>
                <c:pt idx="35">
                  <c:v>5.5505046085953551E-70</c:v>
                </c:pt>
                <c:pt idx="36">
                  <c:v>3.6630918754961067E-72</c:v>
                </c:pt>
                <c:pt idx="37">
                  <c:v>3.5251853032904837E-74</c:v>
                </c:pt>
              </c:numCache>
            </c:numRef>
          </c:val>
          <c:smooth val="0"/>
        </c:ser>
        <c:dLbls>
          <c:showLegendKey val="0"/>
          <c:showVal val="0"/>
          <c:showCatName val="0"/>
          <c:showSerName val="0"/>
          <c:showPercent val="0"/>
          <c:showBubbleSize val="0"/>
        </c:dLbls>
        <c:marker val="1"/>
        <c:smooth val="0"/>
        <c:axId val="210924288"/>
        <c:axId val="210925824"/>
      </c:lineChart>
      <c:dateAx>
        <c:axId val="21092428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10925824"/>
        <c:crossesAt val="1.0000000000000002E-4"/>
        <c:auto val="0"/>
        <c:lblOffset val="100"/>
        <c:baseTimeUnit val="days"/>
        <c:majorUnit val="48"/>
        <c:majorTimeUnit val="months"/>
        <c:minorUnit val="6"/>
        <c:minorTimeUnit val="months"/>
      </c:dateAx>
      <c:valAx>
        <c:axId val="210925824"/>
        <c:scaling>
          <c:logBase val="10"/>
          <c:orientation val="minMax"/>
          <c:min val="1.0000000000000002E-4"/>
        </c:scaling>
        <c:delete val="0"/>
        <c:axPos val="l"/>
        <c:minorGridlines>
          <c:spPr>
            <a:ln>
              <a:solidFill>
                <a:sysClr val="window" lastClr="FFFFFF">
                  <a:lumMod val="85000"/>
                </a:sysClr>
              </a:solidFill>
            </a:ln>
          </c:spPr>
        </c:minorGridlines>
        <c:title>
          <c:tx>
            <c:rich>
              <a:bodyPr rot="0" vert="horz"/>
              <a:lstStyle/>
              <a:p>
                <a:pPr>
                  <a:defRPr sz="900"/>
                </a:pPr>
                <a:r>
                  <a:rPr lang="en-US" altLang="ja-JP" sz="900"/>
                  <a:t>Bq/kg</a:t>
                </a:r>
                <a:r>
                  <a:rPr lang="ja-JP" altLang="en-US" sz="900"/>
                  <a:t>生</a:t>
                </a:r>
              </a:p>
            </c:rich>
          </c:tx>
          <c:layout>
            <c:manualLayout>
              <c:xMode val="edge"/>
              <c:yMode val="edge"/>
              <c:x val="1.3655913978494624E-2"/>
              <c:y val="0.47879062500000003"/>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10924288"/>
        <c:crosses val="autoZero"/>
        <c:crossBetween val="midCat"/>
      </c:valAx>
      <c:spPr>
        <a:solidFill>
          <a:srgbClr val="FFFFFF"/>
        </a:solidFill>
        <a:ln w="12700">
          <a:solidFill>
            <a:srgbClr val="808080"/>
          </a:solidFill>
          <a:prstDash val="solid"/>
        </a:ln>
      </c:spPr>
    </c:plotArea>
    <c:legend>
      <c:legendPos val="r"/>
      <c:layout>
        <c:manualLayout>
          <c:xMode val="edge"/>
          <c:yMode val="edge"/>
          <c:x val="0.50874318996415768"/>
          <c:y val="0.55775312499999996"/>
          <c:w val="0.484428853046595"/>
          <c:h val="0.24004826388888889"/>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a:ea typeface="Meiryo UI"/>
                <a:cs typeface="Meiryo UI"/>
              </a:defRPr>
            </a:pPr>
            <a:r>
              <a:rPr lang="ja-JP" altLang="en-US"/>
              <a:t>あわびの</a:t>
            </a:r>
            <a:r>
              <a:rPr lang="en-US" altLang="en-US"/>
              <a:t>K-40</a:t>
            </a:r>
          </a:p>
        </c:rich>
      </c:tx>
      <c:layout>
        <c:manualLayout>
          <c:xMode val="edge"/>
          <c:yMode val="edge"/>
          <c:x val="0.2075041218637993"/>
          <c:y val="2.4132291666666663E-2"/>
        </c:manualLayout>
      </c:layout>
      <c:overlay val="0"/>
      <c:spPr>
        <a:solidFill>
          <a:srgbClr val="FFFFFF"/>
        </a:solidFill>
        <a:ln w="25400">
          <a:noFill/>
        </a:ln>
      </c:spPr>
    </c:title>
    <c:autoTitleDeleted val="0"/>
    <c:plotArea>
      <c:layout>
        <c:manualLayout>
          <c:layoutTarget val="inner"/>
          <c:xMode val="edge"/>
          <c:yMode val="edge"/>
          <c:x val="9.9056249097537782E-2"/>
          <c:y val="4.2842361111111109E-2"/>
          <c:w val="0.88404233870296978"/>
          <c:h val="0.83196597222222224"/>
        </c:manualLayout>
      </c:layout>
      <c:lineChart>
        <c:grouping val="standard"/>
        <c:varyColors val="0"/>
        <c:ser>
          <c:idx val="1"/>
          <c:order val="0"/>
          <c:tx>
            <c:strRef>
              <c:f>あわび!$C$67</c:f>
              <c:strCache>
                <c:ptCount val="1"/>
                <c:pt idx="0">
                  <c:v>前面海域←東防波堤(県）</c:v>
                </c:pt>
              </c:strCache>
            </c:strRef>
          </c:tx>
          <c:spPr>
            <a:ln w="12700">
              <a:solidFill>
                <a:srgbClr val="000080"/>
              </a:solidFill>
              <a:prstDash val="solid"/>
            </a:ln>
          </c:spPr>
          <c:marker>
            <c:symbol val="square"/>
            <c:size val="5"/>
            <c:spPr>
              <a:noFill/>
              <a:ln>
                <a:solidFill>
                  <a:srgbClr val="00008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あわび!$D$70:$D$112</c:f>
              <c:numCache>
                <c:formatCode>0.0_);[Red]\(0.0\)</c:formatCode>
                <c:ptCount val="43"/>
                <c:pt idx="0">
                  <c:v>48.888888888888886</c:v>
                </c:pt>
                <c:pt idx="1">
                  <c:v>72.222222222222229</c:v>
                </c:pt>
                <c:pt idx="2">
                  <c:v>73.333333333333329</c:v>
                </c:pt>
                <c:pt idx="3">
                  <c:v>80.370370370370367</c:v>
                </c:pt>
                <c:pt idx="4">
                  <c:v>85.555555555555557</c:v>
                </c:pt>
                <c:pt idx="6">
                  <c:v>80.370370370370367</c:v>
                </c:pt>
                <c:pt idx="7">
                  <c:v>80</c:v>
                </c:pt>
                <c:pt idx="8">
                  <c:v>83.5</c:v>
                </c:pt>
                <c:pt idx="9">
                  <c:v>68.7</c:v>
                </c:pt>
                <c:pt idx="10">
                  <c:v>68.900000000000006</c:v>
                </c:pt>
                <c:pt idx="11">
                  <c:v>71.5</c:v>
                </c:pt>
                <c:pt idx="12">
                  <c:v>66.599999999999994</c:v>
                </c:pt>
                <c:pt idx="13">
                  <c:v>78.400000000000006</c:v>
                </c:pt>
                <c:pt idx="14">
                  <c:v>69.599999999999994</c:v>
                </c:pt>
                <c:pt idx="15">
                  <c:v>66</c:v>
                </c:pt>
                <c:pt idx="16">
                  <c:v>71</c:v>
                </c:pt>
                <c:pt idx="17">
                  <c:v>73.8</c:v>
                </c:pt>
                <c:pt idx="18">
                  <c:v>74.2</c:v>
                </c:pt>
                <c:pt idx="19">
                  <c:v>68.599999999999994</c:v>
                </c:pt>
                <c:pt idx="20">
                  <c:v>71.7</c:v>
                </c:pt>
                <c:pt idx="21">
                  <c:v>74.3</c:v>
                </c:pt>
                <c:pt idx="22">
                  <c:v>77.900000000000006</c:v>
                </c:pt>
                <c:pt idx="23">
                  <c:v>73.7</c:v>
                </c:pt>
                <c:pt idx="24">
                  <c:v>73.2</c:v>
                </c:pt>
                <c:pt idx="25">
                  <c:v>74</c:v>
                </c:pt>
                <c:pt idx="26">
                  <c:v>71</c:v>
                </c:pt>
                <c:pt idx="27">
                  <c:v>69.900000000000006</c:v>
                </c:pt>
                <c:pt idx="28">
                  <c:v>67.8</c:v>
                </c:pt>
                <c:pt idx="29">
                  <c:v>71.3</c:v>
                </c:pt>
                <c:pt idx="30">
                  <c:v>73.599999999999994</c:v>
                </c:pt>
                <c:pt idx="32">
                  <c:v>74.099999999999994</c:v>
                </c:pt>
                <c:pt idx="33">
                  <c:v>72.5</c:v>
                </c:pt>
                <c:pt idx="34">
                  <c:v>69.3</c:v>
                </c:pt>
                <c:pt idx="35">
                  <c:v>66.099999999999994</c:v>
                </c:pt>
                <c:pt idx="36">
                  <c:v>62.1</c:v>
                </c:pt>
                <c:pt idx="37">
                  <c:v>62.7</c:v>
                </c:pt>
              </c:numCache>
            </c:numRef>
          </c:val>
          <c:smooth val="0"/>
        </c:ser>
        <c:ser>
          <c:idx val="2"/>
          <c:order val="1"/>
          <c:tx>
            <c:strRef>
              <c:f>あわび!$G$67:$G$68</c:f>
              <c:strCache>
                <c:ptCount val="1"/>
                <c:pt idx="0">
                  <c:v>前面海域←東防波堤(県） 内蔵のみ</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あわび!$H$70:$H$112</c:f>
              <c:numCache>
                <c:formatCode>0.0_);[Red]\(0.0\)</c:formatCode>
                <c:ptCount val="43"/>
                <c:pt idx="0">
                  <c:v>96.296296296296291</c:v>
                </c:pt>
                <c:pt idx="1">
                  <c:v>95.925925925925924</c:v>
                </c:pt>
                <c:pt idx="2">
                  <c:v>147.03703703703704</c:v>
                </c:pt>
                <c:pt idx="3">
                  <c:v>91.481481481481481</c:v>
                </c:pt>
                <c:pt idx="4">
                  <c:v>106.66666666666667</c:v>
                </c:pt>
                <c:pt idx="6">
                  <c:v>78.518518518518519</c:v>
                </c:pt>
                <c:pt idx="7">
                  <c:v>95.925925925925924</c:v>
                </c:pt>
                <c:pt idx="9">
                  <c:v>78.900000000000006</c:v>
                </c:pt>
                <c:pt idx="10">
                  <c:v>99</c:v>
                </c:pt>
                <c:pt idx="11">
                  <c:v>75.3</c:v>
                </c:pt>
              </c:numCache>
            </c:numRef>
          </c:val>
          <c:smooth val="0"/>
        </c:ser>
        <c:ser>
          <c:idx val="3"/>
          <c:order val="2"/>
          <c:tx>
            <c:strRef>
              <c:f>あわび!$K$67</c:f>
              <c:strCache>
                <c:ptCount val="1"/>
                <c:pt idx="0">
                  <c:v>東防波堤(電力)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あわび!$L$70:$L$112</c:f>
              <c:numCache>
                <c:formatCode>0.0_);[Red]\(0.0\)</c:formatCode>
                <c:ptCount val="43"/>
                <c:pt idx="0">
                  <c:v>79.259259259259252</c:v>
                </c:pt>
                <c:pt idx="1">
                  <c:v>74.444444444444443</c:v>
                </c:pt>
                <c:pt idx="2">
                  <c:v>69.259259259259252</c:v>
                </c:pt>
                <c:pt idx="3">
                  <c:v>80.370370370370367</c:v>
                </c:pt>
                <c:pt idx="4">
                  <c:v>82.222222222222229</c:v>
                </c:pt>
                <c:pt idx="6">
                  <c:v>65.18518518518519</c:v>
                </c:pt>
                <c:pt idx="7">
                  <c:v>72.592592592592595</c:v>
                </c:pt>
                <c:pt idx="8">
                  <c:v>68.7</c:v>
                </c:pt>
                <c:pt idx="9">
                  <c:v>66.400000000000006</c:v>
                </c:pt>
                <c:pt idx="10">
                  <c:v>67.5</c:v>
                </c:pt>
                <c:pt idx="11">
                  <c:v>75.3</c:v>
                </c:pt>
                <c:pt idx="12">
                  <c:v>79.400000000000006</c:v>
                </c:pt>
                <c:pt idx="13">
                  <c:v>60.9</c:v>
                </c:pt>
                <c:pt idx="14">
                  <c:v>62</c:v>
                </c:pt>
                <c:pt idx="15">
                  <c:v>64.099999999999994</c:v>
                </c:pt>
                <c:pt idx="16">
                  <c:v>65.8</c:v>
                </c:pt>
                <c:pt idx="17">
                  <c:v>63.2</c:v>
                </c:pt>
                <c:pt idx="18">
                  <c:v>73.900000000000006</c:v>
                </c:pt>
              </c:numCache>
            </c:numRef>
          </c:val>
          <c:smooth val="0"/>
        </c:ser>
        <c:ser>
          <c:idx val="0"/>
          <c:order val="3"/>
          <c:tx>
            <c:strRef>
              <c:f>あわび!$AC$69</c:f>
              <c:strCache>
                <c:ptCount val="1"/>
                <c:pt idx="0">
                  <c:v>K40崩壊</c:v>
                </c:pt>
              </c:strCache>
            </c:strRef>
          </c:tx>
          <c:spPr>
            <a:ln>
              <a:solidFill>
                <a:srgbClr val="C00000"/>
              </a:solidFill>
              <a:prstDash val="sysDash"/>
            </a:ln>
          </c:spPr>
          <c:marker>
            <c:symbol val="none"/>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あわび!$AC$70:$AC$112</c:f>
              <c:numCache>
                <c:formatCode>0</c:formatCode>
                <c:ptCount val="43"/>
                <c:pt idx="0">
                  <c:v>30</c:v>
                </c:pt>
                <c:pt idx="1">
                  <c:v>29.999999983504374</c:v>
                </c:pt>
                <c:pt idx="2">
                  <c:v>29.999999966696667</c:v>
                </c:pt>
                <c:pt idx="3">
                  <c:v>29.999999951315608</c:v>
                </c:pt>
                <c:pt idx="4">
                  <c:v>29.999999935845391</c:v>
                </c:pt>
                <c:pt idx="5">
                  <c:v>29.999999927508412</c:v>
                </c:pt>
                <c:pt idx="6">
                  <c:v>29.999999918859352</c:v>
                </c:pt>
                <c:pt idx="7">
                  <c:v>29.999999902943305</c:v>
                </c:pt>
                <c:pt idx="8">
                  <c:v>29.999999887116424</c:v>
                </c:pt>
                <c:pt idx="9">
                  <c:v>29.99999987115579</c:v>
                </c:pt>
                <c:pt idx="10">
                  <c:v>29.999999854883075</c:v>
                </c:pt>
                <c:pt idx="11">
                  <c:v>29.999999838030789</c:v>
                </c:pt>
                <c:pt idx="12">
                  <c:v>29.999999822426815</c:v>
                </c:pt>
                <c:pt idx="13">
                  <c:v>29.999999806599938</c:v>
                </c:pt>
                <c:pt idx="14">
                  <c:v>29.999999789435567</c:v>
                </c:pt>
                <c:pt idx="15">
                  <c:v>29.999999771869955</c:v>
                </c:pt>
                <c:pt idx="16">
                  <c:v>29.999999756043074</c:v>
                </c:pt>
                <c:pt idx="17">
                  <c:v>29.99999973972578</c:v>
                </c:pt>
                <c:pt idx="18">
                  <c:v>29.999999723542235</c:v>
                </c:pt>
                <c:pt idx="19">
                  <c:v>29.999999707046609</c:v>
                </c:pt>
                <c:pt idx="20">
                  <c:v>29.999999690506399</c:v>
                </c:pt>
                <c:pt idx="21">
                  <c:v>29.999999674055353</c:v>
                </c:pt>
                <c:pt idx="22">
                  <c:v>29.999999658094726</c:v>
                </c:pt>
                <c:pt idx="23">
                  <c:v>29.999999642089509</c:v>
                </c:pt>
                <c:pt idx="24">
                  <c:v>29.9999996255493</c:v>
                </c:pt>
                <c:pt idx="25">
                  <c:v>29.999999609410338</c:v>
                </c:pt>
                <c:pt idx="26">
                  <c:v>29.999999592023055</c:v>
                </c:pt>
                <c:pt idx="27">
                  <c:v>29.999999576820329</c:v>
                </c:pt>
                <c:pt idx="28">
                  <c:v>29.999999559834297</c:v>
                </c:pt>
                <c:pt idx="29">
                  <c:v>29.99999954382908</c:v>
                </c:pt>
                <c:pt idx="30">
                  <c:v>29.999999526040554</c:v>
                </c:pt>
                <c:pt idx="31">
                  <c:v>29.999999522473935</c:v>
                </c:pt>
                <c:pt idx="32">
                  <c:v>29.999999494743452</c:v>
                </c:pt>
                <c:pt idx="33">
                  <c:v>29.999999478247823</c:v>
                </c:pt>
                <c:pt idx="34">
                  <c:v>29.999999462420941</c:v>
                </c:pt>
                <c:pt idx="35">
                  <c:v>29.999999445524072</c:v>
                </c:pt>
                <c:pt idx="36">
                  <c:v>29.999999428315117</c:v>
                </c:pt>
                <c:pt idx="37">
                  <c:v>29.99999941239907</c:v>
                </c:pt>
              </c:numCache>
            </c:numRef>
          </c:val>
          <c:smooth val="0"/>
        </c:ser>
        <c:dLbls>
          <c:showLegendKey val="0"/>
          <c:showVal val="0"/>
          <c:showCatName val="0"/>
          <c:showSerName val="0"/>
          <c:showPercent val="0"/>
          <c:showBubbleSize val="0"/>
        </c:dLbls>
        <c:marker val="1"/>
        <c:smooth val="0"/>
        <c:axId val="211055360"/>
        <c:axId val="211056896"/>
      </c:lineChart>
      <c:dateAx>
        <c:axId val="21105536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11056896"/>
        <c:crossesAt val="0.01"/>
        <c:auto val="0"/>
        <c:lblOffset val="100"/>
        <c:baseTimeUnit val="days"/>
        <c:majorUnit val="48"/>
        <c:majorTimeUnit val="months"/>
        <c:minorUnit val="6"/>
        <c:minorTimeUnit val="months"/>
      </c:dateAx>
      <c:valAx>
        <c:axId val="211056896"/>
        <c:scaling>
          <c:orientation val="minMax"/>
        </c:scaling>
        <c:delete val="0"/>
        <c:axPos val="l"/>
        <c:majorGridlines>
          <c:spPr>
            <a:ln w="3175">
              <a:solidFill>
                <a:schemeClr val="bg1">
                  <a:lumMod val="85000"/>
                </a:schemeClr>
              </a:solidFill>
              <a:prstDash val="solid"/>
            </a:ln>
          </c:spPr>
        </c:majorGridlines>
        <c:title>
          <c:tx>
            <c:rich>
              <a:bodyPr rot="0" vert="horz"/>
              <a:lstStyle/>
              <a:p>
                <a:pPr>
                  <a:defRPr/>
                </a:pPr>
                <a:r>
                  <a:rPr lang="en-US" altLang="ja-JP" sz="900"/>
                  <a:t>Bq/kg</a:t>
                </a:r>
                <a:r>
                  <a:rPr lang="ja-JP" altLang="en-US" sz="900"/>
                  <a:t>生</a:t>
                </a:r>
              </a:p>
            </c:rich>
          </c:tx>
          <c:layout>
            <c:manualLayout>
              <c:xMode val="edge"/>
              <c:yMode val="edge"/>
              <c:x val="4.5519713261648748E-3"/>
              <c:y val="0.47236319444444447"/>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11055360"/>
        <c:crosses val="autoZero"/>
        <c:crossBetween val="midCat"/>
      </c:valAx>
      <c:spPr>
        <a:solidFill>
          <a:srgbClr val="FFFFFF"/>
        </a:solidFill>
        <a:ln w="12700">
          <a:solidFill>
            <a:srgbClr val="808080"/>
          </a:solidFill>
          <a:prstDash val="solid"/>
        </a:ln>
      </c:spPr>
    </c:plotArea>
    <c:legend>
      <c:legendPos val="r"/>
      <c:layout>
        <c:manualLayout>
          <c:xMode val="edge"/>
          <c:yMode val="edge"/>
          <c:x val="0.4499548387096774"/>
          <c:y val="3.1552083333333319E-3"/>
          <c:w val="0.54609193548387092"/>
          <c:h val="0.27740381944444442"/>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a:ea typeface="Meiryo UI"/>
                <a:cs typeface="Meiryo UI"/>
              </a:defRPr>
            </a:pPr>
            <a:r>
              <a:rPr lang="ja-JP" altLang="en-US"/>
              <a:t>あわびの</a:t>
            </a:r>
            <a:r>
              <a:rPr lang="en-US" altLang="en-US"/>
              <a:t>Cs-134</a:t>
            </a:r>
          </a:p>
        </c:rich>
      </c:tx>
      <c:layout>
        <c:manualLayout>
          <c:xMode val="edge"/>
          <c:yMode val="edge"/>
          <c:x val="0.18491015661229632"/>
          <c:y val="4.7886825151640729E-2"/>
        </c:manualLayout>
      </c:layout>
      <c:overlay val="0"/>
      <c:spPr>
        <a:solidFill>
          <a:srgbClr val="FFFFFF"/>
        </a:solidFill>
        <a:ln w="25400">
          <a:noFill/>
        </a:ln>
      </c:spPr>
    </c:title>
    <c:autoTitleDeleted val="0"/>
    <c:plotArea>
      <c:layout>
        <c:manualLayout>
          <c:layoutTarget val="inner"/>
          <c:xMode val="edge"/>
          <c:yMode val="edge"/>
          <c:x val="3.7856219397705754E-2"/>
          <c:y val="7.1749036025600885E-2"/>
          <c:w val="0.95250909573677833"/>
          <c:h val="0.81040381420212382"/>
        </c:manualLayout>
      </c:layout>
      <c:lineChart>
        <c:grouping val="standard"/>
        <c:varyColors val="0"/>
        <c:ser>
          <c:idx val="1"/>
          <c:order val="0"/>
          <c:tx>
            <c:strRef>
              <c:f>あわび!$C$67</c:f>
              <c:strCache>
                <c:ptCount val="1"/>
                <c:pt idx="0">
                  <c:v>前面海域←東防波堤(県）</c:v>
                </c:pt>
              </c:strCache>
            </c:strRef>
          </c:tx>
          <c:spPr>
            <a:ln w="12700">
              <a:solidFill>
                <a:srgbClr val="000080"/>
              </a:solidFill>
              <a:prstDash val="solid"/>
            </a:ln>
          </c:spPr>
          <c:marker>
            <c:symbol val="square"/>
            <c:size val="5"/>
            <c:spPr>
              <a:noFill/>
              <a:ln>
                <a:solidFill>
                  <a:srgbClr val="00008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あわび!$E$70:$E$112</c:f>
              <c:numCache>
                <c:formatCode>0.000</c:formatCode>
                <c:ptCount val="43"/>
                <c:pt idx="0">
                  <c:v>1.0999999999999999E-2</c:v>
                </c:pt>
                <c:pt idx="1">
                  <c:v>7.8253594165942891E-3</c:v>
                </c:pt>
                <c:pt idx="2">
                  <c:v>5.5311828262225747E-3</c:v>
                </c:pt>
                <c:pt idx="3">
                  <c:v>4.0264478744995273E-3</c:v>
                </c:pt>
                <c:pt idx="4">
                  <c:v>2.9256795218951599E-3</c:v>
                </c:pt>
                <c:pt idx="6">
                  <c:v>9.2013426601775528E-3</c:v>
                </c:pt>
                <c:pt idx="7">
                  <c:v>6.6245882719172169E-3</c:v>
                </c:pt>
                <c:pt idx="8">
                  <c:v>4.7782181681124379E-3</c:v>
                </c:pt>
                <c:pt idx="9">
                  <c:v>3.4369559347258234E-3</c:v>
                </c:pt>
                <c:pt idx="10">
                  <c:v>2.4563150228958663E-3</c:v>
                </c:pt>
                <c:pt idx="11">
                  <c:v>1.7345949836345129E-3</c:v>
                </c:pt>
                <c:pt idx="12">
                  <c:v>1.2569084957544481E-3</c:v>
                </c:pt>
                <c:pt idx="13">
                  <c:v>9.0658962694003728E-4</c:v>
                </c:pt>
                <c:pt idx="14">
                  <c:v>6.3610217249369179E-4</c:v>
                </c:pt>
                <c:pt idx="15">
                  <c:v>4.426349749308926E-4</c:v>
                </c:pt>
                <c:pt idx="16">
                  <c:v>3.192661026229606E-4</c:v>
                </c:pt>
                <c:pt idx="17">
                  <c:v>2.279623958474028E-4</c:v>
                </c:pt>
                <c:pt idx="18">
                  <c:v>1.6321975052579178E-4</c:v>
                </c:pt>
                <c:pt idx="19">
                  <c:v>1.1611392834101596E-4</c:v>
                </c:pt>
                <c:pt idx="20">
                  <c:v>8.252703238344478E-5</c:v>
                </c:pt>
                <c:pt idx="21">
                  <c:v>5.8763483836715694E-5</c:v>
                </c:pt>
                <c:pt idx="22">
                  <c:v>4.2268372312005406E-5</c:v>
                </c:pt>
                <c:pt idx="23">
                  <c:v>3.0375526520912512E-5</c:v>
                </c:pt>
                <c:pt idx="24">
                  <c:v>2.1589158998163308E-5</c:v>
                </c:pt>
                <c:pt idx="25">
                  <c:v>1.5471945259475367E-5</c:v>
                </c:pt>
                <c:pt idx="26">
                  <c:v>1.0805940244707129E-5</c:v>
                </c:pt>
                <c:pt idx="27">
                  <c:v>7.8952415673463517E-6</c:v>
                </c:pt>
                <c:pt idx="28">
                  <c:v>5.5600711499595153E-6</c:v>
                </c:pt>
                <c:pt idx="29">
                  <c:v>3.9956610447898941E-6</c:v>
                </c:pt>
                <c:pt idx="30">
                  <c:v>2.7676361577215647E-6</c:v>
                </c:pt>
                <c:pt idx="32" formatCode="0.000;&quot;△ &quot;0.000">
                  <c:v>0.11</c:v>
                </c:pt>
                <c:pt idx="33">
                  <c:v>4.4146056696392887E-3</c:v>
                </c:pt>
                <c:pt idx="34">
                  <c:v>3.1841901941504118E-3</c:v>
                </c:pt>
                <c:pt idx="35">
                  <c:v>2.2465356975026793E-3</c:v>
                </c:pt>
                <c:pt idx="36">
                  <c:v>1.5748157833581338E-3</c:v>
                </c:pt>
                <c:pt idx="37">
                  <c:v>1.1338025931818855E-3</c:v>
                </c:pt>
              </c:numCache>
            </c:numRef>
          </c:val>
          <c:smooth val="0"/>
        </c:ser>
        <c:ser>
          <c:idx val="2"/>
          <c:order val="1"/>
          <c:tx>
            <c:strRef>
              <c:f>あわび!$Z$69</c:f>
              <c:strCache>
                <c:ptCount val="1"/>
                <c:pt idx="0">
                  <c:v>Cs134崩壊</c:v>
                </c:pt>
              </c:strCache>
            </c:strRef>
          </c:tx>
          <c:spPr>
            <a:ln w="28575">
              <a:solidFill>
                <a:srgbClr val="F79646">
                  <a:lumMod val="50000"/>
                </a:srgbClr>
              </a:solidFill>
              <a:prstDash val="sysDash"/>
            </a:ln>
          </c:spPr>
          <c:marker>
            <c:symbol val="none"/>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あわび!$Z$70:$Z$109</c:f>
              <c:numCache>
                <c:formatCode>0.000</c:formatCode>
                <c:ptCount val="40"/>
                <c:pt idx="0">
                  <c:v>7.0000000000000007E-2</c:v>
                </c:pt>
                <c:pt idx="1">
                  <c:v>4.9797741741963671E-2</c:v>
                </c:pt>
                <c:pt idx="2">
                  <c:v>3.5198436166870933E-2</c:v>
                </c:pt>
                <c:pt idx="3">
                  <c:v>2.5622850110451543E-2</c:v>
                </c:pt>
                <c:pt idx="4">
                  <c:v>1.8617960593878293E-2</c:v>
                </c:pt>
                <c:pt idx="5">
                  <c:v>1.5674312977714926E-2</c:v>
                </c:pt>
                <c:pt idx="6">
                  <c:v>1.3111338606438459E-2</c:v>
                </c:pt>
                <c:pt idx="7">
                  <c:v>9.4396245384118262E-3</c:v>
                </c:pt>
                <c:pt idx="8">
                  <c:v>6.8086624584361823E-3</c:v>
                </c:pt>
                <c:pt idx="9">
                  <c:v>4.897447546500666E-3</c:v>
                </c:pt>
                <c:pt idx="10">
                  <c:v>3.5000954946120739E-3</c:v>
                </c:pt>
                <c:pt idx="11">
                  <c:v>2.4716895148237865E-3</c:v>
                </c:pt>
                <c:pt idx="12">
                  <c:v>1.7910161042549175E-3</c:v>
                </c:pt>
                <c:pt idx="13">
                  <c:v>1.2918335959098157E-3</c:v>
                </c:pt>
                <c:pt idx="14">
                  <c:v>9.0640586704277654E-4</c:v>
                </c:pt>
                <c:pt idx="15">
                  <c:v>6.30727193813619E-4</c:v>
                </c:pt>
                <c:pt idx="16">
                  <c:v>4.5493425597159471E-4</c:v>
                </c:pt>
                <c:pt idx="17">
                  <c:v>3.2483217633290297E-4</c:v>
                </c:pt>
                <c:pt idx="18">
                  <c:v>2.3257795035325565E-4</c:v>
                </c:pt>
                <c:pt idx="19">
                  <c:v>1.6545509580809516E-4</c:v>
                </c:pt>
                <c:pt idx="20">
                  <c:v>1.1759586679092071E-4</c:v>
                </c:pt>
                <c:pt idx="21">
                  <c:v>8.3734294301597681E-5</c:v>
                </c:pt>
                <c:pt idx="22">
                  <c:v>6.0229790606995665E-5</c:v>
                </c:pt>
                <c:pt idx="23">
                  <c:v>4.3283228141060282E-5</c:v>
                </c:pt>
                <c:pt idx="24">
                  <c:v>3.0763203187532931E-5</c:v>
                </c:pt>
                <c:pt idx="25">
                  <c:v>2.2046555670099047E-5</c:v>
                </c:pt>
                <c:pt idx="26">
                  <c:v>1.5397789946729535E-5</c:v>
                </c:pt>
                <c:pt idx="27">
                  <c:v>1.125022612375011E-5</c:v>
                </c:pt>
                <c:pt idx="28">
                  <c:v>7.9227541257117094E-6</c:v>
                </c:pt>
                <c:pt idx="29">
                  <c:v>5.6935674335363861E-6</c:v>
                </c:pt>
                <c:pt idx="30">
                  <c:v>3.9437086676880205E-6</c:v>
                </c:pt>
                <c:pt idx="31">
                  <c:v>3.6637763636477827E-6</c:v>
                </c:pt>
                <c:pt idx="32">
                  <c:v>2.0668862663293624E-6</c:v>
                </c:pt>
                <c:pt idx="33">
                  <c:v>1.4703752642954468E-6</c:v>
                </c:pt>
                <c:pt idx="34">
                  <c:v>1.0605600700624817E-6</c:v>
                </c:pt>
                <c:pt idx="35">
                  <c:v>7.4825494441830027E-7</c:v>
                </c:pt>
                <c:pt idx="36">
                  <c:v>5.245248040151802E-7</c:v>
                </c:pt>
                <c:pt idx="37">
                  <c:v>3.7763628563112209E-7</c:v>
                </c:pt>
              </c:numCache>
            </c:numRef>
          </c:val>
          <c:smooth val="0"/>
        </c:ser>
        <c:dLbls>
          <c:showLegendKey val="0"/>
          <c:showVal val="0"/>
          <c:showCatName val="0"/>
          <c:showSerName val="0"/>
          <c:showPercent val="0"/>
          <c:showBubbleSize val="0"/>
        </c:dLbls>
        <c:marker val="1"/>
        <c:smooth val="0"/>
        <c:axId val="211104896"/>
        <c:axId val="211106432"/>
      </c:lineChart>
      <c:dateAx>
        <c:axId val="21110489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11106432"/>
        <c:crossesAt val="1.0000000000000002E-4"/>
        <c:auto val="0"/>
        <c:lblOffset val="100"/>
        <c:baseTimeUnit val="days"/>
        <c:majorUnit val="48"/>
        <c:majorTimeUnit val="months"/>
        <c:minorUnit val="6"/>
        <c:minorTimeUnit val="months"/>
      </c:dateAx>
      <c:valAx>
        <c:axId val="211106432"/>
        <c:scaling>
          <c:logBase val="10"/>
          <c:orientation val="minMax"/>
          <c:min val="1.0000000000000002E-4"/>
        </c:scaling>
        <c:delete val="0"/>
        <c:axPos val="l"/>
        <c:minorGridlines>
          <c:spPr>
            <a:ln>
              <a:solidFill>
                <a:sysClr val="window" lastClr="FFFFFF">
                  <a:lumMod val="85000"/>
                </a:sysClr>
              </a:solidFill>
            </a:ln>
          </c:spPr>
        </c:minorGridlines>
        <c:title>
          <c:tx>
            <c:rich>
              <a:bodyPr rot="0" vert="horz"/>
              <a:lstStyle/>
              <a:p>
                <a:pPr>
                  <a:defRPr sz="900"/>
                </a:pPr>
                <a:r>
                  <a:rPr lang="en-US" altLang="ja-JP" sz="900"/>
                  <a:t>Bq/kg</a:t>
                </a:r>
                <a:r>
                  <a:rPr lang="ja-JP" altLang="en-US" sz="900"/>
                  <a:t>生</a:t>
                </a:r>
              </a:p>
            </c:rich>
          </c:tx>
          <c:layout>
            <c:manualLayout>
              <c:xMode val="edge"/>
              <c:yMode val="edge"/>
              <c:x val="4.4080645161290316E-3"/>
              <c:y val="0.30938749999999998"/>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11104896"/>
        <c:crosses val="autoZero"/>
        <c:crossBetween val="midCat"/>
      </c:valAx>
      <c:spPr>
        <a:solidFill>
          <a:srgbClr val="FFFFFF"/>
        </a:solidFill>
        <a:ln w="12700">
          <a:solidFill>
            <a:srgbClr val="808080"/>
          </a:solidFill>
          <a:prstDash val="solid"/>
        </a:ln>
      </c:spPr>
    </c:plotArea>
    <c:legend>
      <c:legendPos val="r"/>
      <c:layout>
        <c:manualLayout>
          <c:xMode val="edge"/>
          <c:yMode val="edge"/>
          <c:x val="0.57831827956989246"/>
          <c:y val="4.2673611111111115E-3"/>
          <c:w val="0.4185168458781362"/>
          <c:h val="0.16500138888888888"/>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a:ea typeface="Meiryo UI"/>
                <a:cs typeface="Meiryo UI"/>
              </a:defRPr>
            </a:pPr>
            <a:r>
              <a:rPr lang="ja-JP" altLang="en-US"/>
              <a:t>あわびの</a:t>
            </a:r>
            <a:r>
              <a:rPr lang="en-US" altLang="en-US"/>
              <a:t>Cs-137</a:t>
            </a:r>
          </a:p>
        </c:rich>
      </c:tx>
      <c:layout>
        <c:manualLayout>
          <c:xMode val="edge"/>
          <c:yMode val="edge"/>
          <c:x val="0.33397106885282074"/>
          <c:y val="3.2281193216232594E-2"/>
        </c:manualLayout>
      </c:layout>
      <c:overlay val="0"/>
      <c:spPr>
        <a:solidFill>
          <a:srgbClr val="FFFFFF"/>
        </a:solidFill>
        <a:ln w="25400">
          <a:noFill/>
        </a:ln>
      </c:spPr>
    </c:title>
    <c:autoTitleDeleted val="0"/>
    <c:plotArea>
      <c:layout>
        <c:manualLayout>
          <c:layoutTarget val="inner"/>
          <c:xMode val="edge"/>
          <c:yMode val="edge"/>
          <c:x val="0.10352311827956989"/>
          <c:y val="5.8519791666666668E-2"/>
          <c:w val="0.88282096774193553"/>
          <c:h val="0.82363298611111113"/>
        </c:manualLayout>
      </c:layout>
      <c:lineChart>
        <c:grouping val="standard"/>
        <c:varyColors val="0"/>
        <c:ser>
          <c:idx val="1"/>
          <c:order val="0"/>
          <c:tx>
            <c:strRef>
              <c:f>あわび!$C$67</c:f>
              <c:strCache>
                <c:ptCount val="1"/>
                <c:pt idx="0">
                  <c:v>前面海域←東防波堤(県）</c:v>
                </c:pt>
              </c:strCache>
            </c:strRef>
          </c:tx>
          <c:spPr>
            <a:ln w="12700">
              <a:solidFill>
                <a:srgbClr val="000080"/>
              </a:solidFill>
              <a:prstDash val="solid"/>
            </a:ln>
          </c:spPr>
          <c:marker>
            <c:symbol val="square"/>
            <c:size val="5"/>
            <c:spPr>
              <a:noFill/>
              <a:ln>
                <a:solidFill>
                  <a:srgbClr val="00008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あわび!$F$70:$F$112</c:f>
              <c:numCache>
                <c:formatCode>0.000;"△ "0.000</c:formatCode>
                <c:ptCount val="43"/>
                <c:pt idx="0">
                  <c:v>2.5925925925925925E-2</c:v>
                </c:pt>
                <c:pt idx="1">
                  <c:v>5.9259259259259262E-2</c:v>
                </c:pt>
                <c:pt idx="2">
                  <c:v>5.5555555555555552E-2</c:v>
                </c:pt>
                <c:pt idx="3">
                  <c:v>5.9259259259259262E-2</c:v>
                </c:pt>
                <c:pt idx="4">
                  <c:v>4.4444444444444446E-2</c:v>
                </c:pt>
                <c:pt idx="6">
                  <c:v>7.0370370370370361E-2</c:v>
                </c:pt>
                <c:pt idx="7">
                  <c:v>5.5555555555555552E-2</c:v>
                </c:pt>
                <c:pt idx="8">
                  <c:v>4.7E-2</c:v>
                </c:pt>
                <c:pt idx="9" formatCode="&quot;(&quot;0.000&quot;)&quot;">
                  <c:v>2.8000000000000001E-2</c:v>
                </c:pt>
                <c:pt idx="10">
                  <c:v>2.9000000000000001E-2</c:v>
                </c:pt>
                <c:pt idx="11">
                  <c:v>2.5999999999999999E-2</c:v>
                </c:pt>
                <c:pt idx="12">
                  <c:v>2.5999999999999999E-2</c:v>
                </c:pt>
                <c:pt idx="13">
                  <c:v>2.9000000000000001E-2</c:v>
                </c:pt>
                <c:pt idx="14">
                  <c:v>2.7E-2</c:v>
                </c:pt>
                <c:pt idx="15">
                  <c:v>2.5999999999999999E-2</c:v>
                </c:pt>
                <c:pt idx="16">
                  <c:v>4.1000000000000002E-2</c:v>
                </c:pt>
                <c:pt idx="17">
                  <c:v>2.4E-2</c:v>
                </c:pt>
                <c:pt idx="18">
                  <c:v>3.2000000000000001E-2</c:v>
                </c:pt>
                <c:pt idx="19">
                  <c:v>2.3E-2</c:v>
                </c:pt>
                <c:pt idx="20">
                  <c:v>2.1999999999999999E-2</c:v>
                </c:pt>
                <c:pt idx="21" formatCode="&quot;(&quot;0.000&quot;)&quot;">
                  <c:v>2.1999999999999999E-2</c:v>
                </c:pt>
                <c:pt idx="22">
                  <c:v>2.8000000000000001E-2</c:v>
                </c:pt>
                <c:pt idx="23" formatCode="&quot;(&quot;0.000&quot;)&quot;">
                  <c:v>2.3E-2</c:v>
                </c:pt>
                <c:pt idx="24" formatCode="&quot;(&quot;0.000&quot;)&quot;">
                  <c:v>2.1999999999999999E-2</c:v>
                </c:pt>
                <c:pt idx="25" formatCode="0.00">
                  <c:v>1.0999999999999999E-2</c:v>
                </c:pt>
                <c:pt idx="26" formatCode="&quot;(&quot;0.000&quot;)&quot;">
                  <c:v>2.4E-2</c:v>
                </c:pt>
                <c:pt idx="27" formatCode="&quot;(&quot;0.000&quot;)&quot;">
                  <c:v>2.4E-2</c:v>
                </c:pt>
                <c:pt idx="28" formatCode="0.00">
                  <c:v>1.0999999999999999E-2</c:v>
                </c:pt>
                <c:pt idx="29" formatCode="0.00">
                  <c:v>1.0999999999999999E-2</c:v>
                </c:pt>
                <c:pt idx="30">
                  <c:v>3.4000000000000002E-2</c:v>
                </c:pt>
                <c:pt idx="32">
                  <c:v>0.22</c:v>
                </c:pt>
                <c:pt idx="33">
                  <c:v>8.8999999999999996E-2</c:v>
                </c:pt>
                <c:pt idx="34">
                  <c:v>0.14000000000000001</c:v>
                </c:pt>
                <c:pt idx="35" formatCode="&quot;(&quot;0.000&quot;)&quot;">
                  <c:v>4.2999999999999997E-2</c:v>
                </c:pt>
                <c:pt idx="36">
                  <c:v>8.2000000000000003E-2</c:v>
                </c:pt>
                <c:pt idx="37">
                  <c:v>6.4000000000000001E-2</c:v>
                </c:pt>
              </c:numCache>
            </c:numRef>
          </c:val>
          <c:smooth val="0"/>
        </c:ser>
        <c:ser>
          <c:idx val="2"/>
          <c:order val="1"/>
          <c:tx>
            <c:strRef>
              <c:f>あわび!$G$67:$G$68</c:f>
              <c:strCache>
                <c:ptCount val="1"/>
                <c:pt idx="0">
                  <c:v>前面海域←東防波堤(県） 内蔵のみ</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あわび!$I$70:$I$112</c:f>
              <c:numCache>
                <c:formatCode>0.000</c:formatCode>
                <c:ptCount val="43"/>
                <c:pt idx="0">
                  <c:v>7.0370370370370361E-2</c:v>
                </c:pt>
                <c:pt idx="1">
                  <c:v>7.7777777777777779E-2</c:v>
                </c:pt>
                <c:pt idx="2" formatCode="&quot;(&quot;0.000&quot;)&quot;">
                  <c:v>6.2962962962962957E-2</c:v>
                </c:pt>
                <c:pt idx="3">
                  <c:v>4.8148148148148148E-2</c:v>
                </c:pt>
                <c:pt idx="4">
                  <c:v>3.7037037037037035E-2</c:v>
                </c:pt>
                <c:pt idx="6">
                  <c:v>8.5185185185185169E-2</c:v>
                </c:pt>
                <c:pt idx="7">
                  <c:v>4.0740740740740751E-2</c:v>
                </c:pt>
                <c:pt idx="9" formatCode="&quot;(&quot;0.000&quot;)&quot;">
                  <c:v>4.9000000000000002E-2</c:v>
                </c:pt>
                <c:pt idx="10" formatCode="&quot;(&quot;0.000&quot;)&quot;">
                  <c:v>3.4000000000000002E-2</c:v>
                </c:pt>
                <c:pt idx="11">
                  <c:v>4.1000000000000002E-2</c:v>
                </c:pt>
              </c:numCache>
            </c:numRef>
          </c:val>
          <c:smooth val="0"/>
        </c:ser>
        <c:ser>
          <c:idx val="3"/>
          <c:order val="2"/>
          <c:tx>
            <c:strRef>
              <c:f>あわび!$K$67</c:f>
              <c:strCache>
                <c:ptCount val="1"/>
                <c:pt idx="0">
                  <c:v>東防波堤(電力)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あわび!$M$70:$M$112</c:f>
              <c:numCache>
                <c:formatCode>0.000</c:formatCode>
                <c:ptCount val="43"/>
                <c:pt idx="0">
                  <c:v>1.0999999999999999E-2</c:v>
                </c:pt>
                <c:pt idx="1">
                  <c:v>1.0746115048804281E-2</c:v>
                </c:pt>
                <c:pt idx="2">
                  <c:v>1.0493453105184366E-2</c:v>
                </c:pt>
                <c:pt idx="3">
                  <c:v>1.0267446365221292E-2</c:v>
                </c:pt>
                <c:pt idx="4">
                  <c:v>5.185185185185185E-2</c:v>
                </c:pt>
                <c:pt idx="6">
                  <c:v>0.14814814814814814</c:v>
                </c:pt>
                <c:pt idx="7">
                  <c:v>6.6666666666666666E-2</c:v>
                </c:pt>
                <c:pt idx="8" formatCode="&quot;(&quot;0.000&quot;)&quot;">
                  <c:v>0.05</c:v>
                </c:pt>
                <c:pt idx="9">
                  <c:v>1.0156595481140278E-2</c:v>
                </c:pt>
                <c:pt idx="10">
                  <c:v>5.2999999999999999E-2</c:v>
                </c:pt>
                <c:pt idx="11" formatCode="&quot;(&quot;0.000&quot;)&quot;">
                  <c:v>0.05</c:v>
                </c:pt>
                <c:pt idx="12" formatCode="&quot;(&quot;0.000&quot;)&quot;">
                  <c:v>5.3999999999999999E-2</c:v>
                </c:pt>
                <c:pt idx="13">
                  <c:v>2.4E-2</c:v>
                </c:pt>
                <c:pt idx="14">
                  <c:v>2.5000000000000001E-2</c:v>
                </c:pt>
                <c:pt idx="15" formatCode="&quot;(&quot;0.000&quot;)&quot;">
                  <c:v>2.5999999999999999E-2</c:v>
                </c:pt>
                <c:pt idx="16">
                  <c:v>8.6293687898093968E-3</c:v>
                </c:pt>
                <c:pt idx="17">
                  <c:v>8.4323274870846121E-3</c:v>
                </c:pt>
                <c:pt idx="18" formatCode="&quot;(&quot;0.000&quot;)&quot;">
                  <c:v>2.1999999999999999E-2</c:v>
                </c:pt>
              </c:numCache>
            </c:numRef>
          </c:val>
          <c:smooth val="0"/>
        </c:ser>
        <c:ser>
          <c:idx val="0"/>
          <c:order val="3"/>
          <c:tx>
            <c:strRef>
              <c:f>あわび!$Y$69</c:f>
              <c:strCache>
                <c:ptCount val="1"/>
                <c:pt idx="0">
                  <c:v>Cs137崩壊</c:v>
                </c:pt>
              </c:strCache>
            </c:strRef>
          </c:tx>
          <c:spPr>
            <a:ln w="28575">
              <a:solidFill>
                <a:srgbClr val="F79646">
                  <a:lumMod val="50000"/>
                </a:srgbClr>
              </a:solidFill>
              <a:prstDash val="sysDash"/>
            </a:ln>
          </c:spPr>
          <c:marker>
            <c:symbol val="none"/>
          </c:marker>
          <c:cat>
            <c:numRef>
              <c:f>あわび!$B$70:$B$112</c:f>
              <c:numCache>
                <c:formatCode>[$-411]m\.d\.ge</c:formatCode>
                <c:ptCount val="43"/>
                <c:pt idx="0">
                  <c:v>29902</c:v>
                </c:pt>
                <c:pt idx="1">
                  <c:v>30272</c:v>
                </c:pt>
                <c:pt idx="2">
                  <c:v>30649</c:v>
                </c:pt>
                <c:pt idx="3">
                  <c:v>30994</c:v>
                </c:pt>
                <c:pt idx="4">
                  <c:v>31341</c:v>
                </c:pt>
                <c:pt idx="5">
                  <c:v>31528</c:v>
                </c:pt>
                <c:pt idx="6">
                  <c:v>31722</c:v>
                </c:pt>
                <c:pt idx="7">
                  <c:v>32079</c:v>
                </c:pt>
                <c:pt idx="8">
                  <c:v>32434</c:v>
                </c:pt>
                <c:pt idx="9">
                  <c:v>32792</c:v>
                </c:pt>
                <c:pt idx="10">
                  <c:v>33157</c:v>
                </c:pt>
                <c:pt idx="11">
                  <c:v>33535</c:v>
                </c:pt>
                <c:pt idx="12">
                  <c:v>33885</c:v>
                </c:pt>
                <c:pt idx="13">
                  <c:v>34240</c:v>
                </c:pt>
                <c:pt idx="14">
                  <c:v>34625</c:v>
                </c:pt>
                <c:pt idx="15">
                  <c:v>35019</c:v>
                </c:pt>
                <c:pt idx="16">
                  <c:v>35374</c:v>
                </c:pt>
                <c:pt idx="17">
                  <c:v>35740</c:v>
                </c:pt>
                <c:pt idx="18">
                  <c:v>36103</c:v>
                </c:pt>
                <c:pt idx="19">
                  <c:v>36473</c:v>
                </c:pt>
                <c:pt idx="20">
                  <c:v>36844</c:v>
                </c:pt>
                <c:pt idx="21">
                  <c:v>37213</c:v>
                </c:pt>
                <c:pt idx="22">
                  <c:v>37571</c:v>
                </c:pt>
                <c:pt idx="23">
                  <c:v>37930</c:v>
                </c:pt>
                <c:pt idx="24">
                  <c:v>38301</c:v>
                </c:pt>
                <c:pt idx="25">
                  <c:v>38663</c:v>
                </c:pt>
                <c:pt idx="26">
                  <c:v>39053</c:v>
                </c:pt>
                <c:pt idx="27">
                  <c:v>39394</c:v>
                </c:pt>
                <c:pt idx="28">
                  <c:v>39775</c:v>
                </c:pt>
                <c:pt idx="29">
                  <c:v>40134</c:v>
                </c:pt>
                <c:pt idx="30">
                  <c:v>40533</c:v>
                </c:pt>
                <c:pt idx="31">
                  <c:v>40613</c:v>
                </c:pt>
                <c:pt idx="32">
                  <c:v>41235</c:v>
                </c:pt>
                <c:pt idx="33">
                  <c:v>41605</c:v>
                </c:pt>
                <c:pt idx="34">
                  <c:v>41960</c:v>
                </c:pt>
                <c:pt idx="35">
                  <c:v>42339</c:v>
                </c:pt>
                <c:pt idx="36">
                  <c:v>42725</c:v>
                </c:pt>
                <c:pt idx="37">
                  <c:v>43082</c:v>
                </c:pt>
              </c:numCache>
            </c:numRef>
          </c:cat>
          <c:val>
            <c:numRef>
              <c:f>あわび!$Y$70:$Y$109</c:f>
              <c:numCache>
                <c:formatCode>0.000</c:formatCode>
                <c:ptCount val="40"/>
                <c:pt idx="0">
                  <c:v>0.16</c:v>
                </c:pt>
                <c:pt idx="1">
                  <c:v>0.15630712798260774</c:v>
                </c:pt>
                <c:pt idx="2">
                  <c:v>0.15263204516631809</c:v>
                </c:pt>
                <c:pt idx="3">
                  <c:v>0.1493446744032188</c:v>
                </c:pt>
                <c:pt idx="4">
                  <c:v>0.14610966329674505</c:v>
                </c:pt>
                <c:pt idx="5">
                  <c:v>0.14439545480915092</c:v>
                </c:pt>
                <c:pt idx="6">
                  <c:v>0.14263833000470877</c:v>
                </c:pt>
                <c:pt idx="7">
                  <c:v>0.13946054518074827</c:v>
                </c:pt>
                <c:pt idx="8">
                  <c:v>0.136370768844427</c:v>
                </c:pt>
                <c:pt idx="9">
                  <c:v>0.13332420216471069</c:v>
                </c:pt>
                <c:pt idx="10">
                  <c:v>0.13028812598357398</c:v>
                </c:pt>
                <c:pt idx="11">
                  <c:v>0.12721677121683278</c:v>
                </c:pt>
                <c:pt idx="12">
                  <c:v>0.12443751867284233</c:v>
                </c:pt>
                <c:pt idx="13">
                  <c:v>0.12168058050048988</c:v>
                </c:pt>
                <c:pt idx="14">
                  <c:v>0.11875965954939649</c:v>
                </c:pt>
                <c:pt idx="15">
                  <c:v>0.11584303764220988</c:v>
                </c:pt>
                <c:pt idx="16">
                  <c:v>0.11327651192003818</c:v>
                </c:pt>
                <c:pt idx="17">
                  <c:v>0.11068997841793518</c:v>
                </c:pt>
                <c:pt idx="18">
                  <c:v>0.10818298589749321</c:v>
                </c:pt>
                <c:pt idx="19">
                  <c:v>0.10568607388887574</c:v>
                </c:pt>
                <c:pt idx="20">
                  <c:v>0.10324027595732621</c:v>
                </c:pt>
                <c:pt idx="21">
                  <c:v>0.10086380930781505</c:v>
                </c:pt>
                <c:pt idx="22">
                  <c:v>9.861047948332019E-2</c:v>
                </c:pt>
                <c:pt idx="23">
                  <c:v>9.6401405613070854E-2</c:v>
                </c:pt>
                <c:pt idx="24">
                  <c:v>9.417047442439952E-2</c:v>
                </c:pt>
                <c:pt idx="25">
                  <c:v>9.2043437194885863E-2</c:v>
                </c:pt>
                <c:pt idx="26">
                  <c:v>8.9805607696404374E-2</c:v>
                </c:pt>
                <c:pt idx="27">
                  <c:v>8.7893570554726616E-2</c:v>
                </c:pt>
                <c:pt idx="28">
                  <c:v>8.5805359065231249E-2</c:v>
                </c:pt>
                <c:pt idx="29">
                  <c:v>8.3883145750464599E-2</c:v>
                </c:pt>
                <c:pt idx="30">
                  <c:v>8.1797241656732037E-2</c:v>
                </c:pt>
                <c:pt idx="31">
                  <c:v>8.1385299684513301E-2</c:v>
                </c:pt>
                <c:pt idx="32">
                  <c:v>7.825242207191084E-2</c:v>
                </c:pt>
                <c:pt idx="33">
                  <c:v>7.6446320948395027E-2</c:v>
                </c:pt>
                <c:pt idx="34">
                  <c:v>7.4752637382487233E-2</c:v>
                </c:pt>
                <c:pt idx="35">
                  <c:v>7.2985845371925984E-2</c:v>
                </c:pt>
                <c:pt idx="36">
                  <c:v>7.1229337501950263E-2</c:v>
                </c:pt>
                <c:pt idx="37">
                  <c:v>6.9642446322510737E-2</c:v>
                </c:pt>
              </c:numCache>
            </c:numRef>
          </c:val>
          <c:smooth val="0"/>
        </c:ser>
        <c:dLbls>
          <c:showLegendKey val="0"/>
          <c:showVal val="0"/>
          <c:showCatName val="0"/>
          <c:showSerName val="0"/>
          <c:showPercent val="0"/>
          <c:showBubbleSize val="0"/>
        </c:dLbls>
        <c:marker val="1"/>
        <c:smooth val="0"/>
        <c:axId val="211177856"/>
        <c:axId val="211179392"/>
      </c:lineChart>
      <c:dateAx>
        <c:axId val="21117785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11179392"/>
        <c:crossesAt val="1.0000000000000002E-3"/>
        <c:auto val="0"/>
        <c:lblOffset val="100"/>
        <c:baseTimeUnit val="days"/>
        <c:majorUnit val="48"/>
        <c:majorTimeUnit val="months"/>
        <c:minorUnit val="6"/>
        <c:minorTimeUnit val="months"/>
      </c:dateAx>
      <c:valAx>
        <c:axId val="211179392"/>
        <c:scaling>
          <c:logBase val="10"/>
          <c:orientation val="minMax"/>
        </c:scaling>
        <c:delete val="0"/>
        <c:axPos val="l"/>
        <c:minorGridlines/>
        <c:title>
          <c:tx>
            <c:rich>
              <a:bodyPr rot="0" vert="horz"/>
              <a:lstStyle/>
              <a:p>
                <a:pPr>
                  <a:defRPr sz="900"/>
                </a:pPr>
                <a:r>
                  <a:rPr lang="en-US" altLang="ja-JP" sz="900"/>
                  <a:t>Bq/kg</a:t>
                </a:r>
                <a:r>
                  <a:rPr lang="ja-JP" altLang="en-US" sz="900"/>
                  <a:t>生</a:t>
                </a:r>
              </a:p>
            </c:rich>
          </c:tx>
          <c:layout>
            <c:manualLayout>
              <c:xMode val="edge"/>
              <c:yMode val="edge"/>
              <c:x val="4.3686006825938567E-2"/>
              <c:y val="0.1963018625075712"/>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11177856"/>
        <c:crossesAt val="0"/>
        <c:crossBetween val="midCat"/>
      </c:valAx>
      <c:spPr>
        <a:solidFill>
          <a:srgbClr val="FFFFFF"/>
        </a:solidFill>
        <a:ln w="12700">
          <a:solidFill>
            <a:srgbClr val="808080"/>
          </a:solidFill>
          <a:prstDash val="solid"/>
        </a:ln>
      </c:spPr>
    </c:plotArea>
    <c:legend>
      <c:legendPos val="r"/>
      <c:layout>
        <c:manualLayout>
          <c:xMode val="edge"/>
          <c:yMode val="edge"/>
          <c:x val="0.46514390681003587"/>
          <c:y val="0.63825902777777777"/>
          <c:w val="0.50769856630824373"/>
          <c:h val="0.19989097222222221"/>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12700</xdr:colOff>
      <xdr:row>5</xdr:row>
      <xdr:rowOff>104775</xdr:rowOff>
    </xdr:from>
    <xdr:to>
      <xdr:col>15</xdr:col>
      <xdr:colOff>284100</xdr:colOff>
      <xdr:row>24</xdr:row>
      <xdr:rowOff>89175</xdr:rowOff>
    </xdr:to>
    <xdr:graphicFrame macro="">
      <xdr:nvGraphicFramePr>
        <xdr:cNvPr id="1089"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15</xdr:col>
      <xdr:colOff>276225</xdr:colOff>
      <xdr:row>5</xdr:row>
      <xdr:rowOff>117475</xdr:rowOff>
    </xdr:from>
    <xdr:to>
      <xdr:col>22</xdr:col>
      <xdr:colOff>177800</xdr:colOff>
      <xdr:row>24</xdr:row>
      <xdr:rowOff>101875</xdr:rowOff>
    </xdr:to>
    <xdr:graphicFrame macro="">
      <xdr:nvGraphicFramePr>
        <xdr:cNvPr id="1090"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22</xdr:col>
      <xdr:colOff>177800</xdr:colOff>
      <xdr:row>5</xdr:row>
      <xdr:rowOff>104774</xdr:rowOff>
    </xdr:from>
    <xdr:to>
      <xdr:col>32</xdr:col>
      <xdr:colOff>253999</xdr:colOff>
      <xdr:row>24</xdr:row>
      <xdr:rowOff>89174</xdr:rowOff>
    </xdr:to>
    <xdr:graphicFrame macro="">
      <xdr:nvGraphicFramePr>
        <xdr:cNvPr id="1091"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15</xdr:col>
      <xdr:colOff>282573</xdr:colOff>
      <xdr:row>25</xdr:row>
      <xdr:rowOff>66674</xdr:rowOff>
    </xdr:from>
    <xdr:to>
      <xdr:col>32</xdr:col>
      <xdr:colOff>249173</xdr:colOff>
      <xdr:row>44</xdr:row>
      <xdr:rowOff>51074</xdr:rowOff>
    </xdr:to>
    <xdr:graphicFrame macro="">
      <xdr:nvGraphicFramePr>
        <xdr:cNvPr id="1092"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25401</xdr:colOff>
      <xdr:row>25</xdr:row>
      <xdr:rowOff>57150</xdr:rowOff>
    </xdr:from>
    <xdr:to>
      <xdr:col>15</xdr:col>
      <xdr:colOff>296801</xdr:colOff>
      <xdr:row>44</xdr:row>
      <xdr:rowOff>41550</xdr:rowOff>
    </xdr:to>
    <xdr:graphicFrame macro="">
      <xdr:nvGraphicFramePr>
        <xdr:cNvPr id="1093"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xdr:col>
      <xdr:colOff>25400</xdr:colOff>
      <xdr:row>42</xdr:row>
      <xdr:rowOff>50800</xdr:rowOff>
    </xdr:from>
    <xdr:to>
      <xdr:col>15</xdr:col>
      <xdr:colOff>296800</xdr:colOff>
      <xdr:row>61</xdr:row>
      <xdr:rowOff>35200</xdr:rowOff>
    </xdr:to>
    <xdr:graphicFrame macro="">
      <xdr:nvGraphicFramePr>
        <xdr:cNvPr id="1094"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15</xdr:col>
      <xdr:colOff>288925</xdr:colOff>
      <xdr:row>42</xdr:row>
      <xdr:rowOff>50800</xdr:rowOff>
    </xdr:from>
    <xdr:to>
      <xdr:col>32</xdr:col>
      <xdr:colOff>255525</xdr:colOff>
      <xdr:row>61</xdr:row>
      <xdr:rowOff>35200</xdr:rowOff>
    </xdr:to>
    <xdr:graphicFrame macro="">
      <xdr:nvGraphicFramePr>
        <xdr:cNvPr id="113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8023;&#277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海水"/>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r-info-miyagi.jp/r-info/" TargetMode="External"/><Relationship Id="rId7" Type="http://schemas.openxmlformats.org/officeDocument/2006/relationships/hyperlink" Target="http://www.kmdmyg.info/" TargetMode="External"/><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4" Type="http://schemas.openxmlformats.org/officeDocument/2006/relationships/hyperlink" Target="http://www.r-info-miyagi.jp/r-info/"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AV175"/>
  <sheetViews>
    <sheetView tabSelected="1" zoomScale="75" zoomScaleNormal="75" workbookViewId="0"/>
  </sheetViews>
  <sheetFormatPr defaultColWidth="10.69921875" defaultRowHeight="12" x14ac:dyDescent="0.2"/>
  <cols>
    <col min="1" max="1" width="1.19921875" style="1" customWidth="1"/>
    <col min="2" max="2" width="6.59765625" style="3" customWidth="1"/>
    <col min="3" max="3" width="3.3984375" style="1" customWidth="1"/>
    <col min="4" max="4" width="3.3984375" style="2" customWidth="1"/>
    <col min="5" max="7" width="3.3984375" style="1" customWidth="1"/>
    <col min="8" max="8" width="3.3984375" style="2" customWidth="1"/>
    <col min="9" max="9" width="3.3984375" style="1" customWidth="1"/>
    <col min="10" max="10" width="7.5" style="1" customWidth="1"/>
    <col min="11" max="11" width="3.3984375" style="3" customWidth="1"/>
    <col min="12" max="37" width="3.3984375" style="1" customWidth="1"/>
    <col min="38" max="54" width="4.59765625" style="1" customWidth="1"/>
    <col min="55" max="62" width="5.5" style="1" customWidth="1"/>
    <col min="63" max="16384" width="10.69921875" style="1"/>
  </cols>
  <sheetData>
    <row r="1" spans="2:47" ht="7.5" customHeight="1" x14ac:dyDescent="0.2"/>
    <row r="2" spans="2:47" ht="17.25" customHeight="1" x14ac:dyDescent="0.3">
      <c r="B2" s="64" t="s">
        <v>0</v>
      </c>
      <c r="D2" s="66" t="s">
        <v>49</v>
      </c>
      <c r="K2" s="65"/>
      <c r="P2" s="67" t="s">
        <v>138</v>
      </c>
      <c r="Q2" s="249"/>
      <c r="V2" s="9"/>
      <c r="AN2" s="9"/>
      <c r="AO2" s="9"/>
      <c r="AP2" s="9"/>
      <c r="AQ2" s="9"/>
      <c r="AR2" s="9"/>
      <c r="AS2" s="9"/>
      <c r="AT2" s="9"/>
      <c r="AU2" s="9"/>
    </row>
    <row r="3" spans="2:47" ht="10.5" customHeight="1" x14ac:dyDescent="0.3">
      <c r="B3" s="32"/>
      <c r="C3" s="70" t="s">
        <v>45</v>
      </c>
      <c r="D3" s="71"/>
      <c r="E3" s="71"/>
      <c r="G3" s="70" t="s">
        <v>46</v>
      </c>
      <c r="H3" s="71"/>
      <c r="I3" s="71"/>
      <c r="J3" s="70" t="s">
        <v>47</v>
      </c>
      <c r="K3" s="71"/>
      <c r="L3" s="72"/>
      <c r="M3" s="73" t="s">
        <v>48</v>
      </c>
      <c r="N3" s="69"/>
      <c r="P3" s="1" t="s">
        <v>140</v>
      </c>
      <c r="Q3" s="249"/>
      <c r="T3" s="65"/>
      <c r="U3" s="65"/>
      <c r="V3" s="65"/>
      <c r="W3" s="65"/>
      <c r="X3" s="65"/>
      <c r="Y3" s="65"/>
      <c r="Z3" s="9"/>
      <c r="AA3" s="9"/>
      <c r="AB3" s="9"/>
      <c r="AC3" s="9"/>
      <c r="AD3" s="9"/>
    </row>
    <row r="4" spans="2:47" ht="10.5" customHeight="1" x14ac:dyDescent="0.3">
      <c r="B4" s="32"/>
      <c r="C4" s="70"/>
      <c r="D4" s="71"/>
      <c r="E4" s="71"/>
      <c r="G4" s="70"/>
      <c r="H4" s="71"/>
      <c r="I4" s="71"/>
      <c r="J4" s="70"/>
      <c r="K4" s="71"/>
      <c r="L4" s="72"/>
      <c r="M4" s="73"/>
      <c r="N4" s="69"/>
      <c r="Q4" s="249" t="s">
        <v>141</v>
      </c>
      <c r="T4" s="65"/>
      <c r="U4" s="65"/>
      <c r="V4" s="65"/>
      <c r="W4" s="65"/>
      <c r="X4" s="65"/>
      <c r="Y4" s="65"/>
      <c r="Z4" s="9"/>
      <c r="AA4" s="9"/>
      <c r="AB4" s="9"/>
      <c r="AC4" s="9"/>
      <c r="AD4" s="9"/>
    </row>
    <row r="5" spans="2:47" ht="17.25" customHeight="1" x14ac:dyDescent="0.3">
      <c r="B5" s="64"/>
      <c r="D5" s="66"/>
      <c r="K5" s="65"/>
      <c r="P5" s="1" t="s">
        <v>139</v>
      </c>
      <c r="Q5" s="249"/>
      <c r="V5" s="9"/>
      <c r="AN5" s="9"/>
      <c r="AO5" s="9"/>
      <c r="AP5" s="9"/>
      <c r="AQ5" s="9"/>
      <c r="AR5" s="9"/>
      <c r="AS5" s="9"/>
      <c r="AT5" s="9"/>
      <c r="AU5" s="9"/>
    </row>
    <row r="6" spans="2:47" x14ac:dyDescent="0.2">
      <c r="X6" s="54"/>
    </row>
    <row r="7" spans="2:47" x14ac:dyDescent="0.2">
      <c r="X7" s="54"/>
    </row>
    <row r="8" spans="2:47" x14ac:dyDescent="0.2">
      <c r="X8" s="54"/>
    </row>
    <row r="22" spans="3:3" x14ac:dyDescent="0.2">
      <c r="C22" s="55"/>
    </row>
    <row r="23" spans="3:3" x14ac:dyDescent="0.2">
      <c r="C23" s="55"/>
    </row>
    <row r="24" spans="3:3" x14ac:dyDescent="0.2">
      <c r="C24" s="55"/>
    </row>
    <row r="25" spans="3:3" x14ac:dyDescent="0.2">
      <c r="C25" s="55"/>
    </row>
    <row r="26" spans="3:3" x14ac:dyDescent="0.2">
      <c r="C26" s="55"/>
    </row>
    <row r="27" spans="3:3" x14ac:dyDescent="0.2">
      <c r="C27" s="55"/>
    </row>
    <row r="28" spans="3:3" x14ac:dyDescent="0.2">
      <c r="C28" s="55"/>
    </row>
    <row r="29" spans="3:3" x14ac:dyDescent="0.2">
      <c r="C29" s="55"/>
    </row>
    <row r="30" spans="3:3" x14ac:dyDescent="0.2">
      <c r="C30" s="55"/>
    </row>
    <row r="31" spans="3:3" x14ac:dyDescent="0.2">
      <c r="C31" s="55"/>
    </row>
    <row r="32" spans="3:3" x14ac:dyDescent="0.2">
      <c r="C32" s="55"/>
    </row>
    <row r="33" spans="3:3" x14ac:dyDescent="0.2">
      <c r="C33" s="55"/>
    </row>
    <row r="34" spans="3:3" x14ac:dyDescent="0.2">
      <c r="C34" s="55"/>
    </row>
    <row r="35" spans="3:3" x14ac:dyDescent="0.2">
      <c r="C35" s="55"/>
    </row>
    <row r="36" spans="3:3" x14ac:dyDescent="0.2">
      <c r="C36" s="55"/>
    </row>
    <row r="37" spans="3:3" x14ac:dyDescent="0.2">
      <c r="C37" s="55"/>
    </row>
    <row r="38" spans="3:3" x14ac:dyDescent="0.2">
      <c r="C38" s="55"/>
    </row>
    <row r="39" spans="3:3" x14ac:dyDescent="0.2">
      <c r="C39" s="55"/>
    </row>
    <row r="40" spans="3:3" x14ac:dyDescent="0.2">
      <c r="C40" s="55"/>
    </row>
    <row r="41" spans="3:3" x14ac:dyDescent="0.2">
      <c r="C41" s="55"/>
    </row>
    <row r="42" spans="3:3" x14ac:dyDescent="0.2">
      <c r="C42" s="55"/>
    </row>
    <row r="43" spans="3:3" x14ac:dyDescent="0.2">
      <c r="C43" s="55"/>
    </row>
    <row r="44" spans="3:3" x14ac:dyDescent="0.2">
      <c r="C44" s="55"/>
    </row>
    <row r="45" spans="3:3" x14ac:dyDescent="0.2">
      <c r="C45" s="55"/>
    </row>
    <row r="46" spans="3:3" x14ac:dyDescent="0.2">
      <c r="C46" s="55"/>
    </row>
    <row r="47" spans="3:3" x14ac:dyDescent="0.2">
      <c r="C47" s="55"/>
    </row>
    <row r="48" spans="3:3" x14ac:dyDescent="0.2">
      <c r="C48" s="55"/>
    </row>
    <row r="49" spans="3:22" x14ac:dyDescent="0.2">
      <c r="C49" s="55"/>
    </row>
    <row r="50" spans="3:22" x14ac:dyDescent="0.2">
      <c r="C50" s="55"/>
    </row>
    <row r="51" spans="3:22" x14ac:dyDescent="0.2">
      <c r="C51" s="55"/>
    </row>
    <row r="52" spans="3:22" x14ac:dyDescent="0.2">
      <c r="C52" s="55"/>
    </row>
    <row r="53" spans="3:22" x14ac:dyDescent="0.2">
      <c r="C53" s="55"/>
    </row>
    <row r="54" spans="3:22" x14ac:dyDescent="0.2">
      <c r="C54" s="55"/>
    </row>
    <row r="55" spans="3:22" x14ac:dyDescent="0.2">
      <c r="C55" s="55"/>
    </row>
    <row r="56" spans="3:22" x14ac:dyDescent="0.2">
      <c r="C56" s="55"/>
    </row>
    <row r="57" spans="3:22" x14ac:dyDescent="0.2">
      <c r="C57" s="55"/>
    </row>
    <row r="58" spans="3:22" x14ac:dyDescent="0.2">
      <c r="C58" s="55"/>
    </row>
    <row r="59" spans="3:22" x14ac:dyDescent="0.2">
      <c r="C59" s="55"/>
    </row>
    <row r="60" spans="3:22" x14ac:dyDescent="0.2">
      <c r="C60" s="55"/>
    </row>
    <row r="61" spans="3:22" x14ac:dyDescent="0.2">
      <c r="C61" s="55"/>
    </row>
    <row r="62" spans="3:22" x14ac:dyDescent="0.2">
      <c r="C62" s="55"/>
    </row>
    <row r="63" spans="3:22" x14ac:dyDescent="0.2">
      <c r="C63" s="55"/>
    </row>
    <row r="64" spans="3:22" ht="13.5" customHeight="1" x14ac:dyDescent="0.3">
      <c r="C64" s="55"/>
      <c r="D64" s="240" t="s">
        <v>38</v>
      </c>
      <c r="I64" s="2"/>
      <c r="V64" s="9"/>
    </row>
    <row r="65" spans="1:48" ht="20.25" customHeight="1" x14ac:dyDescent="0.3">
      <c r="B65" s="64" t="s">
        <v>0</v>
      </c>
      <c r="D65" s="168">
        <v>1.0999999999999999E-2</v>
      </c>
      <c r="E65" s="165" t="s">
        <v>51</v>
      </c>
      <c r="F65" s="165"/>
      <c r="G65" s="165"/>
      <c r="H65" s="165"/>
      <c r="I65" s="165"/>
      <c r="J65" s="166"/>
      <c r="K65" s="67"/>
      <c r="L65" s="167">
        <v>4.9000000000000002E-2</v>
      </c>
      <c r="M65" s="165" t="s">
        <v>52</v>
      </c>
      <c r="N65" s="166"/>
      <c r="O65" s="165"/>
      <c r="P65" s="165"/>
      <c r="Q65" s="165"/>
      <c r="R65" s="165"/>
      <c r="S65" s="165"/>
      <c r="Y65" s="253">
        <v>29902</v>
      </c>
      <c r="Z65" s="254"/>
      <c r="AA65" s="255" t="s">
        <v>144</v>
      </c>
      <c r="AN65" s="9"/>
      <c r="AO65" s="9"/>
      <c r="AP65" s="9"/>
      <c r="AQ65" s="9"/>
      <c r="AR65" s="9"/>
      <c r="AS65" s="9"/>
      <c r="AT65" s="9"/>
      <c r="AU65" s="9"/>
    </row>
    <row r="66" spans="1:48" ht="12" customHeight="1" x14ac:dyDescent="0.3">
      <c r="B66" s="229">
        <f>B70</f>
        <v>29902</v>
      </c>
      <c r="C66" s="31" t="s">
        <v>24</v>
      </c>
      <c r="D66" s="169"/>
      <c r="E66" s="169"/>
      <c r="F66" s="31" t="s">
        <v>136</v>
      </c>
      <c r="G66" s="31"/>
      <c r="H66" s="169"/>
      <c r="I66" s="31"/>
      <c r="J66" s="30"/>
      <c r="K66" s="31" t="s">
        <v>25</v>
      </c>
      <c r="L66" s="31"/>
      <c r="M66" s="31"/>
      <c r="O66" s="32" t="s">
        <v>27</v>
      </c>
      <c r="S66" s="32"/>
      <c r="U66" s="1" t="s">
        <v>16</v>
      </c>
      <c r="Y66" s="250">
        <v>31528</v>
      </c>
      <c r="Z66" s="251"/>
      <c r="AA66" s="252" t="s">
        <v>142</v>
      </c>
      <c r="AN66" s="9"/>
      <c r="AO66" s="9"/>
      <c r="AP66" s="9"/>
      <c r="AQ66" s="9"/>
      <c r="AR66" s="9"/>
      <c r="AS66" s="9"/>
      <c r="AT66" s="9"/>
      <c r="AU66" s="9"/>
    </row>
    <row r="67" spans="1:48" ht="12" customHeight="1" x14ac:dyDescent="0.3">
      <c r="B67" s="17" t="s">
        <v>9</v>
      </c>
      <c r="C67" s="12" t="s">
        <v>36</v>
      </c>
      <c r="D67" s="33"/>
      <c r="E67" s="33"/>
      <c r="F67" s="5"/>
      <c r="G67" s="34" t="s">
        <v>36</v>
      </c>
      <c r="H67" s="35"/>
      <c r="I67" s="14"/>
      <c r="J67" s="36" t="s">
        <v>9</v>
      </c>
      <c r="K67" s="33" t="s">
        <v>26</v>
      </c>
      <c r="L67" s="33"/>
      <c r="M67" s="5"/>
      <c r="N67" s="31"/>
      <c r="O67" s="24" t="s">
        <v>30</v>
      </c>
      <c r="P67" s="37"/>
      <c r="Q67" s="27"/>
      <c r="R67" s="26" t="s">
        <v>31</v>
      </c>
      <c r="S67" s="27"/>
      <c r="T67" s="27"/>
      <c r="U67" s="26" t="s">
        <v>31</v>
      </c>
      <c r="V67" s="27"/>
      <c r="W67" s="27"/>
      <c r="X67" s="9"/>
      <c r="Y67" s="250">
        <v>40613</v>
      </c>
      <c r="Z67" s="251"/>
      <c r="AA67" s="1" t="s">
        <v>143</v>
      </c>
      <c r="AJ67" s="9"/>
      <c r="AK67" s="9"/>
      <c r="AL67" s="9"/>
      <c r="AM67" s="9"/>
      <c r="AN67" s="9"/>
      <c r="AO67" s="9"/>
      <c r="AP67" s="9"/>
      <c r="AQ67" s="9"/>
      <c r="AR67" s="9"/>
      <c r="AS67" s="9"/>
      <c r="AT67" s="9"/>
      <c r="AU67" s="9"/>
      <c r="AV67" s="9"/>
    </row>
    <row r="68" spans="1:48" ht="12" customHeight="1" x14ac:dyDescent="0.3">
      <c r="B68" s="17" t="s">
        <v>28</v>
      </c>
      <c r="C68" s="11" t="s">
        <v>5</v>
      </c>
      <c r="D68" s="12"/>
      <c r="E68" s="12"/>
      <c r="F68" s="13"/>
      <c r="G68" s="11" t="s">
        <v>65</v>
      </c>
      <c r="H68" s="12"/>
      <c r="I68" s="14"/>
      <c r="J68" s="17" t="s">
        <v>28</v>
      </c>
      <c r="K68" s="11" t="s">
        <v>23</v>
      </c>
      <c r="L68" s="12"/>
      <c r="M68" s="14"/>
      <c r="N68" s="31"/>
      <c r="O68" s="189" t="s">
        <v>1</v>
      </c>
      <c r="P68" s="190" t="s">
        <v>2</v>
      </c>
      <c r="Q68" s="29" t="s">
        <v>3</v>
      </c>
      <c r="R68" s="189" t="s">
        <v>1</v>
      </c>
      <c r="S68" s="190" t="s">
        <v>2</v>
      </c>
      <c r="T68" s="29" t="s">
        <v>3</v>
      </c>
      <c r="U68" s="189" t="s">
        <v>1</v>
      </c>
      <c r="V68" s="190" t="s">
        <v>2</v>
      </c>
      <c r="W68" s="29" t="s">
        <v>3</v>
      </c>
      <c r="Y68" s="63" t="s">
        <v>50</v>
      </c>
      <c r="Z68" s="63" t="s">
        <v>44</v>
      </c>
      <c r="AA68" s="38"/>
      <c r="AB68" s="38"/>
      <c r="AC68" s="38"/>
      <c r="AN68" s="9"/>
      <c r="AO68" s="9"/>
      <c r="AP68" s="9"/>
      <c r="AQ68" s="9"/>
      <c r="AR68" s="9"/>
      <c r="AS68" s="9"/>
      <c r="AT68" s="9"/>
      <c r="AU68" s="9"/>
    </row>
    <row r="69" spans="1:48" s="38" customFormat="1" ht="12" customHeight="1" x14ac:dyDescent="0.3">
      <c r="B69" s="56" t="s">
        <v>15</v>
      </c>
      <c r="C69" s="174" t="s">
        <v>1</v>
      </c>
      <c r="D69" s="175" t="s">
        <v>2</v>
      </c>
      <c r="E69" s="176" t="s">
        <v>43</v>
      </c>
      <c r="F69" s="177" t="s">
        <v>3</v>
      </c>
      <c r="G69" s="174" t="s">
        <v>1</v>
      </c>
      <c r="H69" s="175" t="s">
        <v>2</v>
      </c>
      <c r="I69" s="178" t="s">
        <v>3</v>
      </c>
      <c r="J69" s="56" t="s">
        <v>15</v>
      </c>
      <c r="K69" s="174" t="s">
        <v>1</v>
      </c>
      <c r="L69" s="175" t="s">
        <v>2</v>
      </c>
      <c r="M69" s="178" t="s">
        <v>3</v>
      </c>
      <c r="N69" s="75"/>
      <c r="O69" s="191" t="s">
        <v>21</v>
      </c>
      <c r="P69" s="192" t="s">
        <v>21</v>
      </c>
      <c r="Q69" s="29" t="s">
        <v>21</v>
      </c>
      <c r="R69" s="191" t="s">
        <v>21</v>
      </c>
      <c r="S69" s="192" t="s">
        <v>21</v>
      </c>
      <c r="T69" s="29" t="s">
        <v>21</v>
      </c>
      <c r="U69" s="191" t="s">
        <v>21</v>
      </c>
      <c r="V69" s="192" t="s">
        <v>21</v>
      </c>
      <c r="W69" s="29" t="s">
        <v>21</v>
      </c>
      <c r="X69" s="9"/>
      <c r="Y69" s="225" t="s">
        <v>101</v>
      </c>
      <c r="Z69" s="225" t="s">
        <v>102</v>
      </c>
      <c r="AA69" s="225" t="s">
        <v>103</v>
      </c>
      <c r="AB69" s="225" t="s">
        <v>104</v>
      </c>
      <c r="AC69" s="225" t="s">
        <v>105</v>
      </c>
      <c r="AJ69" s="9"/>
      <c r="AK69" s="9"/>
      <c r="AL69" s="9"/>
      <c r="AM69" s="9"/>
      <c r="AN69" s="9"/>
      <c r="AO69" s="9"/>
      <c r="AP69" s="9"/>
      <c r="AQ69" s="9"/>
      <c r="AR69" s="9"/>
      <c r="AS69" s="9"/>
      <c r="AT69" s="9"/>
      <c r="AU69" s="9"/>
      <c r="AV69" s="9"/>
    </row>
    <row r="70" spans="1:48" ht="12" customHeight="1" x14ac:dyDescent="0.3">
      <c r="B70" s="123">
        <v>29902</v>
      </c>
      <c r="C70" s="124">
        <f>O70/27</f>
        <v>0.48148148148148145</v>
      </c>
      <c r="D70" s="125">
        <f t="shared" ref="D70:D77" si="0">P70/27</f>
        <v>48.888888888888886</v>
      </c>
      <c r="E70" s="234">
        <f>ND代替値*2.71828^(-(0.69315/2.062)*(B70-調査開始日)/365.25)</f>
        <v>1.0999999999999999E-2</v>
      </c>
      <c r="F70" s="126">
        <f t="shared" ref="F70:F77" si="1">(Q70/27*1000)/1000</f>
        <v>2.5925925925925925E-2</v>
      </c>
      <c r="G70" s="124">
        <f t="shared" ref="G70:H77" si="2">R70/27</f>
        <v>4.8148148148148149</v>
      </c>
      <c r="H70" s="125">
        <f t="shared" si="2"/>
        <v>96.296296296296291</v>
      </c>
      <c r="I70" s="127">
        <f t="shared" ref="I70:I77" si="3">(T70/27*1000)/1000</f>
        <v>7.0370370370370361E-2</v>
      </c>
      <c r="J70" s="128">
        <v>29902</v>
      </c>
      <c r="K70" s="124">
        <f t="shared" ref="K70:L74" si="4">U70/27</f>
        <v>0.77777777777777779</v>
      </c>
      <c r="L70" s="125">
        <f t="shared" si="4"/>
        <v>79.259259259259252</v>
      </c>
      <c r="M70" s="238">
        <f>ND代替値*2.71828^(-(0.69315/30.07)*(B70-調査開始日)/365.25)</f>
        <v>1.0999999999999999E-2</v>
      </c>
      <c r="N70" s="31"/>
      <c r="O70" s="193">
        <v>13</v>
      </c>
      <c r="P70" s="194">
        <v>1320</v>
      </c>
      <c r="Q70" s="156">
        <v>0.7</v>
      </c>
      <c r="R70" s="205">
        <v>130</v>
      </c>
      <c r="S70" s="194">
        <v>2600</v>
      </c>
      <c r="T70" s="156">
        <v>1.9</v>
      </c>
      <c r="U70" s="205">
        <v>21</v>
      </c>
      <c r="V70" s="194">
        <v>2140</v>
      </c>
      <c r="W70" s="231"/>
      <c r="X70" s="9"/>
      <c r="Y70" s="226">
        <f t="shared" ref="Y70" si="5">0.16*2.71828^(-(0.69315/30.07)*(B70-調査開始日)/365.25)</f>
        <v>0.16</v>
      </c>
      <c r="Z70" s="226">
        <f t="shared" ref="Z70" si="6">0.07*2.71828^(-(0.69315/2.062)*(B70-調査開始日)/365.25)</f>
        <v>7.0000000000000007E-2</v>
      </c>
      <c r="AA70" s="227">
        <f t="shared" ref="AA70" si="7">0.1*2.71828^(-(0.69315/28.799)*(B70-調査開始日)/365.25)</f>
        <v>0.1</v>
      </c>
      <c r="AB70" s="226">
        <f t="shared" ref="AB70:AB107" si="8">10*2.71828^(-(0.69315/0.1459)*(B70-調査開始日)/365.25)</f>
        <v>10</v>
      </c>
      <c r="AC70" s="228">
        <f t="shared" ref="AC70" si="9">30*2.71828^(-(0.69315/(1.277*10^9))*(B70-調査開始日)/365.25)</f>
        <v>30</v>
      </c>
      <c r="AE70" s="38"/>
      <c r="AF70" s="38"/>
      <c r="AG70" s="38"/>
      <c r="AJ70" s="9"/>
      <c r="AK70" s="9"/>
      <c r="AL70" s="9"/>
      <c r="AM70" s="9"/>
      <c r="AN70" s="9"/>
      <c r="AO70" s="9"/>
      <c r="AP70" s="9"/>
      <c r="AQ70" s="9"/>
      <c r="AR70" s="9"/>
      <c r="AS70" s="9"/>
      <c r="AT70" s="9"/>
      <c r="AU70" s="9"/>
      <c r="AV70" s="9"/>
    </row>
    <row r="71" spans="1:48" ht="12" customHeight="1" x14ac:dyDescent="0.3">
      <c r="B71" s="129">
        <v>30272</v>
      </c>
      <c r="C71" s="130">
        <f>O71/27</f>
        <v>0.44444444444444442</v>
      </c>
      <c r="D71" s="131">
        <f t="shared" si="0"/>
        <v>72.222222222222229</v>
      </c>
      <c r="E71" s="235">
        <f>ND代替値*2.71828^(-(0.69315/2.062)*(B71-調査開始日)/365.25)</f>
        <v>7.8253594165942891E-3</v>
      </c>
      <c r="F71" s="132">
        <f t="shared" si="1"/>
        <v>5.9259259259259262E-2</v>
      </c>
      <c r="G71" s="130">
        <f t="shared" si="2"/>
        <v>4.4814814814814818</v>
      </c>
      <c r="H71" s="131">
        <f t="shared" si="2"/>
        <v>95.925925925925924</v>
      </c>
      <c r="I71" s="133">
        <f t="shared" si="3"/>
        <v>7.7777777777777779E-2</v>
      </c>
      <c r="J71" s="129">
        <v>30273</v>
      </c>
      <c r="K71" s="130">
        <f t="shared" si="4"/>
        <v>0.92592592592592593</v>
      </c>
      <c r="L71" s="131">
        <f t="shared" si="4"/>
        <v>74.444444444444443</v>
      </c>
      <c r="M71" s="238">
        <f>ND代替値*2.71828^(-(0.69315/30.07)*(B71-調査開始日)/365.25)</f>
        <v>1.0746115048804281E-2</v>
      </c>
      <c r="N71" s="31"/>
      <c r="O71" s="195">
        <v>12</v>
      </c>
      <c r="P71" s="196">
        <v>1950</v>
      </c>
      <c r="Q71" s="157">
        <v>1.6</v>
      </c>
      <c r="R71" s="206">
        <v>121</v>
      </c>
      <c r="S71" s="196">
        <v>2590</v>
      </c>
      <c r="T71" s="157">
        <v>2.1</v>
      </c>
      <c r="U71" s="206">
        <v>25</v>
      </c>
      <c r="V71" s="196">
        <v>2010</v>
      </c>
      <c r="W71" s="232"/>
      <c r="X71" s="9"/>
      <c r="Y71" s="226">
        <f t="shared" ref="Y71:Y107" si="10">0.16*2.71828^(-(0.69315/30.07)*(B71-調査開始日)/365.25)</f>
        <v>0.15630712798260774</v>
      </c>
      <c r="Z71" s="226">
        <f t="shared" ref="Z71:Z107" si="11">0.07*2.71828^(-(0.69315/2.062)*(B71-調査開始日)/365.25)</f>
        <v>4.9797741741963671E-2</v>
      </c>
      <c r="AA71" s="227">
        <f t="shared" ref="AA71:AA107" si="12">0.1*2.71828^(-(0.69315/28.799)*(B71-調査開始日)/365.25)</f>
        <v>9.7591329457875076E-2</v>
      </c>
      <c r="AB71" s="226">
        <f t="shared" si="8"/>
        <v>8.1263987298315576E-2</v>
      </c>
      <c r="AC71" s="228">
        <f t="shared" ref="AC71:AC107" si="13">30*2.71828^(-(0.69315/(1.277*10^9))*(B71-調査開始日)/365.25)</f>
        <v>29.999999983504374</v>
      </c>
      <c r="AE71" s="38"/>
      <c r="AF71" s="38"/>
      <c r="AG71" s="38"/>
      <c r="AJ71" s="9"/>
      <c r="AK71" s="9"/>
      <c r="AL71" s="9"/>
      <c r="AM71" s="9"/>
      <c r="AN71" s="9"/>
      <c r="AO71" s="9"/>
      <c r="AP71" s="9"/>
      <c r="AQ71" s="9"/>
      <c r="AR71" s="9"/>
      <c r="AS71" s="9"/>
      <c r="AT71" s="9"/>
      <c r="AU71" s="9"/>
      <c r="AV71" s="9"/>
    </row>
    <row r="72" spans="1:48" ht="12" customHeight="1" x14ac:dyDescent="0.3">
      <c r="B72" s="129">
        <v>30649</v>
      </c>
      <c r="C72" s="130">
        <f>O72/27</f>
        <v>0.40740740740740738</v>
      </c>
      <c r="D72" s="131">
        <f t="shared" si="0"/>
        <v>73.333333333333329</v>
      </c>
      <c r="E72" s="235">
        <f>ND代替値*2.71828^(-(0.69315/2.062)*(B72-調査開始日)/365.25)</f>
        <v>5.5311828262225747E-3</v>
      </c>
      <c r="F72" s="132">
        <f t="shared" si="1"/>
        <v>5.5555555555555552E-2</v>
      </c>
      <c r="G72" s="130">
        <f t="shared" si="2"/>
        <v>9.1481481481481488</v>
      </c>
      <c r="H72" s="131">
        <f t="shared" si="2"/>
        <v>147.03703703703704</v>
      </c>
      <c r="I72" s="140">
        <f t="shared" si="3"/>
        <v>6.2962962962962957E-2</v>
      </c>
      <c r="J72" s="129">
        <v>30640</v>
      </c>
      <c r="K72" s="130">
        <f t="shared" si="4"/>
        <v>0.85185185185185186</v>
      </c>
      <c r="L72" s="131">
        <f t="shared" si="4"/>
        <v>69.259259259259252</v>
      </c>
      <c r="M72" s="238">
        <f>ND代替値*2.71828^(-(0.69315/30.07)*(B72-調査開始日)/365.25)</f>
        <v>1.0493453105184366E-2</v>
      </c>
      <c r="N72" s="42"/>
      <c r="O72" s="197">
        <v>11</v>
      </c>
      <c r="P72" s="198">
        <v>1980</v>
      </c>
      <c r="Q72" s="158">
        <v>1.5</v>
      </c>
      <c r="R72" s="207">
        <v>247</v>
      </c>
      <c r="S72" s="198">
        <v>3970</v>
      </c>
      <c r="T72" s="159">
        <v>1.7</v>
      </c>
      <c r="U72" s="207">
        <v>23</v>
      </c>
      <c r="V72" s="198">
        <v>1870</v>
      </c>
      <c r="W72" s="232"/>
      <c r="X72" s="39"/>
      <c r="Y72" s="226">
        <f t="shared" si="10"/>
        <v>0.15263204516631809</v>
      </c>
      <c r="Z72" s="226">
        <f t="shared" si="11"/>
        <v>3.5198436166870933E-2</v>
      </c>
      <c r="AA72" s="227">
        <f t="shared" si="12"/>
        <v>9.5196754101951775E-2</v>
      </c>
      <c r="AB72" s="226">
        <f t="shared" si="8"/>
        <v>6.0291180489733002E-4</v>
      </c>
      <c r="AC72" s="228">
        <f t="shared" si="13"/>
        <v>29.999999966696667</v>
      </c>
      <c r="AE72" s="38"/>
      <c r="AF72" s="38"/>
      <c r="AG72" s="38"/>
      <c r="AJ72" s="9"/>
      <c r="AK72" s="9"/>
      <c r="AL72" s="9"/>
      <c r="AM72" s="9"/>
      <c r="AN72" s="9"/>
      <c r="AO72" s="9"/>
      <c r="AP72" s="9"/>
      <c r="AQ72" s="9"/>
      <c r="AR72" s="9"/>
      <c r="AS72" s="9"/>
      <c r="AT72" s="9"/>
      <c r="AU72" s="9"/>
      <c r="AV72" s="9"/>
    </row>
    <row r="73" spans="1:48" ht="12" customHeight="1" x14ac:dyDescent="0.3">
      <c r="B73" s="129">
        <v>30994</v>
      </c>
      <c r="C73" s="130">
        <f>O73/27</f>
        <v>0.62962962962962965</v>
      </c>
      <c r="D73" s="131">
        <f t="shared" si="0"/>
        <v>80.370370370370367</v>
      </c>
      <c r="E73" s="235">
        <f>ND代替値*2.71828^(-(0.69315/2.062)*(B73-調査開始日)/365.25)</f>
        <v>4.0264478744995273E-3</v>
      </c>
      <c r="F73" s="132">
        <f t="shared" si="1"/>
        <v>5.9259259259259262E-2</v>
      </c>
      <c r="G73" s="130">
        <f t="shared" si="2"/>
        <v>11.222222222222221</v>
      </c>
      <c r="H73" s="131">
        <f t="shared" si="2"/>
        <v>91.481481481481481</v>
      </c>
      <c r="I73" s="133">
        <f t="shared" si="3"/>
        <v>4.8148148148148148E-2</v>
      </c>
      <c r="J73" s="129">
        <v>31015</v>
      </c>
      <c r="K73" s="130">
        <f t="shared" si="4"/>
        <v>0.44444444444444442</v>
      </c>
      <c r="L73" s="131">
        <f t="shared" si="4"/>
        <v>80.370370370370367</v>
      </c>
      <c r="M73" s="238">
        <f>ND代替値*2.71828^(-(0.69315/30.07)*(B73-調査開始日)/365.25)</f>
        <v>1.0267446365221292E-2</v>
      </c>
      <c r="N73" s="42"/>
      <c r="O73" s="197">
        <v>17</v>
      </c>
      <c r="P73" s="198">
        <v>2170</v>
      </c>
      <c r="Q73" s="158">
        <v>1.6</v>
      </c>
      <c r="R73" s="207">
        <v>303</v>
      </c>
      <c r="S73" s="198">
        <v>2470</v>
      </c>
      <c r="T73" s="158">
        <v>1.3</v>
      </c>
      <c r="U73" s="207">
        <v>12</v>
      </c>
      <c r="V73" s="198">
        <v>2170</v>
      </c>
      <c r="W73" s="232"/>
      <c r="X73" s="39"/>
      <c r="Y73" s="226">
        <f t="shared" si="10"/>
        <v>0.1493446744032188</v>
      </c>
      <c r="Z73" s="226">
        <f t="shared" si="11"/>
        <v>2.5622850110451543E-2</v>
      </c>
      <c r="AA73" s="227">
        <f t="shared" si="12"/>
        <v>9.3056953837139703E-2</v>
      </c>
      <c r="AB73" s="226">
        <f t="shared" si="8"/>
        <v>6.7822690556604277E-6</v>
      </c>
      <c r="AC73" s="228">
        <f t="shared" si="13"/>
        <v>29.999999951315608</v>
      </c>
      <c r="AE73" s="38"/>
      <c r="AF73" s="38"/>
      <c r="AG73" s="38"/>
      <c r="AJ73" s="9"/>
      <c r="AK73" s="9"/>
      <c r="AL73" s="9"/>
      <c r="AM73" s="9"/>
      <c r="AN73" s="9"/>
      <c r="AO73" s="9"/>
      <c r="AP73" s="9"/>
      <c r="AQ73" s="9"/>
      <c r="AR73" s="9"/>
      <c r="AS73" s="9"/>
      <c r="AT73" s="9"/>
      <c r="AU73" s="9"/>
      <c r="AV73" s="9"/>
    </row>
    <row r="74" spans="1:48" ht="12" customHeight="1" thickBot="1" x14ac:dyDescent="0.35">
      <c r="A74" s="108"/>
      <c r="B74" s="109">
        <v>31341</v>
      </c>
      <c r="C74" s="110">
        <f>O74/27</f>
        <v>0.51851851851851849</v>
      </c>
      <c r="D74" s="111">
        <f t="shared" si="0"/>
        <v>85.555555555555557</v>
      </c>
      <c r="E74" s="236">
        <f>ND代替値*2.71828^(-(0.69315/2.062)*(B74-調査開始日)/365.25)</f>
        <v>2.9256795218951599E-3</v>
      </c>
      <c r="F74" s="112">
        <f t="shared" si="1"/>
        <v>4.4444444444444446E-2</v>
      </c>
      <c r="G74" s="110">
        <f t="shared" si="2"/>
        <v>5.7407407407407405</v>
      </c>
      <c r="H74" s="111">
        <f t="shared" si="2"/>
        <v>106.66666666666667</v>
      </c>
      <c r="I74" s="113">
        <f t="shared" si="3"/>
        <v>3.7037037037037035E-2</v>
      </c>
      <c r="J74" s="109">
        <v>31217</v>
      </c>
      <c r="K74" s="110">
        <f t="shared" si="4"/>
        <v>0.85185185185185186</v>
      </c>
      <c r="L74" s="111">
        <f t="shared" si="4"/>
        <v>82.222222222222229</v>
      </c>
      <c r="M74" s="113">
        <f>((W74/27*1000)/1)/1000</f>
        <v>5.185185185185185E-2</v>
      </c>
      <c r="N74" s="114"/>
      <c r="O74" s="199">
        <v>14</v>
      </c>
      <c r="P74" s="200">
        <v>2310</v>
      </c>
      <c r="Q74" s="164">
        <v>1.2</v>
      </c>
      <c r="R74" s="208">
        <v>155</v>
      </c>
      <c r="S74" s="200">
        <v>2880</v>
      </c>
      <c r="T74" s="164">
        <v>1</v>
      </c>
      <c r="U74" s="208">
        <v>23</v>
      </c>
      <c r="V74" s="200">
        <v>2220</v>
      </c>
      <c r="W74" s="164">
        <v>1.4</v>
      </c>
      <c r="X74" s="115"/>
      <c r="Y74" s="226">
        <f t="shared" si="10"/>
        <v>0.14610966329674505</v>
      </c>
      <c r="Z74" s="226">
        <f t="shared" si="11"/>
        <v>1.8617960593878293E-2</v>
      </c>
      <c r="AA74" s="227">
        <f t="shared" si="12"/>
        <v>9.0953263565652517E-2</v>
      </c>
      <c r="AB74" s="226">
        <f t="shared" si="8"/>
        <v>7.4335864001319394E-8</v>
      </c>
      <c r="AC74" s="228">
        <f t="shared" si="13"/>
        <v>29.999999935845391</v>
      </c>
      <c r="AE74" s="38"/>
      <c r="AF74" s="38"/>
      <c r="AG74" s="38"/>
      <c r="AJ74" s="9"/>
      <c r="AK74" s="9"/>
      <c r="AL74" s="9"/>
      <c r="AM74" s="9"/>
      <c r="AN74" s="9"/>
      <c r="AO74" s="9"/>
      <c r="AP74" s="9"/>
      <c r="AQ74" s="9"/>
      <c r="AR74" s="9"/>
      <c r="AS74" s="9"/>
      <c r="AT74" s="9"/>
      <c r="AU74" s="9"/>
      <c r="AV74" s="9"/>
    </row>
    <row r="75" spans="1:48" ht="12" customHeight="1" x14ac:dyDescent="0.3">
      <c r="A75" s="31"/>
      <c r="B75" s="123">
        <v>31528</v>
      </c>
      <c r="C75" s="124"/>
      <c r="D75" s="125"/>
      <c r="E75" s="125"/>
      <c r="F75" s="126"/>
      <c r="G75" s="124"/>
      <c r="H75" s="125"/>
      <c r="I75" s="127"/>
      <c r="J75" s="128"/>
      <c r="K75" s="124"/>
      <c r="L75" s="125"/>
      <c r="M75" s="127"/>
      <c r="N75" s="42"/>
      <c r="O75" s="201"/>
      <c r="P75" s="202"/>
      <c r="Q75" s="163"/>
      <c r="R75" s="209"/>
      <c r="S75" s="202"/>
      <c r="T75" s="163"/>
      <c r="U75" s="209"/>
      <c r="V75" s="202"/>
      <c r="W75" s="163"/>
      <c r="X75" s="122"/>
      <c r="Y75" s="226">
        <f t="shared" si="10"/>
        <v>0.14439545480915092</v>
      </c>
      <c r="Z75" s="226">
        <f t="shared" si="11"/>
        <v>1.5674312977714926E-2</v>
      </c>
      <c r="AA75" s="227">
        <f t="shared" si="12"/>
        <v>8.9839363743741241E-2</v>
      </c>
      <c r="AB75" s="226">
        <f t="shared" si="8"/>
        <v>6.529044211053326E-9</v>
      </c>
      <c r="AC75" s="228">
        <f t="shared" si="13"/>
        <v>29.999999927508412</v>
      </c>
      <c r="AE75" s="38"/>
      <c r="AF75" s="38"/>
      <c r="AG75" s="38"/>
      <c r="AJ75" s="9"/>
      <c r="AK75" s="9"/>
      <c r="AL75" s="9"/>
      <c r="AM75" s="9"/>
      <c r="AN75" s="9"/>
      <c r="AO75" s="9"/>
      <c r="AP75" s="9"/>
      <c r="AQ75" s="9"/>
      <c r="AR75" s="9"/>
      <c r="AS75" s="9"/>
      <c r="AT75" s="9"/>
      <c r="AU75" s="9"/>
      <c r="AV75" s="9"/>
    </row>
    <row r="76" spans="1:48" ht="12" customHeight="1" x14ac:dyDescent="0.3">
      <c r="B76" s="129">
        <v>31722</v>
      </c>
      <c r="C76" s="130">
        <f>O76/27</f>
        <v>0.70370370370370372</v>
      </c>
      <c r="D76" s="131">
        <f t="shared" si="0"/>
        <v>80.370370370370367</v>
      </c>
      <c r="E76" s="235">
        <f t="shared" ref="E76:E100" si="14">ND代替値*2.71828^(-(0.69315/2.062)*(B76-事故日Cb)/365.25)</f>
        <v>9.2013426601775528E-3</v>
      </c>
      <c r="F76" s="132">
        <f t="shared" si="1"/>
        <v>7.0370370370370361E-2</v>
      </c>
      <c r="G76" s="130">
        <f t="shared" si="2"/>
        <v>6.666666666666667</v>
      </c>
      <c r="H76" s="131">
        <f t="shared" si="2"/>
        <v>78.518518518518519</v>
      </c>
      <c r="I76" s="133">
        <f t="shared" si="3"/>
        <v>8.5185185185185169E-2</v>
      </c>
      <c r="J76" s="129">
        <v>31575</v>
      </c>
      <c r="K76" s="134">
        <f>ND代替値</f>
        <v>0.20499999999999999</v>
      </c>
      <c r="L76" s="131">
        <f>V76/27</f>
        <v>65.18518518518519</v>
      </c>
      <c r="M76" s="133">
        <f>((W76/27*1000)/1)/1000</f>
        <v>0.14814814814814814</v>
      </c>
      <c r="N76" s="42"/>
      <c r="O76" s="197">
        <v>19</v>
      </c>
      <c r="P76" s="198">
        <v>2170</v>
      </c>
      <c r="Q76" s="158">
        <v>1.9</v>
      </c>
      <c r="R76" s="207">
        <v>180</v>
      </c>
      <c r="S76" s="198">
        <v>2120</v>
      </c>
      <c r="T76" s="158">
        <v>2.2999999999999998</v>
      </c>
      <c r="U76" s="233"/>
      <c r="V76" s="198">
        <v>1760</v>
      </c>
      <c r="W76" s="158">
        <v>4</v>
      </c>
      <c r="X76" s="39"/>
      <c r="Y76" s="226">
        <f t="shared" si="10"/>
        <v>0.14263833000470877</v>
      </c>
      <c r="Z76" s="226">
        <f t="shared" si="11"/>
        <v>1.3111338606438459E-2</v>
      </c>
      <c r="AA76" s="227">
        <f t="shared" si="12"/>
        <v>8.8698182344978213E-2</v>
      </c>
      <c r="AB76" s="226">
        <f t="shared" si="8"/>
        <v>5.2355023323699918E-10</v>
      </c>
      <c r="AC76" s="228">
        <f t="shared" si="13"/>
        <v>29.999999918859352</v>
      </c>
      <c r="AE76" s="38"/>
      <c r="AF76" s="38"/>
      <c r="AG76" s="38"/>
      <c r="AJ76" s="9"/>
      <c r="AK76" s="9"/>
      <c r="AL76" s="9"/>
      <c r="AM76" s="9"/>
      <c r="AN76" s="9"/>
      <c r="AO76" s="9"/>
      <c r="AP76" s="9"/>
      <c r="AQ76" s="9"/>
      <c r="AR76" s="9"/>
      <c r="AS76" s="9"/>
      <c r="AT76" s="9"/>
      <c r="AU76" s="9"/>
      <c r="AV76" s="9"/>
    </row>
    <row r="77" spans="1:48" ht="12" customHeight="1" x14ac:dyDescent="0.3">
      <c r="B77" s="129">
        <v>32079</v>
      </c>
      <c r="C77" s="130">
        <f>O77/27</f>
        <v>0.51851851851851849</v>
      </c>
      <c r="D77" s="131">
        <f t="shared" si="0"/>
        <v>80</v>
      </c>
      <c r="E77" s="235">
        <f t="shared" si="14"/>
        <v>6.6245882719172169E-3</v>
      </c>
      <c r="F77" s="132">
        <f t="shared" si="1"/>
        <v>5.5555555555555552E-2</v>
      </c>
      <c r="G77" s="130">
        <f t="shared" si="2"/>
        <v>6.7037037037037033</v>
      </c>
      <c r="H77" s="131">
        <f t="shared" si="2"/>
        <v>95.925925925925924</v>
      </c>
      <c r="I77" s="133">
        <f t="shared" si="3"/>
        <v>4.0740740740740751E-2</v>
      </c>
      <c r="J77" s="129">
        <v>31946</v>
      </c>
      <c r="K77" s="146">
        <f>U77/27</f>
        <v>0.44444444444444442</v>
      </c>
      <c r="L77" s="131">
        <f>V77/27</f>
        <v>72.592592592592595</v>
      </c>
      <c r="M77" s="237">
        <f>((W77/27*1000)/1)/1000</f>
        <v>6.6666666666666666E-2</v>
      </c>
      <c r="N77" s="42"/>
      <c r="O77" s="203">
        <v>14</v>
      </c>
      <c r="P77" s="204">
        <v>2160</v>
      </c>
      <c r="Q77" s="121">
        <v>1.5</v>
      </c>
      <c r="R77" s="210">
        <v>181</v>
      </c>
      <c r="S77" s="204">
        <v>2590</v>
      </c>
      <c r="T77" s="121">
        <v>1.1000000000000001</v>
      </c>
      <c r="U77" s="211">
        <v>12</v>
      </c>
      <c r="V77" s="204">
        <v>1960</v>
      </c>
      <c r="W77" s="121">
        <v>1.8</v>
      </c>
      <c r="X77" s="39"/>
      <c r="Y77" s="226">
        <f t="shared" si="10"/>
        <v>0.13946054518074827</v>
      </c>
      <c r="Z77" s="226">
        <f t="shared" si="11"/>
        <v>9.4396245384118262E-3</v>
      </c>
      <c r="AA77" s="227">
        <f t="shared" si="12"/>
        <v>8.6635920106185871E-2</v>
      </c>
      <c r="AB77" s="226">
        <f t="shared" si="8"/>
        <v>5.0383982997735293E-12</v>
      </c>
      <c r="AC77" s="228">
        <f t="shared" si="13"/>
        <v>29.999999902943305</v>
      </c>
      <c r="AE77" s="38"/>
      <c r="AF77" s="38"/>
      <c r="AG77" s="38"/>
      <c r="AJ77" s="9"/>
      <c r="AK77" s="9"/>
      <c r="AL77" s="9"/>
      <c r="AM77" s="9"/>
      <c r="AN77" s="9"/>
      <c r="AO77" s="9"/>
      <c r="AP77" s="9"/>
      <c r="AQ77" s="9"/>
      <c r="AR77" s="9"/>
      <c r="AS77" s="9"/>
      <c r="AT77" s="9"/>
      <c r="AU77" s="9"/>
      <c r="AV77" s="9"/>
    </row>
    <row r="78" spans="1:48" ht="12" customHeight="1" x14ac:dyDescent="0.3">
      <c r="B78" s="129">
        <v>32434</v>
      </c>
      <c r="C78" s="130">
        <v>0.77</v>
      </c>
      <c r="D78" s="131">
        <v>83.5</v>
      </c>
      <c r="E78" s="235">
        <f t="shared" si="14"/>
        <v>4.7782181681124379E-3</v>
      </c>
      <c r="F78" s="135">
        <v>4.7E-2</v>
      </c>
      <c r="G78" s="136"/>
      <c r="H78" s="137"/>
      <c r="I78" s="138"/>
      <c r="J78" s="129">
        <v>32308</v>
      </c>
      <c r="K78" s="134">
        <v>0.41</v>
      </c>
      <c r="L78" s="137">
        <v>68.7</v>
      </c>
      <c r="M78" s="239">
        <v>0.05</v>
      </c>
      <c r="N78" s="42"/>
      <c r="R78" s="9"/>
      <c r="T78" s="41"/>
      <c r="U78" s="41"/>
      <c r="V78" s="41"/>
      <c r="W78" s="41"/>
      <c r="X78" s="41"/>
      <c r="Y78" s="226">
        <f t="shared" si="10"/>
        <v>0.136370768844427</v>
      </c>
      <c r="Z78" s="226">
        <f t="shared" si="11"/>
        <v>6.8086624584361823E-3</v>
      </c>
      <c r="AA78" s="227">
        <f t="shared" si="12"/>
        <v>8.4632759342386885E-2</v>
      </c>
      <c r="AB78" s="226">
        <f t="shared" si="8"/>
        <v>4.9765054501378155E-14</v>
      </c>
      <c r="AC78" s="228">
        <f t="shared" si="13"/>
        <v>29.999999887116424</v>
      </c>
      <c r="AE78" s="38"/>
      <c r="AF78" s="38"/>
      <c r="AG78" s="38"/>
      <c r="AH78" s="9"/>
      <c r="AI78" s="9"/>
      <c r="AJ78" s="9"/>
      <c r="AK78" s="9"/>
      <c r="AL78" s="9"/>
      <c r="AM78" s="9"/>
      <c r="AN78" s="9"/>
      <c r="AO78" s="9"/>
      <c r="AP78" s="9"/>
      <c r="AQ78" s="9"/>
      <c r="AR78" s="9"/>
      <c r="AS78" s="9"/>
      <c r="AT78" s="9"/>
      <c r="AU78" s="9"/>
      <c r="AV78" s="9"/>
    </row>
    <row r="79" spans="1:48" ht="12" customHeight="1" x14ac:dyDescent="0.3">
      <c r="B79" s="129">
        <v>32792</v>
      </c>
      <c r="C79" s="130">
        <v>0.88</v>
      </c>
      <c r="D79" s="131">
        <v>68.7</v>
      </c>
      <c r="E79" s="235">
        <f t="shared" si="14"/>
        <v>3.4369559347258234E-3</v>
      </c>
      <c r="F79" s="140">
        <v>2.8000000000000001E-2</v>
      </c>
      <c r="G79" s="136">
        <v>5.7</v>
      </c>
      <c r="H79" s="137">
        <v>78.900000000000006</v>
      </c>
      <c r="I79" s="139">
        <v>4.9000000000000002E-2</v>
      </c>
      <c r="J79" s="129">
        <v>32671</v>
      </c>
      <c r="K79" s="134">
        <v>0.52</v>
      </c>
      <c r="L79" s="137">
        <v>66.400000000000006</v>
      </c>
      <c r="M79" s="238">
        <f>ND代替値*2.71828^(-(0.69315/30.07)*(B79-事故日Cb)/365.25)</f>
        <v>1.0156595481140278E-2</v>
      </c>
      <c r="N79" s="42"/>
      <c r="R79" s="41"/>
      <c r="S79" s="41"/>
      <c r="T79" s="41"/>
      <c r="U79" s="41"/>
      <c r="V79" s="41"/>
      <c r="W79" s="41"/>
      <c r="Y79" s="226">
        <f t="shared" si="10"/>
        <v>0.13332420216471069</v>
      </c>
      <c r="Z79" s="226">
        <f t="shared" si="11"/>
        <v>4.897447546500666E-3</v>
      </c>
      <c r="AA79" s="227">
        <f t="shared" si="12"/>
        <v>8.2659572422694477E-2</v>
      </c>
      <c r="AB79" s="226">
        <f t="shared" si="8"/>
        <v>4.7272622876836683E-16</v>
      </c>
      <c r="AC79" s="228">
        <f t="shared" si="13"/>
        <v>29.99999987115579</v>
      </c>
      <c r="AE79" s="38"/>
      <c r="AF79" s="38"/>
      <c r="AG79" s="38"/>
      <c r="AH79" s="9"/>
      <c r="AI79" s="9"/>
      <c r="AJ79" s="9"/>
      <c r="AK79" s="9"/>
      <c r="AL79" s="9"/>
      <c r="AM79" s="9"/>
      <c r="AN79" s="9"/>
      <c r="AO79" s="9"/>
      <c r="AP79" s="9"/>
      <c r="AQ79" s="9"/>
      <c r="AR79" s="9"/>
      <c r="AS79" s="9"/>
      <c r="AT79" s="9"/>
      <c r="AU79" s="9"/>
      <c r="AV79" s="9"/>
    </row>
    <row r="80" spans="1:48" ht="12" customHeight="1" x14ac:dyDescent="0.3">
      <c r="B80" s="129">
        <v>33157</v>
      </c>
      <c r="C80" s="130">
        <v>1.4</v>
      </c>
      <c r="D80" s="131">
        <v>68.900000000000006</v>
      </c>
      <c r="E80" s="235">
        <f t="shared" si="14"/>
        <v>2.4563150228958663E-3</v>
      </c>
      <c r="F80" s="135">
        <v>2.9000000000000001E-2</v>
      </c>
      <c r="G80" s="136">
        <v>9.9</v>
      </c>
      <c r="H80" s="137">
        <v>99</v>
      </c>
      <c r="I80" s="139">
        <v>3.4000000000000002E-2</v>
      </c>
      <c r="J80" s="129">
        <v>33030</v>
      </c>
      <c r="K80" s="134">
        <v>0.52</v>
      </c>
      <c r="L80" s="137">
        <v>67.5</v>
      </c>
      <c r="M80" s="141">
        <v>5.2999999999999999E-2</v>
      </c>
      <c r="N80" s="42"/>
      <c r="R80" s="4"/>
      <c r="S80" s="5" t="s">
        <v>1</v>
      </c>
      <c r="T80" s="6" t="s">
        <v>2</v>
      </c>
      <c r="U80" s="7" t="s">
        <v>3</v>
      </c>
      <c r="V80" s="8" t="s">
        <v>4</v>
      </c>
      <c r="W80" s="41"/>
      <c r="Y80" s="226">
        <f t="shared" si="10"/>
        <v>0.13028812598357398</v>
      </c>
      <c r="Z80" s="226">
        <f t="shared" si="11"/>
        <v>3.5000954946120739E-3</v>
      </c>
      <c r="AA80" s="227">
        <f t="shared" si="12"/>
        <v>8.0695158728168417E-2</v>
      </c>
      <c r="AB80" s="226">
        <f t="shared" si="8"/>
        <v>4.0997034831334009E-18</v>
      </c>
      <c r="AC80" s="228">
        <f t="shared" si="13"/>
        <v>29.999999854883075</v>
      </c>
      <c r="AE80" s="38"/>
      <c r="AF80" s="38"/>
      <c r="AG80" s="38"/>
      <c r="AH80" s="9"/>
      <c r="AI80" s="9"/>
      <c r="AJ80" s="9"/>
      <c r="AK80" s="9"/>
      <c r="AL80" s="9"/>
      <c r="AM80" s="9"/>
      <c r="AN80" s="9"/>
      <c r="AO80" s="9"/>
      <c r="AP80" s="9"/>
      <c r="AQ80" s="9"/>
      <c r="AR80" s="9"/>
      <c r="AS80" s="9"/>
      <c r="AT80" s="9"/>
      <c r="AU80" s="9"/>
      <c r="AV80" s="9"/>
    </row>
    <row r="81" spans="2:48" ht="12" customHeight="1" x14ac:dyDescent="0.3">
      <c r="B81" s="129">
        <v>33535</v>
      </c>
      <c r="C81" s="130">
        <v>0.73</v>
      </c>
      <c r="D81" s="131">
        <v>71.5</v>
      </c>
      <c r="E81" s="235">
        <f t="shared" si="14"/>
        <v>1.7345949836345129E-3</v>
      </c>
      <c r="F81" s="135">
        <v>2.5999999999999999E-2</v>
      </c>
      <c r="G81" s="136">
        <v>9.3000000000000007</v>
      </c>
      <c r="H81" s="137">
        <v>75.3</v>
      </c>
      <c r="I81" s="141">
        <v>4.1000000000000002E-2</v>
      </c>
      <c r="J81" s="129">
        <v>33394</v>
      </c>
      <c r="K81" s="134">
        <v>0.51</v>
      </c>
      <c r="L81" s="137">
        <v>75.3</v>
      </c>
      <c r="M81" s="139">
        <v>0.05</v>
      </c>
      <c r="N81" s="42"/>
      <c r="Q81" s="42"/>
      <c r="R81" s="42"/>
      <c r="S81" s="42"/>
      <c r="T81" s="42"/>
      <c r="U81" s="42"/>
      <c r="V81" s="42"/>
      <c r="W81" s="42"/>
      <c r="Y81" s="226">
        <f t="shared" si="10"/>
        <v>0.12721677121683278</v>
      </c>
      <c r="Z81" s="226">
        <f t="shared" si="11"/>
        <v>2.4716895148237865E-3</v>
      </c>
      <c r="AA81" s="227">
        <f t="shared" si="12"/>
        <v>7.8709973868643146E-2</v>
      </c>
      <c r="AB81" s="226">
        <f t="shared" si="8"/>
        <v>3.0023352319239224E-20</v>
      </c>
      <c r="AC81" s="228">
        <f t="shared" si="13"/>
        <v>29.999999838030789</v>
      </c>
      <c r="AE81" s="38"/>
      <c r="AF81" s="38"/>
      <c r="AG81" s="38"/>
      <c r="AH81" s="9"/>
      <c r="AI81" s="9"/>
      <c r="AJ81" s="9"/>
      <c r="AK81" s="9"/>
      <c r="AL81" s="9"/>
      <c r="AM81" s="9"/>
      <c r="AN81" s="9"/>
      <c r="AO81" s="9"/>
      <c r="AP81" s="9"/>
      <c r="AQ81" s="9"/>
      <c r="AR81" s="9"/>
      <c r="AS81" s="9"/>
      <c r="AT81" s="9"/>
      <c r="AU81" s="9"/>
      <c r="AV81" s="9"/>
    </row>
    <row r="82" spans="2:48" ht="12" customHeight="1" x14ac:dyDescent="0.3">
      <c r="B82" s="129">
        <v>33885</v>
      </c>
      <c r="C82" s="130">
        <v>0.55000000000000004</v>
      </c>
      <c r="D82" s="131">
        <v>66.599999999999994</v>
      </c>
      <c r="E82" s="235">
        <f t="shared" si="14"/>
        <v>1.2569084957544481E-3</v>
      </c>
      <c r="F82" s="132">
        <v>2.5999999999999999E-2</v>
      </c>
      <c r="G82" s="142"/>
      <c r="H82" s="131"/>
      <c r="I82" s="143"/>
      <c r="J82" s="129">
        <v>33764</v>
      </c>
      <c r="K82" s="130">
        <v>1.4</v>
      </c>
      <c r="L82" s="131">
        <v>79.400000000000006</v>
      </c>
      <c r="M82" s="139">
        <v>5.3999999999999999E-2</v>
      </c>
      <c r="N82" s="31"/>
      <c r="Q82" s="31"/>
      <c r="R82" s="16" t="s">
        <v>8</v>
      </c>
      <c r="S82" s="16"/>
      <c r="T82" s="16"/>
      <c r="U82" s="16"/>
      <c r="Y82" s="226">
        <f t="shared" si="10"/>
        <v>0.12443751867284233</v>
      </c>
      <c r="Z82" s="226">
        <f t="shared" si="11"/>
        <v>1.7910161042549175E-3</v>
      </c>
      <c r="AA82" s="227">
        <f t="shared" si="12"/>
        <v>7.6915411563487343E-2</v>
      </c>
      <c r="AB82" s="226">
        <f t="shared" si="8"/>
        <v>3.1647236303691866E-22</v>
      </c>
      <c r="AC82" s="228">
        <f t="shared" si="13"/>
        <v>29.999999822426815</v>
      </c>
      <c r="AE82" s="38"/>
      <c r="AF82" s="38"/>
      <c r="AG82" s="38"/>
      <c r="AH82" s="9"/>
      <c r="AI82" s="9"/>
      <c r="AJ82" s="9"/>
      <c r="AK82" s="9"/>
      <c r="AL82" s="9"/>
      <c r="AM82" s="9"/>
      <c r="AN82" s="9"/>
      <c r="AO82" s="9"/>
      <c r="AP82" s="9"/>
      <c r="AQ82" s="9"/>
      <c r="AR82" s="9"/>
      <c r="AS82" s="9"/>
      <c r="AT82" s="9"/>
      <c r="AU82" s="9"/>
      <c r="AV82" s="9"/>
    </row>
    <row r="83" spans="2:48" ht="12" customHeight="1" x14ac:dyDescent="0.3">
      <c r="B83" s="129">
        <v>34240</v>
      </c>
      <c r="C83" s="130">
        <v>0.98</v>
      </c>
      <c r="D83" s="131">
        <v>78.400000000000006</v>
      </c>
      <c r="E83" s="235">
        <f t="shared" si="14"/>
        <v>9.0658962694003728E-4</v>
      </c>
      <c r="F83" s="132">
        <v>2.9000000000000001E-2</v>
      </c>
      <c r="G83" s="142"/>
      <c r="H83" s="131"/>
      <c r="I83" s="143"/>
      <c r="J83" s="129">
        <v>34127</v>
      </c>
      <c r="K83" s="130">
        <v>0.75</v>
      </c>
      <c r="L83" s="131">
        <v>60.9</v>
      </c>
      <c r="M83" s="133">
        <v>2.4E-2</v>
      </c>
      <c r="N83" s="31"/>
      <c r="Q83" s="31"/>
      <c r="R83" s="212" t="s">
        <v>12</v>
      </c>
      <c r="S83" s="213">
        <f>(SUM(C70:C112)+MIN(C70:C112)/2*COUNTIF(C70:C112,"-"))/COUNTA(C70:C112)</f>
        <v>0.59149176954732519</v>
      </c>
      <c r="T83" s="213">
        <f>(SUM(D70:D112)+MIN(D70:D112)/2*COUNTIF(D70:D112,"-"))/COUNTA(D70:D112)</f>
        <v>71.853909465020564</v>
      </c>
      <c r="U83" s="213">
        <f>(SUM(F70:F112)+MIN(F70:F112)/2*COUNTIF(F70:F112,"-"))/COUNTA(F70:F112)</f>
        <v>4.4399176954732528E-2</v>
      </c>
      <c r="V83" s="160">
        <f>T83/S83</f>
        <v>121.47913659054142</v>
      </c>
      <c r="Y83" s="226">
        <f t="shared" si="10"/>
        <v>0.12168058050048988</v>
      </c>
      <c r="Z83" s="226">
        <f t="shared" si="11"/>
        <v>1.2918335959098157E-3</v>
      </c>
      <c r="AA83" s="227">
        <f t="shared" si="12"/>
        <v>7.5137004473372904E-2</v>
      </c>
      <c r="AB83" s="226">
        <f t="shared" si="8"/>
        <v>3.1258474335822588E-24</v>
      </c>
      <c r="AC83" s="228">
        <f t="shared" si="13"/>
        <v>29.999999806599938</v>
      </c>
      <c r="AE83" s="38"/>
      <c r="AF83" s="38"/>
      <c r="AG83" s="38"/>
      <c r="AH83" s="9"/>
      <c r="AI83" s="9"/>
      <c r="AJ83" s="9"/>
      <c r="AK83" s="9"/>
      <c r="AL83" s="9"/>
      <c r="AM83" s="9"/>
      <c r="AN83" s="9"/>
      <c r="AO83" s="9"/>
      <c r="AP83" s="9"/>
      <c r="AQ83" s="9"/>
      <c r="AR83" s="9"/>
      <c r="AS83" s="9"/>
      <c r="AT83" s="9"/>
      <c r="AU83" s="9"/>
      <c r="AV83" s="9"/>
    </row>
    <row r="84" spans="2:48" ht="12" customHeight="1" x14ac:dyDescent="0.3">
      <c r="B84" s="144">
        <v>34625</v>
      </c>
      <c r="C84" s="130">
        <v>0.7</v>
      </c>
      <c r="D84" s="131">
        <v>69.599999999999994</v>
      </c>
      <c r="E84" s="235">
        <f t="shared" si="14"/>
        <v>6.3610217249369179E-4</v>
      </c>
      <c r="F84" s="132">
        <v>2.7E-2</v>
      </c>
      <c r="G84" s="142"/>
      <c r="H84" s="131"/>
      <c r="I84" s="143"/>
      <c r="J84" s="129">
        <v>34491</v>
      </c>
      <c r="K84" s="130">
        <v>0.45</v>
      </c>
      <c r="L84" s="131">
        <v>62</v>
      </c>
      <c r="M84" s="237">
        <v>2.5000000000000001E-2</v>
      </c>
      <c r="N84" s="31"/>
      <c r="Q84" s="31"/>
      <c r="R84" s="214" t="s">
        <v>16</v>
      </c>
      <c r="S84" s="215">
        <f>(SUM(K70:K112)+MIN(K70:K112)/2*COUNTIF(K70:K112,"-"))/COUNTA(K70:K112)</f>
        <v>0.67396090534979425</v>
      </c>
      <c r="T84" s="215">
        <f>(SUM(L70:L112)+MIN(L70:L112)/2*COUNTIF(L70:L112,"-"))/COUNTA(L70:L112)</f>
        <v>70.585185185185182</v>
      </c>
      <c r="U84" s="215">
        <f>(SUM(M70:M112)+MIN(M70:M112)/2*COUNTIF(M70:M112,"-"))/COUNTA(M70:M112)</f>
        <v>3.5577331830217274E-2</v>
      </c>
      <c r="V84" s="161">
        <f>T84/S84</f>
        <v>104.73186890350944</v>
      </c>
      <c r="Y84" s="226">
        <f t="shared" si="10"/>
        <v>0.11875965954939649</v>
      </c>
      <c r="Z84" s="226">
        <f t="shared" si="11"/>
        <v>9.0640586704277654E-4</v>
      </c>
      <c r="AA84" s="227">
        <f t="shared" si="12"/>
        <v>7.3254757808608836E-2</v>
      </c>
      <c r="AB84" s="226">
        <f t="shared" si="8"/>
        <v>2.0899314674464465E-26</v>
      </c>
      <c r="AC84" s="228">
        <f t="shared" si="13"/>
        <v>29.999999789435567</v>
      </c>
      <c r="AE84" s="38"/>
      <c r="AF84" s="38"/>
      <c r="AG84" s="38"/>
      <c r="AN84" s="9"/>
      <c r="AO84" s="9"/>
      <c r="AP84" s="9"/>
      <c r="AQ84" s="9"/>
      <c r="AR84" s="9"/>
      <c r="AS84" s="9"/>
      <c r="AT84" s="9"/>
      <c r="AU84" s="9"/>
    </row>
    <row r="85" spans="2:48" ht="12" customHeight="1" x14ac:dyDescent="0.3">
      <c r="B85" s="144">
        <v>35019</v>
      </c>
      <c r="C85" s="130">
        <v>0.35</v>
      </c>
      <c r="D85" s="131">
        <v>66</v>
      </c>
      <c r="E85" s="235">
        <f t="shared" si="14"/>
        <v>4.426349749308926E-4</v>
      </c>
      <c r="F85" s="132">
        <v>2.5999999999999999E-2</v>
      </c>
      <c r="G85" s="142"/>
      <c r="H85" s="131"/>
      <c r="I85" s="143"/>
      <c r="J85" s="129">
        <v>34863</v>
      </c>
      <c r="K85" s="130">
        <v>1.04</v>
      </c>
      <c r="L85" s="131">
        <v>64.099999999999994</v>
      </c>
      <c r="M85" s="239">
        <v>2.5999999999999999E-2</v>
      </c>
      <c r="N85" s="31"/>
      <c r="Q85" s="31"/>
      <c r="R85" s="216" t="s">
        <v>20</v>
      </c>
      <c r="S85" s="217">
        <f>(SUM(G70:G81)+MIN(G70:G81)/2*COUNTIF(G70:G81,"-"))/COUNTA(G70:G81)</f>
        <v>7.3677777777777775</v>
      </c>
      <c r="T85" s="217">
        <f>(SUM(H70:H81)+MIN(H70:H81)/2*COUNTIF(H70:H81,"-"))/COUNTA(H70:H81)</f>
        <v>96.505185185185169</v>
      </c>
      <c r="U85" s="217">
        <f>(SUM(I70:I81)+MIN(I70:I81)/2*COUNTIF(I70:I81,"-"))/COUNTA(I70:I81)</f>
        <v>5.4622222222222218E-2</v>
      </c>
      <c r="V85" s="61">
        <f>T85/S85</f>
        <v>13.098275775398379</v>
      </c>
      <c r="Y85" s="226">
        <f t="shared" si="10"/>
        <v>0.11584303764220988</v>
      </c>
      <c r="Z85" s="226">
        <f t="shared" si="11"/>
        <v>6.30727193813619E-4</v>
      </c>
      <c r="AA85" s="227">
        <f t="shared" si="12"/>
        <v>7.1377319145795634E-2</v>
      </c>
      <c r="AB85" s="226">
        <f t="shared" si="8"/>
        <v>1.242956692729476E-28</v>
      </c>
      <c r="AC85" s="228">
        <f t="shared" si="13"/>
        <v>29.999999771869955</v>
      </c>
      <c r="AE85" s="38"/>
      <c r="AF85" s="38"/>
      <c r="AG85" s="38"/>
      <c r="AN85" s="9"/>
      <c r="AO85" s="9"/>
      <c r="AP85" s="9"/>
      <c r="AQ85" s="9"/>
      <c r="AR85" s="9"/>
      <c r="AS85" s="9"/>
      <c r="AT85" s="9"/>
      <c r="AU85" s="9"/>
    </row>
    <row r="86" spans="2:48" ht="12" customHeight="1" x14ac:dyDescent="0.3">
      <c r="B86" s="144">
        <v>35374</v>
      </c>
      <c r="C86" s="130">
        <v>0.51</v>
      </c>
      <c r="D86" s="131">
        <v>71</v>
      </c>
      <c r="E86" s="235">
        <f t="shared" si="14"/>
        <v>3.192661026229606E-4</v>
      </c>
      <c r="F86" s="132">
        <v>4.1000000000000002E-2</v>
      </c>
      <c r="G86" s="142"/>
      <c r="H86" s="131"/>
      <c r="I86" s="143"/>
      <c r="J86" s="129">
        <v>35226</v>
      </c>
      <c r="K86" s="130">
        <v>0.42</v>
      </c>
      <c r="L86" s="131">
        <v>65.8</v>
      </c>
      <c r="M86" s="238">
        <f>ND代替値*2.71828^(-(0.69315/30.07)*(B86-事故日Cb)/365.25)</f>
        <v>8.6293687898093968E-3</v>
      </c>
      <c r="N86" s="31"/>
      <c r="O86" s="9"/>
      <c r="P86" s="9"/>
      <c r="Q86" s="9"/>
      <c r="R86" s="16" t="s">
        <v>22</v>
      </c>
      <c r="S86" s="16"/>
      <c r="T86" s="16"/>
      <c r="U86" s="16"/>
      <c r="Y86" s="226">
        <f t="shared" si="10"/>
        <v>0.11327651192003818</v>
      </c>
      <c r="Z86" s="226">
        <f t="shared" si="11"/>
        <v>4.5493425597159471E-4</v>
      </c>
      <c r="AA86" s="227">
        <f t="shared" si="12"/>
        <v>6.9726961592453188E-2</v>
      </c>
      <c r="AB86" s="226">
        <f t="shared" si="8"/>
        <v>1.2276879253336506E-30</v>
      </c>
      <c r="AC86" s="228">
        <f t="shared" si="13"/>
        <v>29.999999756043074</v>
      </c>
      <c r="AN86" s="9"/>
      <c r="AO86" s="9"/>
      <c r="AP86" s="9"/>
      <c r="AQ86" s="9"/>
      <c r="AR86" s="9"/>
      <c r="AS86" s="9"/>
      <c r="AT86" s="9"/>
      <c r="AU86" s="9"/>
    </row>
    <row r="87" spans="2:48" ht="12" customHeight="1" x14ac:dyDescent="0.3">
      <c r="B87" s="144">
        <v>35740</v>
      </c>
      <c r="C87" s="130">
        <v>0.48</v>
      </c>
      <c r="D87" s="131">
        <v>73.8</v>
      </c>
      <c r="E87" s="235">
        <f t="shared" si="14"/>
        <v>2.279623958474028E-4</v>
      </c>
      <c r="F87" s="132">
        <v>2.4E-2</v>
      </c>
      <c r="G87" s="142"/>
      <c r="H87" s="131"/>
      <c r="I87" s="143"/>
      <c r="J87" s="129">
        <v>35597</v>
      </c>
      <c r="K87" s="130">
        <v>0.74</v>
      </c>
      <c r="L87" s="131">
        <v>63.2</v>
      </c>
      <c r="M87" s="238">
        <f>ND代替値*2.71828^(-(0.69315/30.07)*(B87-事故日Cb)/365.25)</f>
        <v>8.4323274870846121E-3</v>
      </c>
      <c r="N87" s="31"/>
      <c r="O87" s="9"/>
      <c r="P87" s="9"/>
      <c r="Q87" s="31"/>
      <c r="R87" s="212" t="s">
        <v>12</v>
      </c>
      <c r="S87" s="213">
        <f>C113</f>
        <v>1.4</v>
      </c>
      <c r="T87" s="218">
        <f>D113</f>
        <v>85.555555555555557</v>
      </c>
      <c r="U87" s="218">
        <f>F113</f>
        <v>0.22</v>
      </c>
      <c r="V87" s="160">
        <f>T87/S87</f>
        <v>61.111111111111114</v>
      </c>
      <c r="Y87" s="226">
        <f t="shared" si="10"/>
        <v>0.11068997841793518</v>
      </c>
      <c r="Z87" s="226">
        <f t="shared" si="11"/>
        <v>3.2483217633290297E-4</v>
      </c>
      <c r="AA87" s="227">
        <f t="shared" si="12"/>
        <v>6.80654074070631E-2</v>
      </c>
      <c r="AB87" s="226">
        <f t="shared" si="8"/>
        <v>1.0509494033705413E-32</v>
      </c>
      <c r="AC87" s="228">
        <f t="shared" si="13"/>
        <v>29.99999973972578</v>
      </c>
      <c r="AN87" s="9"/>
      <c r="AO87" s="9"/>
      <c r="AP87" s="9"/>
      <c r="AQ87" s="9"/>
      <c r="AR87" s="9"/>
      <c r="AS87" s="9"/>
      <c r="AT87" s="9"/>
      <c r="AU87" s="9"/>
    </row>
    <row r="88" spans="2:48" ht="12" customHeight="1" x14ac:dyDescent="0.3">
      <c r="B88" s="144">
        <v>36103</v>
      </c>
      <c r="C88" s="130">
        <v>0.82</v>
      </c>
      <c r="D88" s="131">
        <v>74.2</v>
      </c>
      <c r="E88" s="235">
        <f t="shared" si="14"/>
        <v>1.6321975052579178E-4</v>
      </c>
      <c r="F88" s="132">
        <v>3.2000000000000001E-2</v>
      </c>
      <c r="G88" s="142"/>
      <c r="H88" s="131"/>
      <c r="I88" s="143"/>
      <c r="J88" s="129">
        <v>35961</v>
      </c>
      <c r="K88" s="130">
        <v>0.87</v>
      </c>
      <c r="L88" s="131">
        <v>73.900000000000006</v>
      </c>
      <c r="M88" s="139">
        <v>2.1999999999999999E-2</v>
      </c>
      <c r="N88" s="31"/>
      <c r="O88" s="9"/>
      <c r="P88" s="9"/>
      <c r="Q88" s="31"/>
      <c r="R88" s="214" t="s">
        <v>16</v>
      </c>
      <c r="S88" s="215">
        <f>K113</f>
        <v>1.4</v>
      </c>
      <c r="T88" s="219">
        <f>L113</f>
        <v>82.222222222222229</v>
      </c>
      <c r="U88" s="219">
        <f>M113</f>
        <v>0.14814814814814814</v>
      </c>
      <c r="V88" s="161">
        <f>T88/S88</f>
        <v>58.730158730158742</v>
      </c>
      <c r="Y88" s="226">
        <f t="shared" si="10"/>
        <v>0.10818298589749321</v>
      </c>
      <c r="Z88" s="226">
        <f t="shared" si="11"/>
        <v>2.3257795035325565E-4</v>
      </c>
      <c r="AA88" s="227">
        <f t="shared" si="12"/>
        <v>6.6456583499337848E-2</v>
      </c>
      <c r="AB88" s="226">
        <f t="shared" si="8"/>
        <v>9.3545392905219634E-35</v>
      </c>
      <c r="AC88" s="228">
        <f t="shared" si="13"/>
        <v>29.999999723542235</v>
      </c>
      <c r="AN88" s="9"/>
      <c r="AO88" s="9"/>
      <c r="AP88" s="9"/>
      <c r="AQ88" s="9"/>
      <c r="AR88" s="9"/>
      <c r="AS88" s="9"/>
      <c r="AT88" s="9"/>
      <c r="AU88" s="9"/>
    </row>
    <row r="89" spans="2:48" ht="12" customHeight="1" x14ac:dyDescent="0.3">
      <c r="B89" s="144">
        <v>36473</v>
      </c>
      <c r="C89" s="130">
        <v>0.5</v>
      </c>
      <c r="D89" s="131">
        <v>68.599999999999994</v>
      </c>
      <c r="E89" s="235">
        <f t="shared" si="14"/>
        <v>1.1611392834101596E-4</v>
      </c>
      <c r="F89" s="132">
        <v>2.3E-2</v>
      </c>
      <c r="G89" s="142"/>
      <c r="H89" s="131"/>
      <c r="I89" s="143"/>
      <c r="J89" s="129"/>
      <c r="K89" s="130"/>
      <c r="L89" s="131"/>
      <c r="M89" s="145"/>
      <c r="N89" s="31"/>
      <c r="O89" s="9"/>
      <c r="P89" s="9"/>
      <c r="Q89" s="31"/>
      <c r="R89" s="216" t="s">
        <v>20</v>
      </c>
      <c r="S89" s="217">
        <f>G113</f>
        <v>11.222222222222221</v>
      </c>
      <c r="T89" s="220">
        <f>H113</f>
        <v>147.03703703703704</v>
      </c>
      <c r="U89" s="220">
        <f>I113</f>
        <v>8.5185185185185169E-2</v>
      </c>
      <c r="V89" s="61">
        <f>T89/S89</f>
        <v>13.102310231023104</v>
      </c>
      <c r="Y89" s="226">
        <f t="shared" si="10"/>
        <v>0.10568607388887574</v>
      </c>
      <c r="Z89" s="226">
        <f t="shared" si="11"/>
        <v>1.6545509580809516E-4</v>
      </c>
      <c r="AA89" s="227">
        <f t="shared" si="12"/>
        <v>6.4855863349286641E-2</v>
      </c>
      <c r="AB89" s="226">
        <f t="shared" si="8"/>
        <v>7.6018716208657003E-37</v>
      </c>
      <c r="AC89" s="228">
        <f t="shared" si="13"/>
        <v>29.999999707046609</v>
      </c>
      <c r="AN89" s="9"/>
      <c r="AO89" s="9"/>
      <c r="AP89" s="9"/>
      <c r="AQ89" s="9"/>
      <c r="AR89" s="9"/>
      <c r="AS89" s="9"/>
      <c r="AT89" s="9"/>
      <c r="AU89" s="9"/>
    </row>
    <row r="90" spans="2:48" ht="12" customHeight="1" x14ac:dyDescent="0.3">
      <c r="B90" s="144">
        <v>36844</v>
      </c>
      <c r="C90" s="130">
        <v>0.28000000000000003</v>
      </c>
      <c r="D90" s="131">
        <v>71.7</v>
      </c>
      <c r="E90" s="235">
        <f t="shared" si="14"/>
        <v>8.252703238344478E-5</v>
      </c>
      <c r="F90" s="132">
        <v>2.1999999999999999E-2</v>
      </c>
      <c r="G90" s="142"/>
      <c r="H90" s="131"/>
      <c r="I90" s="143"/>
      <c r="J90" s="129"/>
      <c r="K90" s="130"/>
      <c r="L90" s="131"/>
      <c r="M90" s="145"/>
      <c r="N90" s="31"/>
      <c r="O90" s="9"/>
      <c r="P90" s="9"/>
      <c r="Q90" s="31"/>
      <c r="R90" s="16" t="s">
        <v>29</v>
      </c>
      <c r="S90" s="16"/>
      <c r="T90" s="16"/>
      <c r="U90" s="16"/>
      <c r="Y90" s="226">
        <f t="shared" si="10"/>
        <v>0.10324027595732621</v>
      </c>
      <c r="Z90" s="226">
        <f t="shared" si="11"/>
        <v>1.1759586679092071E-4</v>
      </c>
      <c r="AA90" s="227">
        <f t="shared" si="12"/>
        <v>6.3289528607359688E-2</v>
      </c>
      <c r="AB90" s="226">
        <f t="shared" si="8"/>
        <v>6.0977516818968888E-39</v>
      </c>
      <c r="AC90" s="228">
        <f t="shared" si="13"/>
        <v>29.999999690506399</v>
      </c>
      <c r="AN90" s="9"/>
      <c r="AO90" s="9"/>
      <c r="AP90" s="9"/>
      <c r="AQ90" s="9"/>
      <c r="AR90" s="9"/>
      <c r="AS90" s="9"/>
      <c r="AT90" s="9"/>
      <c r="AU90" s="9"/>
    </row>
    <row r="91" spans="2:48" ht="12" customHeight="1" x14ac:dyDescent="0.3">
      <c r="B91" s="144">
        <v>37213</v>
      </c>
      <c r="C91" s="130">
        <v>0.57999999999999996</v>
      </c>
      <c r="D91" s="131">
        <v>74.3</v>
      </c>
      <c r="E91" s="235">
        <f t="shared" si="14"/>
        <v>5.8763483836715694E-5</v>
      </c>
      <c r="F91" s="140">
        <v>2.1999999999999999E-2</v>
      </c>
      <c r="G91" s="142"/>
      <c r="H91" s="131"/>
      <c r="I91" s="143"/>
      <c r="J91" s="129"/>
      <c r="K91" s="130"/>
      <c r="L91" s="131"/>
      <c r="M91" s="145"/>
      <c r="N91" s="31"/>
      <c r="O91" s="9"/>
      <c r="P91" s="9"/>
      <c r="Q91" s="31"/>
      <c r="R91" s="212" t="s">
        <v>12</v>
      </c>
      <c r="S91" s="213">
        <f>C114</f>
        <v>0.14000000000000001</v>
      </c>
      <c r="T91" s="218">
        <f>D114</f>
        <v>0</v>
      </c>
      <c r="U91" s="218">
        <f>F114</f>
        <v>1.0999999999999999E-2</v>
      </c>
      <c r="V91" s="160">
        <f>T91/S91</f>
        <v>0</v>
      </c>
      <c r="Y91" s="226">
        <f t="shared" si="10"/>
        <v>0.10086380930781505</v>
      </c>
      <c r="Z91" s="226">
        <f t="shared" si="11"/>
        <v>8.3734294301597681E-5</v>
      </c>
      <c r="AA91" s="227">
        <f t="shared" si="12"/>
        <v>6.1769162584518755E-2</v>
      </c>
      <c r="AB91" s="226">
        <f t="shared" si="8"/>
        <v>5.0201510676879763E-41</v>
      </c>
      <c r="AC91" s="228">
        <f t="shared" si="13"/>
        <v>29.999999674055353</v>
      </c>
      <c r="AN91" s="9"/>
      <c r="AO91" s="9"/>
      <c r="AP91" s="9"/>
      <c r="AQ91" s="9"/>
      <c r="AR91" s="9"/>
      <c r="AS91" s="9"/>
      <c r="AT91" s="9"/>
      <c r="AU91" s="9"/>
    </row>
    <row r="92" spans="2:48" ht="12" customHeight="1" x14ac:dyDescent="0.3">
      <c r="B92" s="144">
        <v>37571</v>
      </c>
      <c r="C92" s="146">
        <v>0.32</v>
      </c>
      <c r="D92" s="131">
        <v>77.900000000000006</v>
      </c>
      <c r="E92" s="235">
        <f t="shared" si="14"/>
        <v>4.2268372312005406E-5</v>
      </c>
      <c r="F92" s="132">
        <v>2.8000000000000001E-2</v>
      </c>
      <c r="G92" s="142"/>
      <c r="H92" s="131"/>
      <c r="I92" s="143"/>
      <c r="J92" s="129"/>
      <c r="K92" s="130"/>
      <c r="L92" s="131"/>
      <c r="M92" s="145"/>
      <c r="N92" s="31"/>
      <c r="O92" s="9"/>
      <c r="P92" s="9"/>
      <c r="Q92" s="31"/>
      <c r="R92" s="214" t="s">
        <v>16</v>
      </c>
      <c r="S92" s="221">
        <f>K114</f>
        <v>0.20499999999999999</v>
      </c>
      <c r="T92" s="219">
        <f>L114</f>
        <v>0</v>
      </c>
      <c r="U92" s="222">
        <f>M114</f>
        <v>1.0999999999999999E-2</v>
      </c>
      <c r="V92" s="162" t="s">
        <v>32</v>
      </c>
      <c r="Y92" s="226">
        <f t="shared" si="10"/>
        <v>9.861047948332019E-2</v>
      </c>
      <c r="Z92" s="226">
        <f t="shared" si="11"/>
        <v>6.0229790606995665E-5</v>
      </c>
      <c r="AA92" s="227">
        <f t="shared" si="12"/>
        <v>6.0329033435957684E-2</v>
      </c>
      <c r="AB92" s="226">
        <f t="shared" si="8"/>
        <v>4.768721959321723E-43</v>
      </c>
      <c r="AC92" s="228">
        <f t="shared" si="13"/>
        <v>29.999999658094726</v>
      </c>
      <c r="AN92" s="9"/>
      <c r="AO92" s="9"/>
      <c r="AP92" s="9"/>
      <c r="AQ92" s="9"/>
      <c r="AR92" s="9"/>
      <c r="AS92" s="9"/>
      <c r="AT92" s="9"/>
      <c r="AU92" s="9"/>
    </row>
    <row r="93" spans="2:48" ht="12" customHeight="1" x14ac:dyDescent="0.3">
      <c r="B93" s="144">
        <v>37930</v>
      </c>
      <c r="C93" s="130">
        <v>0.5</v>
      </c>
      <c r="D93" s="131">
        <v>73.7</v>
      </c>
      <c r="E93" s="235">
        <f t="shared" si="14"/>
        <v>3.0375526520912512E-5</v>
      </c>
      <c r="F93" s="140">
        <v>2.3E-2</v>
      </c>
      <c r="G93" s="142"/>
      <c r="H93" s="131"/>
      <c r="I93" s="143"/>
      <c r="J93" s="129"/>
      <c r="K93" s="130"/>
      <c r="L93" s="131"/>
      <c r="M93" s="145"/>
      <c r="N93" s="31"/>
      <c r="O93" s="9"/>
      <c r="P93" s="9"/>
      <c r="Q93" s="31"/>
      <c r="R93" s="216" t="s">
        <v>20</v>
      </c>
      <c r="S93" s="217" t="e">
        <f>#REF!</f>
        <v>#REF!</v>
      </c>
      <c r="T93" s="220" t="e">
        <f>#REF!</f>
        <v>#REF!</v>
      </c>
      <c r="U93" s="220" t="e">
        <f>#REF!</f>
        <v>#REF!</v>
      </c>
      <c r="V93" s="61" t="e">
        <f>T93/S93</f>
        <v>#REF!</v>
      </c>
      <c r="Y93" s="226">
        <f t="shared" si="10"/>
        <v>9.6401405613070854E-2</v>
      </c>
      <c r="Z93" s="226">
        <f t="shared" si="11"/>
        <v>4.3283228141060282E-5</v>
      </c>
      <c r="AA93" s="227">
        <f t="shared" si="12"/>
        <v>5.8918597828300237E-2</v>
      </c>
      <c r="AB93" s="226">
        <f t="shared" si="8"/>
        <v>4.471346158545507E-45</v>
      </c>
      <c r="AC93" s="228">
        <f t="shared" si="13"/>
        <v>29.999999642089509</v>
      </c>
      <c r="AN93" s="9"/>
      <c r="AO93" s="9"/>
      <c r="AP93" s="9"/>
      <c r="AQ93" s="9"/>
      <c r="AR93" s="9"/>
      <c r="AS93" s="9"/>
      <c r="AT93" s="9"/>
      <c r="AU93" s="9"/>
    </row>
    <row r="94" spans="2:48" ht="12" customHeight="1" x14ac:dyDescent="0.3">
      <c r="B94" s="144">
        <v>38301</v>
      </c>
      <c r="C94" s="130">
        <v>0.65</v>
      </c>
      <c r="D94" s="131">
        <v>73.2</v>
      </c>
      <c r="E94" s="235">
        <f t="shared" si="14"/>
        <v>2.1589158998163308E-5</v>
      </c>
      <c r="F94" s="140">
        <v>2.1999999999999999E-2</v>
      </c>
      <c r="G94" s="142"/>
      <c r="H94" s="131"/>
      <c r="I94" s="143"/>
      <c r="J94" s="129"/>
      <c r="K94" s="130"/>
      <c r="L94" s="131"/>
      <c r="M94" s="145"/>
      <c r="N94" s="31"/>
      <c r="O94" s="9"/>
      <c r="P94" s="9"/>
      <c r="Q94" s="31"/>
      <c r="R94" s="40" t="s">
        <v>33</v>
      </c>
      <c r="S94" s="16"/>
      <c r="T94" s="16"/>
      <c r="U94" s="16"/>
      <c r="Y94" s="226">
        <f t="shared" si="10"/>
        <v>9.417047442439952E-2</v>
      </c>
      <c r="Z94" s="226">
        <f t="shared" si="11"/>
        <v>3.0763203187532931E-5</v>
      </c>
      <c r="AA94" s="227">
        <f t="shared" si="12"/>
        <v>5.7495654057941749E-2</v>
      </c>
      <c r="AB94" s="226">
        <f t="shared" si="8"/>
        <v>3.5866375964277967E-47</v>
      </c>
      <c r="AC94" s="228">
        <f t="shared" si="13"/>
        <v>29.9999996255493</v>
      </c>
      <c r="AN94" s="9"/>
      <c r="AO94" s="9"/>
      <c r="AP94" s="9"/>
      <c r="AQ94" s="9"/>
      <c r="AR94" s="9"/>
      <c r="AS94" s="9"/>
      <c r="AT94" s="9"/>
      <c r="AU94" s="9"/>
    </row>
    <row r="95" spans="2:48" ht="12" customHeight="1" x14ac:dyDescent="0.3">
      <c r="B95" s="144">
        <v>38663</v>
      </c>
      <c r="C95" s="130">
        <v>1.02</v>
      </c>
      <c r="D95" s="131">
        <v>74</v>
      </c>
      <c r="E95" s="235">
        <f t="shared" si="14"/>
        <v>1.5471945259475367E-5</v>
      </c>
      <c r="F95" s="147">
        <f>ND代替値</f>
        <v>1.0999999999999999E-2</v>
      </c>
      <c r="G95" s="142"/>
      <c r="H95" s="131"/>
      <c r="I95" s="143"/>
      <c r="J95" s="129"/>
      <c r="K95" s="130"/>
      <c r="L95" s="131"/>
      <c r="M95" s="145"/>
      <c r="N95" s="31"/>
      <c r="O95" s="9"/>
      <c r="P95" s="9"/>
      <c r="Q95" s="31"/>
      <c r="R95" s="31"/>
      <c r="S95" s="31"/>
      <c r="T95" s="31"/>
      <c r="U95" s="31"/>
      <c r="V95" s="31"/>
      <c r="W95" s="31"/>
      <c r="Y95" s="226">
        <f t="shared" si="10"/>
        <v>9.2043437194885863E-2</v>
      </c>
      <c r="Z95" s="226">
        <f t="shared" si="11"/>
        <v>2.2046555670099047E-5</v>
      </c>
      <c r="AA95" s="227">
        <f t="shared" si="12"/>
        <v>5.6140360794891708E-2</v>
      </c>
      <c r="AB95" s="226">
        <f t="shared" si="8"/>
        <v>3.2342755379756033E-49</v>
      </c>
      <c r="AC95" s="228">
        <f t="shared" si="13"/>
        <v>29.999999609410338</v>
      </c>
      <c r="AN95" s="9"/>
      <c r="AO95" s="9"/>
      <c r="AP95" s="9"/>
      <c r="AQ95" s="9"/>
      <c r="AR95" s="9"/>
      <c r="AS95" s="9"/>
      <c r="AT95" s="9"/>
      <c r="AU95" s="9"/>
    </row>
    <row r="96" spans="2:48" ht="12" customHeight="1" x14ac:dyDescent="0.3">
      <c r="B96" s="144">
        <v>39053</v>
      </c>
      <c r="C96" s="130">
        <v>0.61</v>
      </c>
      <c r="D96" s="131">
        <v>71</v>
      </c>
      <c r="E96" s="235">
        <f t="shared" si="14"/>
        <v>1.0805940244707129E-5</v>
      </c>
      <c r="F96" s="140">
        <v>2.4E-2</v>
      </c>
      <c r="G96" s="142"/>
      <c r="H96" s="131"/>
      <c r="I96" s="143"/>
      <c r="J96" s="129"/>
      <c r="K96" s="130"/>
      <c r="L96" s="131"/>
      <c r="M96" s="145"/>
      <c r="N96" s="31" t="s">
        <v>37</v>
      </c>
      <c r="O96" s="9"/>
      <c r="P96" s="9"/>
      <c r="Q96" s="31"/>
      <c r="R96" s="31"/>
      <c r="S96" s="31"/>
      <c r="T96" s="31"/>
      <c r="U96" s="31"/>
      <c r="V96" s="31"/>
      <c r="W96" s="31"/>
      <c r="Y96" s="226">
        <f t="shared" si="10"/>
        <v>8.9805607696404374E-2</v>
      </c>
      <c r="Z96" s="226">
        <f t="shared" si="11"/>
        <v>1.5397789946729535E-5</v>
      </c>
      <c r="AA96" s="227">
        <f t="shared" si="12"/>
        <v>5.4715965615885355E-2</v>
      </c>
      <c r="AB96" s="226">
        <f t="shared" si="8"/>
        <v>2.0262669651730938E-51</v>
      </c>
      <c r="AC96" s="228">
        <f t="shared" si="13"/>
        <v>29.999999592023055</v>
      </c>
      <c r="AN96" s="9"/>
      <c r="AO96" s="9"/>
      <c r="AP96" s="9"/>
      <c r="AQ96" s="9"/>
      <c r="AR96" s="9"/>
      <c r="AS96" s="9"/>
      <c r="AT96" s="9"/>
      <c r="AU96" s="9"/>
    </row>
    <row r="97" spans="1:47" ht="12" customHeight="1" x14ac:dyDescent="0.3">
      <c r="B97" s="144">
        <v>39394</v>
      </c>
      <c r="C97" s="130">
        <v>1.04</v>
      </c>
      <c r="D97" s="131">
        <v>69.900000000000006</v>
      </c>
      <c r="E97" s="235">
        <f t="shared" si="14"/>
        <v>7.8952415673463517E-6</v>
      </c>
      <c r="F97" s="140">
        <v>2.4E-2</v>
      </c>
      <c r="G97" s="142"/>
      <c r="H97" s="131"/>
      <c r="I97" s="143"/>
      <c r="J97" s="129"/>
      <c r="K97" s="130"/>
      <c r="L97" s="131"/>
      <c r="M97" s="145"/>
      <c r="N97" s="31" t="s">
        <v>37</v>
      </c>
      <c r="O97" s="9"/>
      <c r="P97" s="9"/>
      <c r="Q97" s="31"/>
      <c r="R97" s="31"/>
      <c r="S97" s="31"/>
      <c r="T97" s="31"/>
      <c r="U97" s="31"/>
      <c r="V97" s="31"/>
      <c r="W97" s="31"/>
      <c r="Y97" s="226">
        <f t="shared" si="10"/>
        <v>8.7893570554726616E-2</v>
      </c>
      <c r="Z97" s="226">
        <f t="shared" si="11"/>
        <v>1.125022612375011E-5</v>
      </c>
      <c r="AA97" s="227">
        <f t="shared" si="12"/>
        <v>5.3500178689096657E-2</v>
      </c>
      <c r="AB97" s="226">
        <f t="shared" si="8"/>
        <v>2.401118462277535E-53</v>
      </c>
      <c r="AC97" s="228">
        <f t="shared" si="13"/>
        <v>29.999999576820329</v>
      </c>
      <c r="AN97" s="9"/>
      <c r="AO97" s="9"/>
      <c r="AP97" s="9"/>
      <c r="AQ97" s="9"/>
      <c r="AR97" s="9"/>
      <c r="AS97" s="9"/>
      <c r="AT97" s="9"/>
      <c r="AU97" s="9"/>
    </row>
    <row r="98" spans="1:47" ht="12" customHeight="1" x14ac:dyDescent="0.3">
      <c r="B98" s="144">
        <v>39775</v>
      </c>
      <c r="C98" s="130">
        <v>0.47</v>
      </c>
      <c r="D98" s="131">
        <v>67.8</v>
      </c>
      <c r="E98" s="235">
        <f t="shared" si="14"/>
        <v>5.5600711499595153E-6</v>
      </c>
      <c r="F98" s="147">
        <f>ND代替値</f>
        <v>1.0999999999999999E-2</v>
      </c>
      <c r="G98" s="142"/>
      <c r="H98" s="131"/>
      <c r="I98" s="143"/>
      <c r="J98" s="129"/>
      <c r="K98" s="130"/>
      <c r="L98" s="131"/>
      <c r="M98" s="145"/>
      <c r="N98" s="31"/>
      <c r="O98" s="9"/>
      <c r="P98" s="9"/>
      <c r="Q98" s="31"/>
      <c r="Y98" s="226">
        <f t="shared" si="10"/>
        <v>8.5805359065231249E-2</v>
      </c>
      <c r="Z98" s="226">
        <f t="shared" si="11"/>
        <v>7.9227541257117094E-6</v>
      </c>
      <c r="AA98" s="227">
        <f t="shared" si="12"/>
        <v>5.2173703491453921E-2</v>
      </c>
      <c r="AB98" s="226">
        <f t="shared" si="8"/>
        <v>1.6911165933750932E-55</v>
      </c>
      <c r="AC98" s="228">
        <f t="shared" si="13"/>
        <v>29.999999559834297</v>
      </c>
      <c r="AN98" s="9"/>
      <c r="AO98" s="9"/>
      <c r="AP98" s="9"/>
      <c r="AQ98" s="9"/>
      <c r="AR98" s="9"/>
      <c r="AS98" s="9"/>
      <c r="AT98" s="9"/>
      <c r="AU98" s="9"/>
    </row>
    <row r="99" spans="1:47" ht="12" customHeight="1" x14ac:dyDescent="0.3">
      <c r="B99" s="144">
        <v>40134</v>
      </c>
      <c r="C99" s="130">
        <v>0.93</v>
      </c>
      <c r="D99" s="131">
        <v>71.3</v>
      </c>
      <c r="E99" s="235">
        <f t="shared" si="14"/>
        <v>3.9956610447898941E-6</v>
      </c>
      <c r="F99" s="147">
        <f>ND代替値</f>
        <v>1.0999999999999999E-2</v>
      </c>
      <c r="G99" s="142"/>
      <c r="H99" s="131"/>
      <c r="I99" s="143"/>
      <c r="J99" s="129"/>
      <c r="K99" s="130"/>
      <c r="L99" s="131"/>
      <c r="M99" s="145"/>
      <c r="N99" s="31"/>
      <c r="U99" s="31"/>
      <c r="V99" s="31"/>
      <c r="Y99" s="226">
        <f t="shared" si="10"/>
        <v>8.3883145750464599E-2</v>
      </c>
      <c r="Z99" s="226">
        <f t="shared" si="11"/>
        <v>5.6935674335363861E-6</v>
      </c>
      <c r="AA99" s="227">
        <f t="shared" si="12"/>
        <v>5.0953931766355334E-2</v>
      </c>
      <c r="AB99" s="226">
        <f t="shared" si="8"/>
        <v>1.5856591656930663E-57</v>
      </c>
      <c r="AC99" s="228">
        <f t="shared" si="13"/>
        <v>29.99999954382908</v>
      </c>
      <c r="AN99" s="9"/>
      <c r="AO99" s="9"/>
      <c r="AP99" s="9"/>
      <c r="AQ99" s="9"/>
      <c r="AR99" s="9"/>
      <c r="AS99" s="9"/>
      <c r="AT99" s="9"/>
      <c r="AU99" s="9"/>
    </row>
    <row r="100" spans="1:47" ht="12" customHeight="1" thickBot="1" x14ac:dyDescent="0.35">
      <c r="A100" s="108"/>
      <c r="B100" s="116">
        <v>40533</v>
      </c>
      <c r="C100" s="110">
        <v>0.61</v>
      </c>
      <c r="D100" s="111">
        <v>73.599999999999994</v>
      </c>
      <c r="E100" s="236">
        <f t="shared" si="14"/>
        <v>2.7676361577215647E-6</v>
      </c>
      <c r="F100" s="112">
        <v>3.4000000000000002E-2</v>
      </c>
      <c r="G100" s="117"/>
      <c r="H100" s="111"/>
      <c r="I100" s="118"/>
      <c r="J100" s="109"/>
      <c r="K100" s="110"/>
      <c r="L100" s="111"/>
      <c r="M100" s="119"/>
      <c r="N100" s="108"/>
      <c r="O100" s="1" t="s">
        <v>137</v>
      </c>
      <c r="U100" s="31"/>
      <c r="V100" s="31"/>
      <c r="Y100" s="226">
        <f t="shared" si="10"/>
        <v>8.1797241656732037E-2</v>
      </c>
      <c r="Z100" s="226">
        <f t="shared" si="11"/>
        <v>3.9437086676880205E-6</v>
      </c>
      <c r="AA100" s="227">
        <f t="shared" si="12"/>
        <v>4.963168333266306E-2</v>
      </c>
      <c r="AB100" s="226">
        <f t="shared" si="8"/>
        <v>8.8366809393618972E-60</v>
      </c>
      <c r="AC100" s="228">
        <f t="shared" si="13"/>
        <v>29.999999526040554</v>
      </c>
      <c r="AN100" s="9"/>
      <c r="AO100" s="9"/>
      <c r="AP100" s="9"/>
      <c r="AQ100" s="9"/>
      <c r="AR100" s="9"/>
      <c r="AS100" s="9"/>
      <c r="AT100" s="9"/>
      <c r="AU100" s="9"/>
    </row>
    <row r="101" spans="1:47" ht="12" customHeight="1" x14ac:dyDescent="0.3">
      <c r="B101" s="148">
        <v>40613</v>
      </c>
      <c r="C101" s="124"/>
      <c r="D101" s="125"/>
      <c r="E101" s="125"/>
      <c r="F101" s="126"/>
      <c r="G101" s="149"/>
      <c r="H101" s="125"/>
      <c r="I101" s="150"/>
      <c r="J101" s="128"/>
      <c r="K101" s="124"/>
      <c r="L101" s="125"/>
      <c r="M101" s="151"/>
      <c r="N101" s="31"/>
      <c r="O101" s="74" t="s">
        <v>53</v>
      </c>
      <c r="P101" s="68"/>
      <c r="Q101" s="68"/>
      <c r="R101" s="68"/>
      <c r="S101" s="68"/>
      <c r="T101" s="31"/>
      <c r="U101" s="31"/>
      <c r="V101" s="31"/>
      <c r="Y101" s="226">
        <f t="shared" si="10"/>
        <v>8.1385299684513301E-2</v>
      </c>
      <c r="Z101" s="226">
        <f t="shared" si="11"/>
        <v>3.6637763636477827E-6</v>
      </c>
      <c r="AA101" s="227">
        <f t="shared" si="12"/>
        <v>4.9370729267536148E-2</v>
      </c>
      <c r="AB101" s="226">
        <f t="shared" si="8"/>
        <v>3.121585653749814E-60</v>
      </c>
      <c r="AC101" s="228">
        <f t="shared" si="13"/>
        <v>29.999999522473935</v>
      </c>
      <c r="AN101" s="9"/>
      <c r="AO101" s="9"/>
      <c r="AP101" s="9"/>
      <c r="AQ101" s="9"/>
      <c r="AR101" s="9"/>
      <c r="AS101" s="9"/>
      <c r="AT101" s="9"/>
      <c r="AU101" s="9"/>
    </row>
    <row r="102" spans="1:47" ht="12" customHeight="1" x14ac:dyDescent="0.3">
      <c r="B102" s="144">
        <v>41235</v>
      </c>
      <c r="C102" s="146">
        <v>0.66</v>
      </c>
      <c r="D102" s="131">
        <v>74.099999999999994</v>
      </c>
      <c r="E102" s="152">
        <v>0.11</v>
      </c>
      <c r="F102" s="132">
        <v>0.22</v>
      </c>
      <c r="G102" s="142"/>
      <c r="H102" s="131"/>
      <c r="I102" s="143"/>
      <c r="J102" s="129"/>
      <c r="K102" s="130"/>
      <c r="L102" s="131"/>
      <c r="M102" s="145"/>
      <c r="N102" s="31"/>
      <c r="O102" s="68" t="s">
        <v>54</v>
      </c>
      <c r="P102" s="68"/>
      <c r="Q102" s="68"/>
      <c r="R102" s="68"/>
      <c r="S102" s="68"/>
      <c r="T102" s="31"/>
      <c r="U102" s="31"/>
      <c r="V102" s="31"/>
      <c r="Y102" s="226">
        <f t="shared" si="10"/>
        <v>7.825242207191084E-2</v>
      </c>
      <c r="Z102" s="226">
        <f t="shared" si="11"/>
        <v>2.0668862663293624E-6</v>
      </c>
      <c r="AA102" s="227">
        <f t="shared" si="12"/>
        <v>4.7388064255466412E-2</v>
      </c>
      <c r="AB102" s="226">
        <f t="shared" si="8"/>
        <v>9.5663119968084255E-64</v>
      </c>
      <c r="AC102" s="228">
        <f t="shared" si="13"/>
        <v>29.999999494743452</v>
      </c>
      <c r="AN102" s="9"/>
      <c r="AO102" s="9"/>
      <c r="AP102" s="9"/>
      <c r="AQ102" s="9"/>
      <c r="AR102" s="9"/>
      <c r="AS102" s="9"/>
      <c r="AT102" s="9"/>
      <c r="AU102" s="9"/>
    </row>
    <row r="103" spans="1:47" ht="12" customHeight="1" x14ac:dyDescent="0.3">
      <c r="B103" s="144">
        <v>41605</v>
      </c>
      <c r="C103" s="134">
        <f>ND代替値</f>
        <v>0.14000000000000001</v>
      </c>
      <c r="D103" s="131">
        <v>72.5</v>
      </c>
      <c r="E103" s="235">
        <f>ND代替値*2.71828^(-(0.69315/2.062)*(B103-事故日Fk)/365.25)</f>
        <v>4.4146056696392887E-3</v>
      </c>
      <c r="F103" s="132">
        <v>8.8999999999999996E-2</v>
      </c>
      <c r="G103" s="142"/>
      <c r="H103" s="131"/>
      <c r="I103" s="143"/>
      <c r="J103" s="129"/>
      <c r="K103" s="130"/>
      <c r="L103" s="131"/>
      <c r="M103" s="145"/>
      <c r="N103" s="31"/>
      <c r="O103" s="74" t="s">
        <v>55</v>
      </c>
      <c r="P103" s="68"/>
      <c r="Q103" s="68"/>
      <c r="R103" s="68"/>
      <c r="S103" s="68"/>
      <c r="T103" s="31"/>
      <c r="U103" s="31"/>
      <c r="V103" s="31"/>
      <c r="Y103" s="226">
        <f t="shared" si="10"/>
        <v>7.6446320948395027E-2</v>
      </c>
      <c r="Z103" s="226">
        <f t="shared" si="11"/>
        <v>1.4703752642954468E-6</v>
      </c>
      <c r="AA103" s="227">
        <f t="shared" si="12"/>
        <v>4.6246641911261745E-2</v>
      </c>
      <c r="AB103" s="226">
        <f t="shared" si="8"/>
        <v>7.7739665660035182E-66</v>
      </c>
      <c r="AC103" s="228">
        <f t="shared" si="13"/>
        <v>29.999999478247823</v>
      </c>
      <c r="AN103" s="9"/>
      <c r="AO103" s="9"/>
      <c r="AP103" s="9"/>
      <c r="AQ103" s="9"/>
      <c r="AR103" s="9"/>
      <c r="AS103" s="9"/>
      <c r="AT103" s="9"/>
      <c r="AU103" s="9"/>
    </row>
    <row r="104" spans="1:47" ht="12" customHeight="1" x14ac:dyDescent="0.3">
      <c r="B104" s="144">
        <v>41960</v>
      </c>
      <c r="C104" s="134">
        <f>ND代替値</f>
        <v>0.14000000000000001</v>
      </c>
      <c r="D104" s="131">
        <v>69.3</v>
      </c>
      <c r="E104" s="235">
        <f>ND代替値*2.71828^(-(0.69315/2.062)*(B104-事故日Fk)/365.25)</f>
        <v>3.1841901941504118E-3</v>
      </c>
      <c r="F104" s="132">
        <v>0.14000000000000001</v>
      </c>
      <c r="G104" s="142"/>
      <c r="H104" s="131"/>
      <c r="I104" s="143"/>
      <c r="J104" s="129"/>
      <c r="K104" s="130"/>
      <c r="L104" s="131"/>
      <c r="M104" s="145"/>
      <c r="N104" s="31"/>
      <c r="O104" s="68" t="s">
        <v>56</v>
      </c>
      <c r="P104" s="68"/>
      <c r="Q104" s="68"/>
      <c r="R104" s="68"/>
      <c r="S104" s="68"/>
      <c r="T104" s="31"/>
      <c r="U104" s="31"/>
      <c r="V104" s="31"/>
      <c r="Y104" s="226">
        <f t="shared" si="10"/>
        <v>7.4752637382487233E-2</v>
      </c>
      <c r="Z104" s="226">
        <f t="shared" si="11"/>
        <v>1.0605600700624817E-6</v>
      </c>
      <c r="AA104" s="227">
        <f t="shared" si="12"/>
        <v>4.5177345729948533E-2</v>
      </c>
      <c r="AB104" s="226">
        <f t="shared" si="8"/>
        <v>7.6784693632982108E-68</v>
      </c>
      <c r="AC104" s="228">
        <f t="shared" si="13"/>
        <v>29.999999462420941</v>
      </c>
      <c r="AN104" s="9"/>
      <c r="AO104" s="9"/>
      <c r="AP104" s="9"/>
      <c r="AQ104" s="9"/>
      <c r="AR104" s="9"/>
      <c r="AS104" s="9"/>
      <c r="AT104" s="9"/>
      <c r="AU104" s="9"/>
    </row>
    <row r="105" spans="1:47" ht="12" customHeight="1" x14ac:dyDescent="0.3">
      <c r="B105" s="144">
        <v>42339</v>
      </c>
      <c r="C105" s="134">
        <f>ND代替値</f>
        <v>0.14000000000000001</v>
      </c>
      <c r="D105" s="131">
        <v>66.099999999999994</v>
      </c>
      <c r="E105" s="235">
        <f>ND代替値*2.71828^(-(0.69315/2.062)*(B105-事故日Fk)/365.25)</f>
        <v>2.2465356975026793E-3</v>
      </c>
      <c r="F105" s="140">
        <v>4.2999999999999997E-2</v>
      </c>
      <c r="G105" s="142"/>
      <c r="H105" s="131"/>
      <c r="I105" s="143"/>
      <c r="J105" s="129"/>
      <c r="K105" s="130"/>
      <c r="L105" s="131"/>
      <c r="M105" s="145"/>
      <c r="N105" s="31"/>
      <c r="O105" s="68" t="s">
        <v>57</v>
      </c>
      <c r="P105" s="68"/>
      <c r="Q105" s="68"/>
      <c r="R105" s="68"/>
      <c r="S105" s="68"/>
      <c r="T105" s="31"/>
      <c r="U105" s="31"/>
      <c r="V105" s="31"/>
      <c r="Y105" s="226">
        <f t="shared" si="10"/>
        <v>7.2985845371925984E-2</v>
      </c>
      <c r="Z105" s="226">
        <f t="shared" si="11"/>
        <v>7.4825494441830027E-7</v>
      </c>
      <c r="AA105" s="227">
        <f t="shared" si="12"/>
        <v>4.4063032347801963E-2</v>
      </c>
      <c r="AB105" s="226">
        <f t="shared" si="8"/>
        <v>5.5505046085953551E-70</v>
      </c>
      <c r="AC105" s="228">
        <f t="shared" si="13"/>
        <v>29.999999445524072</v>
      </c>
      <c r="AN105" s="9"/>
      <c r="AO105" s="9"/>
      <c r="AP105" s="9"/>
      <c r="AQ105" s="9"/>
      <c r="AR105" s="9"/>
      <c r="AS105" s="9"/>
      <c r="AT105" s="9"/>
      <c r="AU105" s="9"/>
    </row>
    <row r="106" spans="1:47" ht="12" customHeight="1" x14ac:dyDescent="0.3">
      <c r="B106" s="144">
        <v>42725</v>
      </c>
      <c r="C106" s="134">
        <f>ND代替値</f>
        <v>0.14000000000000001</v>
      </c>
      <c r="D106" s="131">
        <v>62.1</v>
      </c>
      <c r="E106" s="235">
        <f>ND代替値*2.71828^(-(0.69315/2.062)*(B106-事故日Fk)/365.25)</f>
        <v>1.5748157833581338E-3</v>
      </c>
      <c r="F106" s="132">
        <v>8.2000000000000003E-2</v>
      </c>
      <c r="G106" s="142"/>
      <c r="H106" s="131"/>
      <c r="I106" s="143"/>
      <c r="J106" s="129"/>
      <c r="K106" s="130"/>
      <c r="L106" s="131"/>
      <c r="M106" s="145"/>
      <c r="N106" s="31"/>
      <c r="O106" s="74" t="s">
        <v>58</v>
      </c>
      <c r="P106" s="68"/>
      <c r="Q106" s="68"/>
      <c r="R106" s="68"/>
      <c r="S106" s="68"/>
      <c r="T106" s="31"/>
      <c r="U106" s="31"/>
      <c r="V106" s="31"/>
      <c r="Y106" s="226">
        <f t="shared" si="10"/>
        <v>7.1229337501950263E-2</v>
      </c>
      <c r="Z106" s="226">
        <f t="shared" si="11"/>
        <v>5.245248040151802E-7</v>
      </c>
      <c r="AA106" s="227">
        <f t="shared" si="12"/>
        <v>4.295638469468166E-2</v>
      </c>
      <c r="AB106" s="226">
        <f t="shared" si="8"/>
        <v>3.6630918754961067E-72</v>
      </c>
      <c r="AC106" s="228">
        <f t="shared" si="13"/>
        <v>29.999999428315117</v>
      </c>
      <c r="AN106" s="9"/>
      <c r="AO106" s="9"/>
      <c r="AP106" s="9"/>
      <c r="AQ106" s="9"/>
      <c r="AR106" s="9"/>
      <c r="AS106" s="9"/>
      <c r="AT106" s="9"/>
      <c r="AU106" s="9"/>
    </row>
    <row r="107" spans="1:47" ht="12" customHeight="1" x14ac:dyDescent="0.3">
      <c r="B107" s="144">
        <v>43082</v>
      </c>
      <c r="C107" s="134">
        <v>0.69</v>
      </c>
      <c r="D107" s="131">
        <v>62.7</v>
      </c>
      <c r="E107" s="235">
        <f>ND代替値*2.71828^(-(0.69315/2.062)*(B107-事故日Fk)/365.25)</f>
        <v>1.1338025931818855E-3</v>
      </c>
      <c r="F107" s="132">
        <v>6.4000000000000001E-2</v>
      </c>
      <c r="G107" s="142"/>
      <c r="H107" s="131"/>
      <c r="I107" s="143"/>
      <c r="J107" s="129"/>
      <c r="K107" s="130"/>
      <c r="L107" s="131"/>
      <c r="M107" s="145"/>
      <c r="N107" s="31"/>
      <c r="O107" s="68" t="s">
        <v>59</v>
      </c>
      <c r="P107" s="68"/>
      <c r="Q107" s="68"/>
      <c r="R107" s="68"/>
      <c r="S107" s="68"/>
      <c r="T107" s="31"/>
      <c r="U107" s="31"/>
      <c r="V107" s="31"/>
      <c r="Y107" s="226">
        <f t="shared" si="10"/>
        <v>6.9642446322510737E-2</v>
      </c>
      <c r="Z107" s="226">
        <f t="shared" si="11"/>
        <v>3.7763628563112209E-7</v>
      </c>
      <c r="AA107" s="227">
        <f t="shared" si="12"/>
        <v>4.1957634464081309E-2</v>
      </c>
      <c r="AB107" s="226">
        <f t="shared" si="8"/>
        <v>3.5251853032904837E-74</v>
      </c>
      <c r="AC107" s="228">
        <f t="shared" si="13"/>
        <v>29.99999941239907</v>
      </c>
      <c r="AN107" s="9"/>
      <c r="AO107" s="9"/>
      <c r="AP107" s="9"/>
      <c r="AQ107" s="9"/>
      <c r="AR107" s="9"/>
      <c r="AS107" s="9"/>
      <c r="AT107" s="9"/>
      <c r="AU107" s="9"/>
    </row>
    <row r="108" spans="1:47" ht="12" customHeight="1" x14ac:dyDescent="0.3">
      <c r="B108" s="144"/>
      <c r="C108" s="134"/>
      <c r="D108" s="131"/>
      <c r="E108" s="153"/>
      <c r="F108" s="132"/>
      <c r="G108" s="142"/>
      <c r="H108" s="131"/>
      <c r="I108" s="143"/>
      <c r="J108" s="129"/>
      <c r="K108" s="130"/>
      <c r="L108" s="131"/>
      <c r="M108" s="145"/>
      <c r="N108" s="31"/>
      <c r="O108" s="68" t="s">
        <v>60</v>
      </c>
      <c r="P108" s="68"/>
      <c r="Q108" s="68"/>
      <c r="R108" s="68"/>
      <c r="S108" s="68"/>
      <c r="T108" s="31"/>
      <c r="U108" s="31"/>
      <c r="V108" s="31"/>
      <c r="Y108" s="226"/>
      <c r="Z108" s="226"/>
      <c r="AA108" s="227"/>
      <c r="AB108" s="226"/>
      <c r="AC108" s="228"/>
      <c r="AN108" s="9"/>
      <c r="AO108" s="9"/>
      <c r="AP108" s="9"/>
      <c r="AQ108" s="9"/>
      <c r="AR108" s="9"/>
      <c r="AS108" s="9"/>
      <c r="AT108" s="9"/>
      <c r="AU108" s="9"/>
    </row>
    <row r="109" spans="1:47" ht="12" customHeight="1" x14ac:dyDescent="0.3">
      <c r="B109" s="144"/>
      <c r="C109" s="130"/>
      <c r="D109" s="131"/>
      <c r="E109" s="131"/>
      <c r="F109" s="154"/>
      <c r="G109" s="142"/>
      <c r="H109" s="131"/>
      <c r="I109" s="143"/>
      <c r="J109" s="129"/>
      <c r="K109" s="130"/>
      <c r="L109" s="131"/>
      <c r="M109" s="145"/>
      <c r="N109" s="31"/>
      <c r="O109" s="68" t="s">
        <v>61</v>
      </c>
      <c r="P109" s="68"/>
      <c r="Q109" s="68"/>
      <c r="R109" s="68"/>
      <c r="S109" s="68"/>
      <c r="T109" s="31"/>
      <c r="U109" s="31"/>
      <c r="V109" s="31"/>
      <c r="Y109" s="226"/>
      <c r="Z109" s="226"/>
      <c r="AA109" s="227"/>
      <c r="AB109" s="226"/>
      <c r="AC109" s="228"/>
      <c r="AN109" s="9"/>
      <c r="AO109" s="9"/>
      <c r="AP109" s="9"/>
      <c r="AQ109" s="9"/>
      <c r="AR109" s="9"/>
      <c r="AS109" s="9"/>
      <c r="AT109" s="9"/>
      <c r="AU109" s="9"/>
    </row>
    <row r="110" spans="1:47" ht="12" customHeight="1" x14ac:dyDescent="0.3">
      <c r="B110" s="144"/>
      <c r="C110" s="130"/>
      <c r="D110" s="131"/>
      <c r="E110" s="131"/>
      <c r="F110" s="154"/>
      <c r="G110" s="142"/>
      <c r="H110" s="131"/>
      <c r="I110" s="143"/>
      <c r="J110" s="129"/>
      <c r="K110" s="130"/>
      <c r="L110" s="131"/>
      <c r="M110" s="145"/>
      <c r="N110" s="31"/>
      <c r="O110" s="68" t="s">
        <v>62</v>
      </c>
      <c r="P110" s="68"/>
      <c r="Q110" s="68"/>
      <c r="R110" s="68"/>
      <c r="S110" s="68"/>
      <c r="T110" s="31"/>
      <c r="U110" s="31"/>
      <c r="V110" s="31"/>
      <c r="Y110" s="226"/>
      <c r="Z110" s="226"/>
      <c r="AA110" s="227"/>
      <c r="AB110" s="226"/>
      <c r="AC110" s="228"/>
      <c r="AN110" s="9"/>
      <c r="AO110" s="9"/>
      <c r="AP110" s="9"/>
      <c r="AQ110" s="9"/>
      <c r="AR110" s="9"/>
      <c r="AS110" s="9"/>
      <c r="AT110" s="9"/>
      <c r="AU110" s="9"/>
    </row>
    <row r="111" spans="1:47" ht="12" customHeight="1" x14ac:dyDescent="0.3">
      <c r="B111" s="144"/>
      <c r="C111" s="130"/>
      <c r="D111" s="131"/>
      <c r="E111" s="131"/>
      <c r="F111" s="154"/>
      <c r="G111" s="142"/>
      <c r="H111" s="131"/>
      <c r="I111" s="143"/>
      <c r="J111" s="129"/>
      <c r="K111" s="130"/>
      <c r="L111" s="131"/>
      <c r="M111" s="145"/>
      <c r="N111" s="31"/>
      <c r="O111" s="68" t="s">
        <v>63</v>
      </c>
      <c r="P111" s="68"/>
      <c r="Q111" s="68"/>
      <c r="R111" s="68"/>
      <c r="S111" s="68"/>
      <c r="T111" s="31"/>
      <c r="U111" s="31"/>
      <c r="V111" s="31"/>
      <c r="Y111" s="226"/>
      <c r="Z111" s="226"/>
      <c r="AA111" s="227"/>
      <c r="AB111" s="226"/>
      <c r="AC111" s="228"/>
      <c r="AN111" s="9"/>
      <c r="AO111" s="9"/>
      <c r="AP111" s="9"/>
      <c r="AQ111" s="9"/>
      <c r="AR111" s="9"/>
      <c r="AS111" s="9"/>
      <c r="AT111" s="9"/>
      <c r="AU111" s="9"/>
    </row>
    <row r="112" spans="1:47" ht="12" customHeight="1" thickBot="1" x14ac:dyDescent="0.35">
      <c r="B112" s="59"/>
      <c r="C112" s="90"/>
      <c r="D112" s="91"/>
      <c r="E112" s="91"/>
      <c r="F112" s="88"/>
      <c r="G112" s="105"/>
      <c r="H112" s="91"/>
      <c r="I112" s="89"/>
      <c r="J112" s="58"/>
      <c r="K112" s="90"/>
      <c r="L112" s="91"/>
      <c r="M112" s="60"/>
      <c r="N112" s="31"/>
      <c r="O112" s="74" t="s">
        <v>64</v>
      </c>
      <c r="P112" s="68"/>
      <c r="Q112" s="68"/>
      <c r="R112" s="68"/>
      <c r="S112" s="68"/>
      <c r="T112" s="31"/>
      <c r="U112" s="31"/>
      <c r="V112" s="31"/>
      <c r="Y112" s="226"/>
      <c r="Z112" s="226"/>
      <c r="AA112" s="227"/>
      <c r="AB112" s="226"/>
      <c r="AC112" s="228"/>
      <c r="AN112" s="9"/>
      <c r="AO112" s="9"/>
      <c r="AP112" s="9"/>
      <c r="AQ112" s="9"/>
      <c r="AR112" s="9"/>
      <c r="AS112" s="9"/>
      <c r="AT112" s="9"/>
      <c r="AU112" s="9"/>
    </row>
    <row r="113" spans="2:25" ht="11.1" customHeight="1" thickTop="1" x14ac:dyDescent="0.3">
      <c r="B113" s="170" t="s">
        <v>34</v>
      </c>
      <c r="C113" s="92">
        <f>MAX(C70:C112)</f>
        <v>1.4</v>
      </c>
      <c r="D113" s="93">
        <f>MAX(D70:D112)</f>
        <v>85.555555555555557</v>
      </c>
      <c r="E113" s="93"/>
      <c r="F113" s="76">
        <f>MAX(F70:F112)</f>
        <v>0.22</v>
      </c>
      <c r="G113" s="92">
        <f>MAX(G70:G112)</f>
        <v>11.222222222222221</v>
      </c>
      <c r="H113" s="93">
        <f>MAX(H70:H112)</f>
        <v>147.03703703703704</v>
      </c>
      <c r="I113" s="76">
        <f>MAX(I70:I112)</f>
        <v>8.5185185185185169E-2</v>
      </c>
      <c r="J113" s="82"/>
      <c r="K113" s="92">
        <f>MAX(K70:K112)</f>
        <v>1.4</v>
      </c>
      <c r="L113" s="93">
        <f>MAX(L70:L112)</f>
        <v>82.222222222222229</v>
      </c>
      <c r="M113" s="76">
        <f>MAX(M70:M112)</f>
        <v>0.14814814814814814</v>
      </c>
      <c r="N113" s="31"/>
      <c r="O113" s="9"/>
      <c r="P113" s="9"/>
      <c r="Q113" s="9"/>
      <c r="R113" s="9"/>
      <c r="S113" s="9"/>
      <c r="T113" s="31"/>
      <c r="U113" s="40"/>
      <c r="V113" s="9"/>
      <c r="W113" s="9"/>
      <c r="X113" s="9"/>
      <c r="Y113" s="31"/>
    </row>
    <row r="114" spans="2:25" ht="11.1" customHeight="1" x14ac:dyDescent="0.3">
      <c r="B114" s="171" t="s">
        <v>106</v>
      </c>
      <c r="C114" s="94">
        <f>0.28/2</f>
        <v>0.14000000000000001</v>
      </c>
      <c r="D114" s="95"/>
      <c r="E114" s="96">
        <f>0.022/2</f>
        <v>1.0999999999999999E-2</v>
      </c>
      <c r="F114" s="77">
        <f>0.022/2</f>
        <v>1.0999999999999999E-2</v>
      </c>
      <c r="G114" s="94">
        <f>0.28/2</f>
        <v>0.14000000000000001</v>
      </c>
      <c r="H114" s="95"/>
      <c r="I114" s="96">
        <f>0.022/2</f>
        <v>1.0999999999999999E-2</v>
      </c>
      <c r="J114" s="83"/>
      <c r="K114" s="94">
        <f>0.41/2</f>
        <v>0.20499999999999999</v>
      </c>
      <c r="L114" s="95"/>
      <c r="M114" s="77">
        <f>0.022/2</f>
        <v>1.0999999999999999E-2</v>
      </c>
      <c r="N114" s="31"/>
      <c r="O114" s="9"/>
      <c r="P114" s="9"/>
      <c r="Q114" s="9"/>
      <c r="R114" s="9"/>
      <c r="S114" s="9"/>
      <c r="T114" s="9"/>
    </row>
    <row r="115" spans="2:25" ht="11.1" customHeight="1" x14ac:dyDescent="0.3">
      <c r="B115" s="172" t="s">
        <v>41</v>
      </c>
      <c r="C115" s="97">
        <f>IF(C114&lt;&gt;"",SMALL(C70:C112,C117+1),MIN(C70:C112))</f>
        <v>0.28000000000000003</v>
      </c>
      <c r="D115" s="98">
        <f>IF(D114&lt;&gt;"",SMALL(D70:D112,D117+1),MIN(D70:D112))</f>
        <v>48.888888888888886</v>
      </c>
      <c r="E115" s="98"/>
      <c r="F115" s="78">
        <f>IF(F114&lt;&gt;"",SMALL(F70:F112,F117+1),MIN(F70:F112))</f>
        <v>2.1999999999999999E-2</v>
      </c>
      <c r="G115" s="106">
        <f>IF(G114&lt;&gt;"",SMALL(G70:G112,G117+1),MIN(G70:G112))</f>
        <v>4.4814814814814818</v>
      </c>
      <c r="H115" s="98">
        <f>IF(H114&lt;&gt;"",SMALL(H70:H112,H117+1),MIN(H70:H112))</f>
        <v>75.3</v>
      </c>
      <c r="I115" s="78">
        <f>IF(I114&lt;&gt;"",SMALL(I70:I112,I117+1),MIN(I70:I112))</f>
        <v>3.4000000000000002E-2</v>
      </c>
      <c r="J115" s="84"/>
      <c r="K115" s="97">
        <f>IF(K114&lt;&gt;"",SMALL(K70:K112,K117+1),MIN(K70:K112))</f>
        <v>0.41</v>
      </c>
      <c r="L115" s="98">
        <f>IF(L114&lt;&gt;"",SMALL(L70:L112,L117+1),MIN(L70:L112))</f>
        <v>60.9</v>
      </c>
      <c r="M115" s="78">
        <f>IF(M114&lt;&gt;"",SMALL(M70:M112,M117+1),MIN(M70:M112))</f>
        <v>8.6293687898093968E-3</v>
      </c>
      <c r="N115" s="31"/>
      <c r="O115" s="9"/>
      <c r="P115" s="9"/>
      <c r="Q115" s="9"/>
      <c r="R115" s="9"/>
      <c r="S115" s="9"/>
      <c r="T115" s="9"/>
    </row>
    <row r="116" spans="2:25" ht="11.1" customHeight="1" x14ac:dyDescent="0.3">
      <c r="B116" s="172" t="s">
        <v>35</v>
      </c>
      <c r="C116" s="99">
        <f>IF(C114&lt;&gt;"",(SUM(C70:C112)-C114*C117)/(C118-C117),AVERAGE(C70:C112))</f>
        <v>0.64792824074074085</v>
      </c>
      <c r="D116" s="100">
        <f>IF(D114&lt;&gt;"",(SUM(D70:D112)-D114*D117)/(D118-D117),AVERAGE(D70:D112))</f>
        <v>71.853909465020564</v>
      </c>
      <c r="E116" s="100"/>
      <c r="F116" s="79">
        <f>IF(F114&lt;&gt;"",(SUM(F70:F112)-F114*F117)/(F118-F117),AVERAGE(F70:F112))</f>
        <v>4.7435465768799118E-2</v>
      </c>
      <c r="G116" s="107">
        <f>IF(G114&lt;&gt;"",(SUM(G70:G112)-G114*G117)/(G118-G117),AVERAGE(G70:G112))</f>
        <v>7.3677777777777775</v>
      </c>
      <c r="H116" s="100">
        <f>IF(H114&lt;&gt;"",(SUM(H70:H112)-H114*H117)/(H118-H117),AVERAGE(H70:H112))</f>
        <v>96.505185185185169</v>
      </c>
      <c r="I116" s="79">
        <f>IF(I114&lt;&gt;"",(SUM(I70:I112)-I114*I117)/(I118-I117),AVERAGE(I70:I112))</f>
        <v>5.4622222222222218E-2</v>
      </c>
      <c r="J116" s="84"/>
      <c r="K116" s="99">
        <f>IF(K114&lt;&gt;"",(SUM(K70:K112)-K114*K117)/(K118-K117),AVERAGE(K70:K112))</f>
        <v>0.70154684095860564</v>
      </c>
      <c r="L116" s="100">
        <f>IF(L114&lt;&gt;"",(SUM(L70:L112)-L114*L117)/(L118-L117),AVERAGE(L70:L112))</f>
        <v>70.585185185185182</v>
      </c>
      <c r="M116" s="79">
        <f>IF(M114&lt;&gt;"",(SUM(M70:M112)-M114*M117)/(M118-M117),AVERAGE(M70:M112))</f>
        <v>3.7023057231994762E-2</v>
      </c>
      <c r="N116" s="31"/>
      <c r="O116" s="9"/>
      <c r="P116" s="9"/>
      <c r="Q116" s="9"/>
      <c r="R116" s="9"/>
      <c r="S116" s="9"/>
      <c r="T116" s="9"/>
    </row>
    <row r="117" spans="2:25" ht="11.1" customHeight="1" x14ac:dyDescent="0.3">
      <c r="B117" s="172" t="s">
        <v>107</v>
      </c>
      <c r="C117" s="101">
        <f>COUNTIF(C70:C112,C114)</f>
        <v>4</v>
      </c>
      <c r="D117" s="102">
        <f>COUNTIF(D70:D112,D114)</f>
        <v>0</v>
      </c>
      <c r="E117" s="102"/>
      <c r="F117" s="80">
        <f>COUNTIF(F70:F112,F114)</f>
        <v>3</v>
      </c>
      <c r="G117" s="101">
        <f>COUNTIF(G70:G112,G114)</f>
        <v>0</v>
      </c>
      <c r="H117" s="102">
        <f>COUNTIF(H70:H112,H114)</f>
        <v>0</v>
      </c>
      <c r="I117" s="80">
        <f>COUNTIF(I70:I112,I114)</f>
        <v>0</v>
      </c>
      <c r="J117" s="85"/>
      <c r="K117" s="101">
        <f>COUNTIF(K70:K112,K114)</f>
        <v>1</v>
      </c>
      <c r="L117" s="102">
        <f>COUNTIF(L70:L112,L114)</f>
        <v>0</v>
      </c>
      <c r="M117" s="80">
        <f>COUNTIF(M70:M112,M114)</f>
        <v>1</v>
      </c>
      <c r="N117" s="31"/>
      <c r="O117" s="9"/>
      <c r="P117" s="9"/>
      <c r="Q117" s="9"/>
      <c r="R117" s="9"/>
      <c r="S117" s="9"/>
      <c r="T117" s="9"/>
    </row>
    <row r="118" spans="2:25" ht="11.1" customHeight="1" thickBot="1" x14ac:dyDescent="0.35">
      <c r="B118" s="173" t="s">
        <v>42</v>
      </c>
      <c r="C118" s="103">
        <f>COUNTA(C70:C112)</f>
        <v>36</v>
      </c>
      <c r="D118" s="104">
        <f t="shared" ref="D118:I118" si="15">COUNTA(D70:D112)</f>
        <v>36</v>
      </c>
      <c r="E118" s="104"/>
      <c r="F118" s="81">
        <f t="shared" si="15"/>
        <v>36</v>
      </c>
      <c r="G118" s="103">
        <f t="shared" si="15"/>
        <v>10</v>
      </c>
      <c r="H118" s="104">
        <f t="shared" si="15"/>
        <v>10</v>
      </c>
      <c r="I118" s="81">
        <f t="shared" si="15"/>
        <v>10</v>
      </c>
      <c r="J118" s="86"/>
      <c r="K118" s="103">
        <f>COUNTA(K70:K112)</f>
        <v>18</v>
      </c>
      <c r="L118" s="104">
        <f>COUNTA(L70:L112)</f>
        <v>18</v>
      </c>
      <c r="M118" s="81">
        <f>COUNTA(M70:M112)</f>
        <v>18</v>
      </c>
      <c r="N118" s="31"/>
      <c r="O118" s="9"/>
      <c r="P118" s="9"/>
      <c r="Q118" s="9"/>
      <c r="R118" s="9"/>
      <c r="S118" s="9"/>
      <c r="T118" s="9"/>
    </row>
    <row r="119" spans="2:25" ht="11.1" customHeight="1" thickTop="1" x14ac:dyDescent="0.3">
      <c r="B119" s="56" t="s">
        <v>15</v>
      </c>
      <c r="C119" s="174" t="s">
        <v>1</v>
      </c>
      <c r="D119" s="175" t="s">
        <v>2</v>
      </c>
      <c r="E119" s="176" t="s">
        <v>43</v>
      </c>
      <c r="F119" s="177" t="s">
        <v>3</v>
      </c>
      <c r="G119" s="174" t="s">
        <v>1</v>
      </c>
      <c r="H119" s="175" t="s">
        <v>2</v>
      </c>
      <c r="I119" s="178" t="s">
        <v>3</v>
      </c>
      <c r="J119" s="56" t="s">
        <v>15</v>
      </c>
      <c r="K119" s="174" t="s">
        <v>1</v>
      </c>
      <c r="L119" s="175" t="s">
        <v>2</v>
      </c>
      <c r="M119" s="178" t="s">
        <v>3</v>
      </c>
      <c r="N119" s="31"/>
      <c r="O119" s="9"/>
      <c r="P119" s="9"/>
      <c r="Q119" s="9"/>
      <c r="R119" s="9"/>
      <c r="S119" s="9"/>
      <c r="T119" s="9"/>
    </row>
    <row r="120" spans="2:25" ht="11.1" customHeight="1" x14ac:dyDescent="0.3">
      <c r="B120" s="17" t="s">
        <v>28</v>
      </c>
      <c r="C120" s="11" t="s">
        <v>5</v>
      </c>
      <c r="D120" s="12"/>
      <c r="E120" s="12"/>
      <c r="F120" s="13"/>
      <c r="G120" s="11" t="s">
        <v>6</v>
      </c>
      <c r="H120" s="12"/>
      <c r="I120" s="14"/>
      <c r="J120" s="17" t="s">
        <v>28</v>
      </c>
      <c r="K120" s="11" t="s">
        <v>23</v>
      </c>
      <c r="L120" s="12"/>
      <c r="M120" s="14"/>
      <c r="N120" s="31"/>
      <c r="O120" s="9"/>
      <c r="P120" s="9"/>
      <c r="Q120" s="9"/>
      <c r="R120" s="9"/>
      <c r="S120" s="9"/>
      <c r="T120" s="9"/>
    </row>
    <row r="121" spans="2:25" ht="11.1" customHeight="1" x14ac:dyDescent="0.3">
      <c r="B121" s="1"/>
      <c r="D121" s="1"/>
      <c r="H121" s="1"/>
      <c r="K121" s="1"/>
      <c r="P121" s="9"/>
      <c r="Q121" s="9"/>
      <c r="R121" s="9"/>
      <c r="S121" s="9"/>
      <c r="T121" s="9"/>
    </row>
    <row r="122" spans="2:25" ht="11.1" customHeight="1" x14ac:dyDescent="0.3">
      <c r="B122" s="10"/>
      <c r="C122" s="11" t="s">
        <v>5</v>
      </c>
      <c r="D122" s="12"/>
      <c r="E122" s="13"/>
      <c r="F122" s="11" t="s">
        <v>6</v>
      </c>
      <c r="G122" s="12"/>
      <c r="H122" s="14"/>
      <c r="I122" s="15" t="s">
        <v>7</v>
      </c>
      <c r="K122" s="15"/>
      <c r="L122" s="15"/>
      <c r="M122" s="15"/>
      <c r="O122" s="62" t="s">
        <v>39</v>
      </c>
      <c r="R122" s="9"/>
    </row>
    <row r="123" spans="2:25" ht="11.1" customHeight="1" x14ac:dyDescent="0.3">
      <c r="B123" s="17" t="s">
        <v>9</v>
      </c>
      <c r="C123" s="18"/>
      <c r="D123" s="19"/>
      <c r="E123" s="20" t="s">
        <v>10</v>
      </c>
      <c r="F123" s="21"/>
      <c r="G123" s="19"/>
      <c r="H123" s="22"/>
      <c r="I123" s="23" t="s">
        <v>11</v>
      </c>
      <c r="K123" s="23"/>
      <c r="L123" s="15"/>
      <c r="M123" s="15"/>
      <c r="O123" s="24" t="s">
        <v>13</v>
      </c>
      <c r="P123" s="25"/>
      <c r="Q123" s="25"/>
      <c r="R123" s="26" t="s">
        <v>14</v>
      </c>
      <c r="S123" s="25"/>
      <c r="T123" s="27"/>
      <c r="U123" s="9"/>
    </row>
    <row r="124" spans="2:25" ht="11.1" customHeight="1" x14ac:dyDescent="0.3">
      <c r="B124" s="28" t="s">
        <v>15</v>
      </c>
      <c r="C124" s="183" t="s">
        <v>1</v>
      </c>
      <c r="D124" s="184" t="s">
        <v>2</v>
      </c>
      <c r="E124" s="20" t="s">
        <v>3</v>
      </c>
      <c r="F124" s="183" t="s">
        <v>1</v>
      </c>
      <c r="G124" s="184" t="s">
        <v>2</v>
      </c>
      <c r="H124" s="181" t="s">
        <v>3</v>
      </c>
      <c r="I124" s="3"/>
      <c r="K124" s="15"/>
      <c r="L124" s="15"/>
      <c r="M124" s="15"/>
      <c r="O124" s="189" t="s">
        <v>1</v>
      </c>
      <c r="P124" s="190" t="s">
        <v>2</v>
      </c>
      <c r="Q124" s="29" t="s">
        <v>3</v>
      </c>
      <c r="R124" s="189" t="s">
        <v>1</v>
      </c>
      <c r="S124" s="190" t="s">
        <v>2</v>
      </c>
      <c r="T124" s="29" t="s">
        <v>3</v>
      </c>
      <c r="U124" s="9"/>
    </row>
    <row r="125" spans="2:25" ht="11.1" customHeight="1" x14ac:dyDescent="0.3">
      <c r="B125" s="28" t="s">
        <v>17</v>
      </c>
      <c r="C125" s="185" t="s">
        <v>18</v>
      </c>
      <c r="D125" s="186" t="s">
        <v>18</v>
      </c>
      <c r="E125" s="20" t="s">
        <v>19</v>
      </c>
      <c r="F125" s="185" t="s">
        <v>18</v>
      </c>
      <c r="G125" s="186" t="s">
        <v>18</v>
      </c>
      <c r="H125" s="181" t="s">
        <v>19</v>
      </c>
      <c r="I125" s="3"/>
      <c r="K125" s="15"/>
      <c r="L125" s="15"/>
      <c r="M125" s="15"/>
      <c r="O125" s="191" t="s">
        <v>21</v>
      </c>
      <c r="P125" s="192" t="s">
        <v>21</v>
      </c>
      <c r="Q125" s="29" t="s">
        <v>21</v>
      </c>
      <c r="R125" s="191" t="s">
        <v>21</v>
      </c>
      <c r="S125" s="192" t="s">
        <v>21</v>
      </c>
      <c r="T125" s="29" t="s">
        <v>21</v>
      </c>
      <c r="U125" s="9"/>
    </row>
    <row r="126" spans="2:25" ht="11.1" customHeight="1" x14ac:dyDescent="0.3">
      <c r="B126" s="155">
        <v>29905</v>
      </c>
      <c r="C126" s="124">
        <f>O126/27</f>
        <v>0.51851851851851849</v>
      </c>
      <c r="D126" s="187">
        <f>P126/27</f>
        <v>81.111111111111114</v>
      </c>
      <c r="E126" s="179">
        <f>Q126/27*1000</f>
        <v>51.851851851851848</v>
      </c>
      <c r="F126" s="124">
        <f>R126/27</f>
        <v>5.7407407407407405</v>
      </c>
      <c r="G126" s="187">
        <f>S126/27</f>
        <v>77.037037037037038</v>
      </c>
      <c r="H126" s="182">
        <f>T126/27*1000</f>
        <v>55.55555555555555</v>
      </c>
      <c r="I126" s="3"/>
      <c r="K126" s="15"/>
      <c r="L126" s="15"/>
      <c r="M126" s="15"/>
      <c r="O126" s="205">
        <v>14</v>
      </c>
      <c r="P126" s="194">
        <v>2190</v>
      </c>
      <c r="Q126" s="156">
        <v>1.4</v>
      </c>
      <c r="R126" s="205">
        <v>155</v>
      </c>
      <c r="S126" s="194">
        <v>2080</v>
      </c>
      <c r="T126" s="156">
        <v>1.5</v>
      </c>
      <c r="U126" s="9"/>
    </row>
    <row r="127" spans="2:25" ht="11.1" customHeight="1" x14ac:dyDescent="0.3">
      <c r="B127" s="57">
        <v>30275</v>
      </c>
      <c r="C127" s="90">
        <f>O127/27</f>
        <v>0.40740740740740738</v>
      </c>
      <c r="D127" s="188">
        <f>P127/27</f>
        <v>77.037037037037038</v>
      </c>
      <c r="E127" s="180">
        <f>Q127/27*1000</f>
        <v>59.25925925925926</v>
      </c>
      <c r="F127" s="90">
        <f>R127/27</f>
        <v>6.1851851851851851</v>
      </c>
      <c r="G127" s="188">
        <f>S127/27</f>
        <v>71.111111111111114</v>
      </c>
      <c r="H127" s="87">
        <f>T127/27*1000</f>
        <v>51.851851851851848</v>
      </c>
      <c r="I127" s="3"/>
      <c r="K127" s="15"/>
      <c r="L127" s="15"/>
      <c r="M127" s="15"/>
      <c r="O127" s="223">
        <v>11</v>
      </c>
      <c r="P127" s="224">
        <v>2080</v>
      </c>
      <c r="Q127" s="120">
        <v>1.6</v>
      </c>
      <c r="R127" s="223">
        <v>167</v>
      </c>
      <c r="S127" s="224">
        <v>1920</v>
      </c>
      <c r="T127" s="120">
        <v>1.4</v>
      </c>
      <c r="U127" s="9"/>
      <c r="W127" s="230"/>
    </row>
    <row r="128" spans="2:25" ht="11.1" customHeight="1" x14ac:dyDescent="0.3">
      <c r="B128" s="1"/>
      <c r="D128" s="1"/>
      <c r="H128" s="1"/>
      <c r="K128" s="1"/>
      <c r="P128" s="9"/>
      <c r="Q128" s="9"/>
      <c r="R128" s="9"/>
      <c r="S128" s="9"/>
      <c r="T128" s="9"/>
    </row>
    <row r="129" spans="2:37" ht="11.1" customHeight="1" x14ac:dyDescent="0.3">
      <c r="B129" s="1"/>
      <c r="D129" s="1"/>
      <c r="H129" s="1"/>
      <c r="K129" s="1"/>
      <c r="P129" s="9"/>
      <c r="Q129" s="9"/>
      <c r="R129" s="9"/>
      <c r="S129" s="9"/>
      <c r="T129" s="9"/>
    </row>
    <row r="130" spans="2:37" ht="11.1" customHeight="1" x14ac:dyDescent="0.3">
      <c r="B130" s="1"/>
      <c r="D130" s="1"/>
      <c r="H130" s="1"/>
      <c r="K130" s="1"/>
      <c r="P130" s="9"/>
      <c r="Q130" s="9"/>
      <c r="R130" s="9"/>
      <c r="S130" s="9"/>
      <c r="T130" s="9"/>
    </row>
    <row r="131" spans="2:37" ht="11.1" customHeight="1" x14ac:dyDescent="0.3">
      <c r="B131" s="1"/>
      <c r="D131" s="1"/>
      <c r="H131" s="1"/>
      <c r="K131" s="1"/>
      <c r="P131" s="9"/>
      <c r="Q131" s="9"/>
      <c r="R131" s="9"/>
      <c r="S131" s="9"/>
      <c r="T131" s="9"/>
    </row>
    <row r="132" spans="2:37" ht="11.1" customHeight="1" x14ac:dyDescent="0.3">
      <c r="B132" s="1"/>
      <c r="D132" s="1"/>
      <c r="H132" s="1"/>
      <c r="K132" s="1"/>
      <c r="P132" s="9"/>
      <c r="Q132" s="9"/>
      <c r="R132" s="9"/>
      <c r="S132" s="9"/>
      <c r="T132" s="9"/>
    </row>
    <row r="133" spans="2:37" ht="11.1" customHeight="1" x14ac:dyDescent="0.3">
      <c r="B133" s="1"/>
      <c r="D133" s="1"/>
      <c r="H133" s="1"/>
      <c r="K133" s="1"/>
      <c r="P133" s="9"/>
      <c r="Q133" s="9"/>
      <c r="R133" s="9"/>
      <c r="S133" s="9"/>
      <c r="T133" s="9"/>
    </row>
    <row r="134" spans="2:37" ht="11.1" customHeight="1" x14ac:dyDescent="0.3">
      <c r="B134" s="1"/>
      <c r="D134" s="1"/>
      <c r="H134" s="1"/>
      <c r="K134" s="1"/>
      <c r="P134" s="9"/>
      <c r="Q134" s="9"/>
      <c r="R134" s="9"/>
      <c r="S134" s="9"/>
      <c r="T134" s="9"/>
    </row>
    <row r="135" spans="2:37" ht="11.1" customHeight="1" x14ac:dyDescent="0.3">
      <c r="B135" s="1"/>
      <c r="D135" s="1"/>
      <c r="H135" s="1"/>
      <c r="K135" s="1"/>
      <c r="P135" s="9"/>
      <c r="Q135" s="9"/>
      <c r="R135" s="9"/>
      <c r="S135" s="9"/>
      <c r="T135" s="9"/>
    </row>
    <row r="136" spans="2:37" ht="11.1" customHeight="1" x14ac:dyDescent="0.3">
      <c r="B136" s="1"/>
      <c r="D136" s="1"/>
      <c r="H136" s="1"/>
      <c r="K136" s="1"/>
      <c r="P136" s="9"/>
      <c r="Q136" s="9"/>
      <c r="R136" s="9"/>
      <c r="S136" s="9"/>
      <c r="T136" s="9"/>
    </row>
    <row r="137" spans="2:37" ht="11.1" customHeight="1" x14ac:dyDescent="0.3">
      <c r="B137" s="1"/>
      <c r="D137" s="1"/>
      <c r="H137" s="1"/>
      <c r="K137" s="1"/>
      <c r="P137" s="9"/>
      <c r="Q137" s="9"/>
      <c r="R137" s="9"/>
      <c r="S137" s="9"/>
      <c r="T137" s="9"/>
    </row>
    <row r="138" spans="2:37" ht="11.1" customHeight="1" x14ac:dyDescent="0.3">
      <c r="B138" s="1"/>
      <c r="D138" s="1"/>
      <c r="H138" s="1"/>
      <c r="K138" s="1"/>
      <c r="P138" s="9"/>
      <c r="Q138" s="9"/>
      <c r="R138" s="9"/>
      <c r="S138" s="9"/>
      <c r="T138" s="9"/>
    </row>
    <row r="139" spans="2:37" ht="11.1" customHeight="1" x14ac:dyDescent="0.3">
      <c r="B139" s="1"/>
      <c r="D139" s="1"/>
      <c r="H139" s="1"/>
      <c r="K139" s="1"/>
      <c r="P139" s="9"/>
      <c r="Q139" s="9"/>
      <c r="R139" s="9"/>
      <c r="S139" s="9"/>
      <c r="T139" s="9"/>
    </row>
    <row r="140" spans="2:37" ht="11.1" customHeight="1" x14ac:dyDescent="0.3">
      <c r="B140" s="1"/>
      <c r="D140" s="1"/>
      <c r="H140" s="1"/>
      <c r="K140" s="1"/>
      <c r="P140" s="9"/>
      <c r="Q140" s="9"/>
      <c r="R140" s="9"/>
      <c r="S140" s="9"/>
      <c r="T140" s="9"/>
    </row>
    <row r="141" spans="2:37" ht="11.1" customHeight="1" x14ac:dyDescent="0.3">
      <c r="B141" s="1"/>
      <c r="D141" s="1"/>
      <c r="H141" s="1"/>
      <c r="K141" s="1"/>
      <c r="P141" s="9"/>
      <c r="Q141" s="9"/>
      <c r="R141" s="9"/>
      <c r="S141" s="9"/>
      <c r="T141" s="9"/>
    </row>
    <row r="142" spans="2:37" ht="12.75" customHeight="1" x14ac:dyDescent="0.2">
      <c r="B142" s="241" t="s">
        <v>108</v>
      </c>
      <c r="C142" s="242" t="s">
        <v>109</v>
      </c>
      <c r="D142" s="243"/>
      <c r="E142" s="44"/>
      <c r="F142" s="45"/>
      <c r="G142" s="44"/>
      <c r="H142" s="45"/>
      <c r="I142" s="46"/>
      <c r="J142" s="47"/>
      <c r="K142" s="46"/>
      <c r="L142" s="44"/>
      <c r="M142" s="44"/>
      <c r="N142" s="44"/>
      <c r="O142" s="44"/>
      <c r="P142" s="44"/>
      <c r="Q142" s="44"/>
      <c r="R142" s="44"/>
      <c r="S142" s="44"/>
      <c r="T142" s="44"/>
      <c r="U142" s="44"/>
      <c r="V142" s="44"/>
      <c r="W142" s="44"/>
      <c r="X142" s="48"/>
      <c r="AG142" s="49"/>
      <c r="AJ142" s="49"/>
      <c r="AK142" s="50"/>
    </row>
    <row r="143" spans="2:37" ht="12.75" customHeight="1" x14ac:dyDescent="0.2">
      <c r="B143" s="241" t="s">
        <v>110</v>
      </c>
      <c r="C143" s="242" t="s">
        <v>111</v>
      </c>
      <c r="D143" s="243"/>
      <c r="E143" s="44"/>
      <c r="F143" s="45"/>
      <c r="G143" s="44"/>
      <c r="H143" s="45"/>
      <c r="I143" s="45"/>
      <c r="J143" s="52"/>
      <c r="K143" s="46"/>
      <c r="L143" s="44"/>
      <c r="M143" s="44"/>
      <c r="N143" s="44"/>
      <c r="O143" s="44"/>
      <c r="P143" s="44"/>
      <c r="Q143" s="44"/>
      <c r="R143" s="44"/>
      <c r="S143" s="44"/>
      <c r="T143" s="44"/>
      <c r="U143" s="44"/>
      <c r="V143" s="44"/>
      <c r="W143" s="44"/>
      <c r="X143" s="48"/>
      <c r="AG143" s="49"/>
      <c r="AJ143" s="49"/>
      <c r="AK143" s="50"/>
    </row>
    <row r="144" spans="2:37" ht="12.75" customHeight="1" x14ac:dyDescent="0.2">
      <c r="B144" s="241" t="s">
        <v>112</v>
      </c>
      <c r="C144" s="244" t="s">
        <v>113</v>
      </c>
      <c r="D144" s="243"/>
      <c r="E144" s="44"/>
      <c r="F144" s="2"/>
      <c r="G144" s="44"/>
      <c r="H144" s="44"/>
      <c r="I144" s="44"/>
      <c r="J144" s="47"/>
      <c r="K144" s="46"/>
      <c r="L144" s="44"/>
      <c r="M144" s="44"/>
      <c r="N144" s="44"/>
      <c r="O144" s="44"/>
      <c r="P144" s="44"/>
      <c r="Q144" s="44"/>
      <c r="R144" s="44"/>
      <c r="S144" s="44"/>
      <c r="T144" s="44"/>
      <c r="U144" s="44"/>
      <c r="V144" s="44"/>
      <c r="W144" s="44"/>
      <c r="X144" s="48"/>
      <c r="AG144" s="49"/>
      <c r="AJ144" s="49"/>
      <c r="AK144" s="50"/>
    </row>
    <row r="145" spans="2:37" ht="12.75" customHeight="1" x14ac:dyDescent="0.2">
      <c r="B145" s="241" t="s">
        <v>114</v>
      </c>
      <c r="C145" s="244" t="s">
        <v>115</v>
      </c>
      <c r="D145" s="243"/>
      <c r="E145" s="44"/>
      <c r="F145" s="44"/>
      <c r="G145" s="44"/>
      <c r="H145" s="44"/>
      <c r="I145" s="44"/>
      <c r="J145" s="51"/>
      <c r="K145" s="46"/>
      <c r="L145" s="44"/>
      <c r="M145" s="44"/>
      <c r="N145" s="44"/>
      <c r="O145" s="44"/>
      <c r="P145" s="44"/>
      <c r="Q145" s="44"/>
      <c r="R145" s="44"/>
      <c r="S145" s="44"/>
      <c r="T145" s="44"/>
      <c r="U145" s="44"/>
      <c r="V145" s="44"/>
      <c r="W145" s="44"/>
      <c r="X145" s="48"/>
      <c r="AG145" s="49"/>
      <c r="AJ145" s="49"/>
      <c r="AK145" s="50"/>
    </row>
    <row r="146" spans="2:37" ht="12.75" customHeight="1" x14ac:dyDescent="0.2">
      <c r="B146" s="241" t="s">
        <v>116</v>
      </c>
      <c r="C146" s="244" t="s">
        <v>117</v>
      </c>
      <c r="D146" s="243"/>
      <c r="E146" s="44"/>
      <c r="F146" s="44"/>
      <c r="G146" s="44"/>
      <c r="H146" s="44"/>
      <c r="I146" s="44"/>
      <c r="J146" s="51"/>
      <c r="K146" s="46"/>
      <c r="L146" s="44"/>
      <c r="M146" s="44"/>
      <c r="N146" s="44"/>
      <c r="O146" s="44"/>
      <c r="P146" s="44"/>
      <c r="Q146" s="44"/>
      <c r="R146" s="44"/>
      <c r="S146" s="44"/>
      <c r="T146" s="44"/>
      <c r="U146" s="44"/>
      <c r="V146" s="44"/>
      <c r="W146" s="44"/>
      <c r="X146" s="48"/>
      <c r="AG146" s="49"/>
      <c r="AJ146" s="49"/>
      <c r="AK146" s="50"/>
    </row>
    <row r="147" spans="2:37" x14ac:dyDescent="0.2">
      <c r="B147" s="241" t="s">
        <v>118</v>
      </c>
      <c r="C147" s="244" t="s">
        <v>119</v>
      </c>
      <c r="D147" s="243"/>
      <c r="E147" s="44"/>
      <c r="G147" s="2"/>
      <c r="H147" s="1"/>
      <c r="J147" s="3"/>
      <c r="K147" s="1"/>
      <c r="W147" s="54"/>
    </row>
    <row r="148" spans="2:37" x14ac:dyDescent="0.2">
      <c r="B148" s="241" t="s">
        <v>120</v>
      </c>
      <c r="C148" s="245" t="s">
        <v>121</v>
      </c>
      <c r="D148" s="1"/>
      <c r="E148" s="44"/>
      <c r="G148" s="2"/>
      <c r="H148" s="1"/>
      <c r="J148" s="3"/>
      <c r="K148" s="1"/>
    </row>
    <row r="149" spans="2:37" x14ac:dyDescent="0.2">
      <c r="B149" s="241" t="s">
        <v>122</v>
      </c>
      <c r="C149" s="245" t="s">
        <v>123</v>
      </c>
      <c r="D149" s="1"/>
      <c r="E149" s="44"/>
      <c r="G149" s="2"/>
      <c r="H149" s="1"/>
      <c r="J149" s="3"/>
      <c r="K149" s="1"/>
    </row>
    <row r="150" spans="2:37" x14ac:dyDescent="0.2">
      <c r="B150" s="241" t="s">
        <v>124</v>
      </c>
      <c r="C150" s="244" t="s">
        <v>125</v>
      </c>
      <c r="D150" s="1"/>
      <c r="E150" s="44"/>
      <c r="G150" s="2"/>
      <c r="H150" s="1"/>
      <c r="J150" s="3"/>
      <c r="K150" s="1"/>
    </row>
    <row r="151" spans="2:37" x14ac:dyDescent="0.2">
      <c r="B151" s="241" t="s">
        <v>126</v>
      </c>
      <c r="C151" s="244" t="s">
        <v>127</v>
      </c>
      <c r="D151" s="1"/>
      <c r="E151" s="44"/>
      <c r="G151" s="2"/>
      <c r="H151" s="1"/>
      <c r="J151" s="3"/>
      <c r="K151" s="1"/>
    </row>
    <row r="152" spans="2:37" x14ac:dyDescent="0.2">
      <c r="B152" s="241" t="s">
        <v>128</v>
      </c>
      <c r="C152" s="244" t="s">
        <v>129</v>
      </c>
      <c r="D152" s="1"/>
      <c r="E152" s="44"/>
      <c r="G152" s="2"/>
      <c r="H152" s="1"/>
      <c r="J152" s="3"/>
      <c r="K152" s="1"/>
    </row>
    <row r="153" spans="2:37" x14ac:dyDescent="0.2">
      <c r="B153" s="241" t="s">
        <v>130</v>
      </c>
      <c r="C153" s="245" t="s">
        <v>131</v>
      </c>
      <c r="D153" s="246"/>
      <c r="E153" s="2"/>
      <c r="G153" s="2"/>
      <c r="H153" s="1"/>
      <c r="J153" s="3"/>
      <c r="K153" s="1"/>
    </row>
    <row r="154" spans="2:37" x14ac:dyDescent="0.2">
      <c r="B154" s="241" t="s">
        <v>132</v>
      </c>
      <c r="C154" s="245" t="s">
        <v>133</v>
      </c>
      <c r="D154" s="247"/>
      <c r="E154" s="2"/>
    </row>
    <row r="155" spans="2:37" x14ac:dyDescent="0.2">
      <c r="B155" s="241" t="s">
        <v>134</v>
      </c>
      <c r="C155" s="248" t="s">
        <v>135</v>
      </c>
      <c r="D155" s="247"/>
      <c r="E155" s="2"/>
    </row>
    <row r="156" spans="2:37" x14ac:dyDescent="0.2">
      <c r="C156" s="55"/>
    </row>
    <row r="157" spans="2:37" ht="12.75" customHeight="1" x14ac:dyDescent="0.2">
      <c r="B157" s="53" t="s">
        <v>40</v>
      </c>
      <c r="C157" s="43"/>
      <c r="D157" s="44"/>
      <c r="E157" s="44"/>
      <c r="F157" s="45"/>
      <c r="G157" s="44"/>
      <c r="H157" s="45"/>
      <c r="I157" s="46"/>
      <c r="J157" s="47"/>
      <c r="K157" s="46"/>
      <c r="L157" s="44"/>
      <c r="M157" s="53"/>
      <c r="N157" s="44"/>
      <c r="O157" s="44"/>
      <c r="P157" s="44"/>
      <c r="Q157" s="44"/>
      <c r="R157" s="44"/>
      <c r="S157" s="31"/>
      <c r="T157" s="31"/>
      <c r="U157" s="44"/>
      <c r="V157" s="44"/>
      <c r="W157" s="44"/>
      <c r="X157" s="48"/>
      <c r="AG157" s="49"/>
      <c r="AJ157" s="49"/>
      <c r="AK157" s="50"/>
    </row>
    <row r="158" spans="2:37" x14ac:dyDescent="0.2">
      <c r="C158" s="55"/>
    </row>
    <row r="159" spans="2:37" x14ac:dyDescent="0.2">
      <c r="C159" s="55"/>
    </row>
    <row r="160" spans="2:37" x14ac:dyDescent="0.2">
      <c r="C160" s="55"/>
    </row>
    <row r="161" spans="3:3" x14ac:dyDescent="0.2">
      <c r="C161" s="55"/>
    </row>
    <row r="162" spans="3:3" x14ac:dyDescent="0.2">
      <c r="C162" s="55"/>
    </row>
    <row r="163" spans="3:3" x14ac:dyDescent="0.2">
      <c r="C163" s="55"/>
    </row>
    <row r="164" spans="3:3" x14ac:dyDescent="0.2">
      <c r="C164" s="55"/>
    </row>
    <row r="165" spans="3:3" x14ac:dyDescent="0.2">
      <c r="C165" s="55"/>
    </row>
    <row r="166" spans="3:3" x14ac:dyDescent="0.2">
      <c r="C166" s="55"/>
    </row>
    <row r="167" spans="3:3" x14ac:dyDescent="0.2">
      <c r="C167" s="55"/>
    </row>
    <row r="168" spans="3:3" x14ac:dyDescent="0.2">
      <c r="C168" s="55"/>
    </row>
    <row r="169" spans="3:3" x14ac:dyDescent="0.2">
      <c r="C169" s="55"/>
    </row>
    <row r="170" spans="3:3" x14ac:dyDescent="0.2">
      <c r="C170" s="55"/>
    </row>
    <row r="171" spans="3:3" x14ac:dyDescent="0.2">
      <c r="C171" s="55"/>
    </row>
    <row r="172" spans="3:3" x14ac:dyDescent="0.2">
      <c r="C172" s="55"/>
    </row>
    <row r="173" spans="3:3" x14ac:dyDescent="0.2">
      <c r="C173" s="55"/>
    </row>
    <row r="174" spans="3:3" x14ac:dyDescent="0.2">
      <c r="C174" s="55"/>
    </row>
    <row r="175" spans="3:3" x14ac:dyDescent="0.2">
      <c r="C175" s="55"/>
    </row>
  </sheetData>
  <mergeCells count="3">
    <mergeCell ref="Y65:Z65"/>
    <mergeCell ref="Y66:Z66"/>
    <mergeCell ref="Y67:Z67"/>
  </mergeCells>
  <phoneticPr fontId="1"/>
  <hyperlinks>
    <hyperlink ref="C3" r:id="rId1" display="県原セの関連ページ"/>
    <hyperlink ref="G3" r:id="rId2"/>
    <hyperlink ref="J3" r:id="rId3"/>
    <hyperlink ref="J3:L3" r:id="rId4" display="放射能情報サイトみやぎ"/>
    <hyperlink ref="G3:I3" r:id="rId5" display="原子力安全対策課"/>
    <hyperlink ref="C3:E3" r:id="rId6" display="環境放射線監視センター"/>
    <hyperlink ref="M3:N3" r:id="rId7" display="kmdみやぎ"/>
  </hyperlinks>
  <pageMargins left="0.78740157480314965" right="0" top="0.39370078740157483" bottom="0" header="0" footer="0"/>
  <pageSetup paperSize="9" scale="80" orientation="portrait" horizontalDpi="4294967293" verticalDpi="360" r:id="rId8"/>
  <headerFooter alignWithMargins="0">
    <oddHeader>&amp;R&amp;8&amp;F／頁&amp;P/&amp;N／&amp;D</oddHead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activeCell="Q27" sqref="Q27:Q28"/>
    </sheetView>
  </sheetViews>
  <sheetFormatPr defaultColWidth="3.69921875" defaultRowHeight="12" x14ac:dyDescent="0.2"/>
  <cols>
    <col min="1" max="1" width="1.3984375" style="1" customWidth="1"/>
    <col min="2" max="16384" width="3.69921875" style="1"/>
  </cols>
  <sheetData>
    <row r="2" spans="2:2" ht="11.1" customHeight="1" x14ac:dyDescent="0.2">
      <c r="B2" s="1" t="s">
        <v>66</v>
      </c>
    </row>
    <row r="3" spans="2:2" ht="11.1" customHeight="1" x14ac:dyDescent="0.2">
      <c r="B3" s="1" t="s">
        <v>67</v>
      </c>
    </row>
    <row r="4" spans="2:2" ht="11.1" customHeight="1" x14ac:dyDescent="0.2">
      <c r="B4" s="1" t="s">
        <v>68</v>
      </c>
    </row>
    <row r="5" spans="2:2" ht="11.1" customHeight="1" x14ac:dyDescent="0.2">
      <c r="B5" s="1" t="s">
        <v>67</v>
      </c>
    </row>
    <row r="6" spans="2:2" ht="11.1" customHeight="1" x14ac:dyDescent="0.2">
      <c r="B6" s="1" t="s">
        <v>69</v>
      </c>
    </row>
    <row r="7" spans="2:2" ht="11.1" customHeight="1" x14ac:dyDescent="0.2">
      <c r="B7" s="1" t="s">
        <v>67</v>
      </c>
    </row>
    <row r="8" spans="2:2" ht="11.1" customHeight="1" x14ac:dyDescent="0.2">
      <c r="B8" s="1" t="s">
        <v>70</v>
      </c>
    </row>
    <row r="9" spans="2:2" ht="11.1" customHeight="1" x14ac:dyDescent="0.2">
      <c r="B9" s="1" t="s">
        <v>71</v>
      </c>
    </row>
    <row r="10" spans="2:2" ht="11.1" customHeight="1" x14ac:dyDescent="0.2">
      <c r="B10" s="1" t="s">
        <v>72</v>
      </c>
    </row>
    <row r="11" spans="2:2" ht="11.1" customHeight="1" x14ac:dyDescent="0.2">
      <c r="B11" s="1" t="s">
        <v>73</v>
      </c>
    </row>
    <row r="12" spans="2:2" ht="11.1" customHeight="1" x14ac:dyDescent="0.2">
      <c r="B12" s="1" t="s">
        <v>74</v>
      </c>
    </row>
    <row r="13" spans="2:2" ht="11.1" customHeight="1" x14ac:dyDescent="0.2">
      <c r="B13" s="1" t="s">
        <v>75</v>
      </c>
    </row>
    <row r="15" spans="2:2" ht="11.1" customHeight="1" x14ac:dyDescent="0.2">
      <c r="B15" s="1" t="s">
        <v>76</v>
      </c>
    </row>
    <row r="17" spans="2:2" ht="11.1" customHeight="1" x14ac:dyDescent="0.2">
      <c r="B17" s="1" t="s">
        <v>77</v>
      </c>
    </row>
    <row r="18" spans="2:2" ht="11.1" customHeight="1" x14ac:dyDescent="0.2">
      <c r="B18" s="1" t="s">
        <v>78</v>
      </c>
    </row>
    <row r="20" spans="2:2" ht="11.1" customHeight="1" x14ac:dyDescent="0.2">
      <c r="B20" s="1" t="s">
        <v>79</v>
      </c>
    </row>
    <row r="22" spans="2:2" ht="11.1" customHeight="1" x14ac:dyDescent="0.2">
      <c r="B22" s="1" t="s">
        <v>80</v>
      </c>
    </row>
    <row r="24" spans="2:2" ht="11.1" customHeight="1" x14ac:dyDescent="0.2">
      <c r="B24" s="1" t="s">
        <v>81</v>
      </c>
    </row>
    <row r="25" spans="2:2" ht="11.1" customHeight="1" x14ac:dyDescent="0.2">
      <c r="B25" s="1" t="s">
        <v>82</v>
      </c>
    </row>
    <row r="27" spans="2:2" ht="11.1" customHeight="1" x14ac:dyDescent="0.2">
      <c r="B27" s="1" t="s">
        <v>83</v>
      </c>
    </row>
    <row r="28" spans="2:2" ht="11.1" customHeight="1" x14ac:dyDescent="0.2">
      <c r="B28" s="1" t="s">
        <v>84</v>
      </c>
    </row>
    <row r="29" spans="2:2" ht="11.1" customHeight="1" x14ac:dyDescent="0.2">
      <c r="B29" s="1" t="s">
        <v>85</v>
      </c>
    </row>
    <row r="30" spans="2:2" ht="11.1" customHeight="1" x14ac:dyDescent="0.2">
      <c r="B30" s="1" t="s">
        <v>86</v>
      </c>
    </row>
    <row r="31" spans="2:2" ht="11.1" customHeight="1" x14ac:dyDescent="0.2">
      <c r="B31" s="1" t="s">
        <v>87</v>
      </c>
    </row>
    <row r="33" spans="2:2" ht="11.1" customHeight="1" x14ac:dyDescent="0.2">
      <c r="B33" s="1" t="s">
        <v>88</v>
      </c>
    </row>
    <row r="35" spans="2:2" ht="11.1" customHeight="1" x14ac:dyDescent="0.2">
      <c r="B35" s="1" t="s">
        <v>89</v>
      </c>
    </row>
    <row r="36" spans="2:2" ht="11.1" customHeight="1" x14ac:dyDescent="0.2">
      <c r="B36" s="1" t="s">
        <v>67</v>
      </c>
    </row>
    <row r="37" spans="2:2" ht="11.1" customHeight="1" x14ac:dyDescent="0.2">
      <c r="B37" s="1" t="s">
        <v>90</v>
      </c>
    </row>
    <row r="38" spans="2:2" ht="11.1" customHeight="1" x14ac:dyDescent="0.2">
      <c r="B38" s="1" t="s">
        <v>91</v>
      </c>
    </row>
    <row r="39" spans="2:2" ht="11.1" customHeight="1" x14ac:dyDescent="0.2">
      <c r="B39" s="1" t="s">
        <v>92</v>
      </c>
    </row>
    <row r="40" spans="2:2" ht="11.1" customHeight="1" x14ac:dyDescent="0.2">
      <c r="B40" s="1" t="s">
        <v>93</v>
      </c>
    </row>
    <row r="41" spans="2:2" ht="11.1" customHeight="1" x14ac:dyDescent="0.2">
      <c r="B41" s="1" t="s">
        <v>94</v>
      </c>
    </row>
    <row r="42" spans="2:2" ht="11.1" customHeight="1" x14ac:dyDescent="0.2">
      <c r="B42" s="1" t="s">
        <v>95</v>
      </c>
    </row>
    <row r="43" spans="2:2" ht="11.1" customHeight="1" x14ac:dyDescent="0.2">
      <c r="B43" s="1" t="s">
        <v>96</v>
      </c>
    </row>
    <row r="44" spans="2:2" ht="11.1" customHeight="1" x14ac:dyDescent="0.2">
      <c r="B44" s="1" t="s">
        <v>97</v>
      </c>
    </row>
    <row r="45" spans="2:2" ht="11.1" customHeight="1" x14ac:dyDescent="0.2">
      <c r="B45" s="1" t="s">
        <v>98</v>
      </c>
    </row>
    <row r="46" spans="2:2" ht="11.1" customHeight="1" x14ac:dyDescent="0.2">
      <c r="B46" s="1" t="s">
        <v>99</v>
      </c>
    </row>
    <row r="48" spans="2:2" ht="11.1" customHeight="1" x14ac:dyDescent="0.2">
      <c r="B48" s="1" t="s">
        <v>100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あわび</vt:lpstr>
      <vt:lpstr>Sheet1</vt:lpstr>
      <vt:lpstr>ND代替値</vt:lpstr>
      <vt:lpstr>あわび!Print_Area_MI</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1998-08-09T01:50:36Z</cp:lastPrinted>
  <dcterms:created xsi:type="dcterms:W3CDTF">1998-05-03T12:12:27Z</dcterms:created>
  <dcterms:modified xsi:type="dcterms:W3CDTF">2019-07-22T07:45:07Z</dcterms:modified>
</cp:coreProperties>
</file>