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bookViews>
  <sheets>
    <sheet name="あいなめ" sheetId="1" r:id="rId1"/>
    <sheet name="Sheet1" sheetId="2" r:id="rId2"/>
  </sheets>
  <definedNames>
    <definedName name="__123Graph_A" hidden="1">あいなめ!#REF!</definedName>
    <definedName name="__123Graph_Aあいなめ" hidden="1">あいなめ!#REF!</definedName>
    <definedName name="__123Graph_B" hidden="1">あいなめ!#REF!</definedName>
    <definedName name="__123Graph_Bあいなめ" hidden="1">あいなめ!#REF!</definedName>
    <definedName name="__123Graph_C" hidden="1">あいなめ!#REF!</definedName>
    <definedName name="__123Graph_Cあいなめ" hidden="1">あいなめ!#REF!</definedName>
    <definedName name="__123Graph_D" hidden="1">あいなめ!#REF!</definedName>
    <definedName name="__123Graph_Dあいなめ" hidden="1">あいなめ!#REF!</definedName>
    <definedName name="__123Graph_E" hidden="1">あいなめ!#REF!</definedName>
    <definedName name="__123Graph_Eあいなめ" hidden="1">あいなめ!#REF!</definedName>
    <definedName name="__123Graph_F" hidden="1">あいなめ!#REF!</definedName>
    <definedName name="__123Graph_Fあいなめ" hidden="1">あいなめ!#REF!</definedName>
    <definedName name="__123Graph_X" hidden="1">あいなめ!#REF!</definedName>
    <definedName name="__123Graph_Xあいなめ" hidden="1">あいなめ!#REF!</definedName>
    <definedName name="_Regression_Int" localSheetId="0" hidden="1">1</definedName>
    <definedName name="ND代替値">あいなめ!$C$192:$U$192</definedName>
    <definedName name="ダミー値">あいなめ!$C$192:$U$192</definedName>
    <definedName name="事故日Cb">あいなめ!$B$115</definedName>
    <definedName name="事故日Fk">あいなめ!$B$167</definedName>
    <definedName name="調査開始日">あいなめ!$B$100</definedName>
  </definedNames>
  <calcPr calcId="145621" refMode="R1C1"/>
</workbook>
</file>

<file path=xl/calcChain.xml><?xml version="1.0" encoding="utf-8"?>
<calcChain xmlns="http://schemas.openxmlformats.org/spreadsheetml/2006/main">
  <c r="AD165" i="1" l="1"/>
  <c r="AE165" i="1"/>
  <c r="AF165" i="1"/>
  <c r="AG165" i="1"/>
  <c r="AH165" i="1"/>
  <c r="Q165" i="1"/>
  <c r="O165" i="1"/>
  <c r="AD168" i="1"/>
  <c r="AE168" i="1"/>
  <c r="AF168" i="1"/>
  <c r="AG168" i="1"/>
  <c r="AH168" i="1"/>
  <c r="AD169" i="1"/>
  <c r="AE169" i="1"/>
  <c r="AF169" i="1"/>
  <c r="AG169" i="1"/>
  <c r="AH169" i="1"/>
  <c r="AD170" i="1"/>
  <c r="AE170" i="1"/>
  <c r="AF170" i="1"/>
  <c r="AG170" i="1"/>
  <c r="AH170" i="1"/>
  <c r="AD171" i="1"/>
  <c r="AE171" i="1"/>
  <c r="AF171" i="1"/>
  <c r="AG171" i="1"/>
  <c r="AH171" i="1"/>
  <c r="AD172" i="1"/>
  <c r="AE172" i="1"/>
  <c r="AF172" i="1"/>
  <c r="AG172" i="1"/>
  <c r="AH172" i="1"/>
  <c r="AD173" i="1"/>
  <c r="AE173" i="1"/>
  <c r="AF173" i="1"/>
  <c r="AG173" i="1"/>
  <c r="AH173" i="1"/>
  <c r="AD174" i="1"/>
  <c r="AE174" i="1"/>
  <c r="AF174" i="1"/>
  <c r="AG174" i="1"/>
  <c r="AH174" i="1"/>
  <c r="AD175" i="1"/>
  <c r="AE175" i="1"/>
  <c r="AF175" i="1"/>
  <c r="AG175" i="1"/>
  <c r="AH175" i="1"/>
  <c r="AD176" i="1"/>
  <c r="AE176" i="1"/>
  <c r="AF176" i="1"/>
  <c r="AG176" i="1"/>
  <c r="AH176" i="1"/>
  <c r="AD177" i="1"/>
  <c r="AE177" i="1"/>
  <c r="AF177" i="1"/>
  <c r="AG177" i="1"/>
  <c r="AH177" i="1"/>
  <c r="AD178" i="1"/>
  <c r="AE178" i="1"/>
  <c r="AF178" i="1"/>
  <c r="AG178" i="1"/>
  <c r="AH178" i="1"/>
  <c r="AD179" i="1"/>
  <c r="AE179" i="1"/>
  <c r="AF179" i="1"/>
  <c r="AG179" i="1"/>
  <c r="AH179" i="1"/>
  <c r="AD180" i="1"/>
  <c r="AE180" i="1"/>
  <c r="AF180" i="1"/>
  <c r="AG180" i="1"/>
  <c r="AH180" i="1"/>
  <c r="AD181" i="1"/>
  <c r="AE181" i="1"/>
  <c r="AF181" i="1"/>
  <c r="AG181" i="1"/>
  <c r="AH181" i="1"/>
  <c r="AH167" i="1"/>
  <c r="AG167" i="1"/>
  <c r="AF167" i="1"/>
  <c r="AE167" i="1"/>
  <c r="AD167" i="1"/>
  <c r="AD117" i="1"/>
  <c r="AE117" i="1"/>
  <c r="AF117" i="1"/>
  <c r="AG117" i="1"/>
  <c r="AH117" i="1"/>
  <c r="AD118" i="1"/>
  <c r="AE118" i="1"/>
  <c r="AF118" i="1"/>
  <c r="AG118" i="1"/>
  <c r="AH118" i="1"/>
  <c r="AD119" i="1"/>
  <c r="AE119" i="1"/>
  <c r="AF119" i="1"/>
  <c r="AG119" i="1"/>
  <c r="AH119" i="1"/>
  <c r="AD120" i="1"/>
  <c r="AE120" i="1"/>
  <c r="AF120" i="1"/>
  <c r="AG120" i="1"/>
  <c r="AH120" i="1"/>
  <c r="AD121" i="1"/>
  <c r="AE121" i="1"/>
  <c r="AF121" i="1"/>
  <c r="AG121" i="1"/>
  <c r="AH121" i="1"/>
  <c r="AD122" i="1"/>
  <c r="AE122" i="1"/>
  <c r="AF122" i="1"/>
  <c r="AG122" i="1"/>
  <c r="AH122" i="1"/>
  <c r="AD123" i="1"/>
  <c r="AE123" i="1"/>
  <c r="AF123" i="1"/>
  <c r="AG123" i="1"/>
  <c r="AH123" i="1"/>
  <c r="AD124" i="1"/>
  <c r="AE124" i="1"/>
  <c r="AF124" i="1"/>
  <c r="AG124" i="1"/>
  <c r="AH124" i="1"/>
  <c r="AD125" i="1"/>
  <c r="AE125" i="1"/>
  <c r="AF125" i="1"/>
  <c r="AG125" i="1"/>
  <c r="AH125" i="1"/>
  <c r="AD126" i="1"/>
  <c r="AE126" i="1"/>
  <c r="AF126" i="1"/>
  <c r="AG126" i="1"/>
  <c r="AH126" i="1"/>
  <c r="AD127" i="1"/>
  <c r="AE127" i="1"/>
  <c r="AF127" i="1"/>
  <c r="AG127" i="1"/>
  <c r="AH127" i="1"/>
  <c r="AD128" i="1"/>
  <c r="AE128" i="1"/>
  <c r="AF128" i="1"/>
  <c r="AG128" i="1"/>
  <c r="AH128" i="1"/>
  <c r="AD129" i="1"/>
  <c r="AE129" i="1"/>
  <c r="AF129" i="1"/>
  <c r="AG129" i="1"/>
  <c r="AH129" i="1"/>
  <c r="AD130" i="1"/>
  <c r="AE130" i="1"/>
  <c r="AF130" i="1"/>
  <c r="AG130" i="1"/>
  <c r="AH130" i="1"/>
  <c r="AD131" i="1"/>
  <c r="AE131" i="1"/>
  <c r="AF131" i="1"/>
  <c r="AG131" i="1"/>
  <c r="AH131" i="1"/>
  <c r="AD132" i="1"/>
  <c r="AE132" i="1"/>
  <c r="AF132" i="1"/>
  <c r="AG132" i="1"/>
  <c r="AH132" i="1"/>
  <c r="AD133" i="1"/>
  <c r="AE133" i="1"/>
  <c r="AF133" i="1"/>
  <c r="AG133" i="1"/>
  <c r="AH133" i="1"/>
  <c r="AD134" i="1"/>
  <c r="AE134" i="1"/>
  <c r="AF134" i="1"/>
  <c r="AG134" i="1"/>
  <c r="AH134" i="1"/>
  <c r="AD135" i="1"/>
  <c r="AE135" i="1"/>
  <c r="AF135" i="1"/>
  <c r="AG135" i="1"/>
  <c r="AH135" i="1"/>
  <c r="AD136" i="1"/>
  <c r="AE136" i="1"/>
  <c r="AF136" i="1"/>
  <c r="AG136" i="1"/>
  <c r="AH136" i="1"/>
  <c r="AD137" i="1"/>
  <c r="AE137" i="1"/>
  <c r="AF137" i="1"/>
  <c r="AG137" i="1"/>
  <c r="AH137" i="1"/>
  <c r="AD138" i="1"/>
  <c r="AE138" i="1"/>
  <c r="AF138" i="1"/>
  <c r="AG138" i="1"/>
  <c r="AH138" i="1"/>
  <c r="AD139" i="1"/>
  <c r="AE139" i="1"/>
  <c r="AF139" i="1"/>
  <c r="AG139" i="1"/>
  <c r="AH139" i="1"/>
  <c r="AD140" i="1"/>
  <c r="AE140" i="1"/>
  <c r="AF140" i="1"/>
  <c r="AG140" i="1"/>
  <c r="AH140" i="1"/>
  <c r="AD141" i="1"/>
  <c r="AE141" i="1"/>
  <c r="AF141" i="1"/>
  <c r="AG141" i="1"/>
  <c r="AH141" i="1"/>
  <c r="AD142" i="1"/>
  <c r="AE142" i="1"/>
  <c r="AF142" i="1"/>
  <c r="AG142" i="1"/>
  <c r="AH142" i="1"/>
  <c r="AD143" i="1"/>
  <c r="AE143" i="1"/>
  <c r="AF143" i="1"/>
  <c r="AG143" i="1"/>
  <c r="AH143" i="1"/>
  <c r="AD144" i="1"/>
  <c r="AE144" i="1"/>
  <c r="AF144" i="1"/>
  <c r="AG144" i="1"/>
  <c r="AH144" i="1"/>
  <c r="AD145" i="1"/>
  <c r="AE145" i="1"/>
  <c r="AF145" i="1"/>
  <c r="AG145" i="1"/>
  <c r="AH145" i="1"/>
  <c r="AD146" i="1"/>
  <c r="AE146" i="1"/>
  <c r="AF146" i="1"/>
  <c r="AG146" i="1"/>
  <c r="AH146" i="1"/>
  <c r="AD147" i="1"/>
  <c r="AE147" i="1"/>
  <c r="AF147" i="1"/>
  <c r="AG147" i="1"/>
  <c r="AH147" i="1"/>
  <c r="AD148" i="1"/>
  <c r="AE148" i="1"/>
  <c r="AF148" i="1"/>
  <c r="AG148" i="1"/>
  <c r="AH148" i="1"/>
  <c r="AD149" i="1"/>
  <c r="AE149" i="1"/>
  <c r="AF149" i="1"/>
  <c r="AG149" i="1"/>
  <c r="AH149" i="1"/>
  <c r="AD150" i="1"/>
  <c r="AE150" i="1"/>
  <c r="AF150" i="1"/>
  <c r="AG150" i="1"/>
  <c r="AH150" i="1"/>
  <c r="AD151" i="1"/>
  <c r="AE151" i="1"/>
  <c r="AF151" i="1"/>
  <c r="AG151" i="1"/>
  <c r="AH151" i="1"/>
  <c r="AD152" i="1"/>
  <c r="AE152" i="1"/>
  <c r="AF152" i="1"/>
  <c r="AG152" i="1"/>
  <c r="AH152" i="1"/>
  <c r="AD153" i="1"/>
  <c r="AE153" i="1"/>
  <c r="AF153" i="1"/>
  <c r="AG153" i="1"/>
  <c r="AH153" i="1"/>
  <c r="AD154" i="1"/>
  <c r="AE154" i="1"/>
  <c r="AF154" i="1"/>
  <c r="AG154" i="1"/>
  <c r="AH154" i="1"/>
  <c r="AD155" i="1"/>
  <c r="AE155" i="1"/>
  <c r="AF155" i="1"/>
  <c r="AG155" i="1"/>
  <c r="AH155" i="1"/>
  <c r="AD156" i="1"/>
  <c r="AE156" i="1"/>
  <c r="AF156" i="1"/>
  <c r="AG156" i="1"/>
  <c r="AH156" i="1"/>
  <c r="AD157" i="1"/>
  <c r="AE157" i="1"/>
  <c r="AF157" i="1"/>
  <c r="AG157" i="1"/>
  <c r="AH157" i="1"/>
  <c r="AD158" i="1"/>
  <c r="AE158" i="1"/>
  <c r="AF158" i="1"/>
  <c r="AG158" i="1"/>
  <c r="AH158" i="1"/>
  <c r="AD159" i="1"/>
  <c r="AE159" i="1"/>
  <c r="AF159" i="1"/>
  <c r="AG159" i="1"/>
  <c r="AH159" i="1"/>
  <c r="AD160" i="1"/>
  <c r="AE160" i="1"/>
  <c r="AF160" i="1"/>
  <c r="AG160" i="1"/>
  <c r="AH160" i="1"/>
  <c r="AD161" i="1"/>
  <c r="AE161" i="1"/>
  <c r="AF161" i="1"/>
  <c r="AG161" i="1"/>
  <c r="AH161" i="1"/>
  <c r="AD162" i="1"/>
  <c r="AE162" i="1"/>
  <c r="AF162" i="1"/>
  <c r="AG162" i="1"/>
  <c r="AH162" i="1"/>
  <c r="AD163" i="1"/>
  <c r="AE163" i="1"/>
  <c r="AF163" i="1"/>
  <c r="AG163" i="1"/>
  <c r="AH163" i="1"/>
  <c r="AD164" i="1"/>
  <c r="AE164" i="1"/>
  <c r="AF164" i="1"/>
  <c r="AG164" i="1"/>
  <c r="AH164" i="1"/>
  <c r="AH115" i="1"/>
  <c r="AG115" i="1"/>
  <c r="AF115" i="1"/>
  <c r="AE115" i="1"/>
  <c r="AD115" i="1"/>
  <c r="AH116" i="1"/>
  <c r="AG116" i="1"/>
  <c r="AF116" i="1"/>
  <c r="AE116" i="1"/>
  <c r="AD116" i="1"/>
  <c r="I180" i="1" l="1"/>
  <c r="Q181" i="1" l="1"/>
  <c r="O181" i="1"/>
  <c r="Q180" i="1"/>
  <c r="O180" i="1"/>
  <c r="E180" i="1"/>
  <c r="C180" i="1"/>
  <c r="O179" i="1"/>
  <c r="Q178" i="1"/>
  <c r="O178" i="1"/>
  <c r="I178" i="1"/>
  <c r="E178" i="1"/>
  <c r="C178" i="1"/>
  <c r="O177" i="1"/>
  <c r="O176" i="1"/>
  <c r="I176" i="1"/>
  <c r="C176" i="1"/>
  <c r="O175" i="1"/>
  <c r="O174" i="1"/>
  <c r="I174" i="1"/>
  <c r="C174" i="1"/>
  <c r="O173" i="1"/>
  <c r="O172" i="1"/>
  <c r="I172" i="1"/>
  <c r="C172" i="1"/>
  <c r="O171" i="1"/>
  <c r="O170" i="1"/>
  <c r="I170" i="1"/>
  <c r="C170" i="1"/>
  <c r="O169" i="1"/>
  <c r="O168" i="1"/>
  <c r="I168" i="1"/>
  <c r="C168" i="1"/>
  <c r="Q164" i="1"/>
  <c r="O164" i="1"/>
  <c r="E164" i="1"/>
  <c r="C164" i="1"/>
  <c r="Q163" i="1"/>
  <c r="O163" i="1"/>
  <c r="Q162" i="1"/>
  <c r="O162" i="1"/>
  <c r="E162" i="1"/>
  <c r="C162" i="1"/>
  <c r="Q161" i="1"/>
  <c r="O161" i="1"/>
  <c r="Q160" i="1"/>
  <c r="O160" i="1"/>
  <c r="E160" i="1"/>
  <c r="C160" i="1"/>
  <c r="Q159" i="1"/>
  <c r="O159" i="1"/>
  <c r="Q158" i="1"/>
  <c r="O158" i="1"/>
  <c r="E158" i="1"/>
  <c r="Q157" i="1"/>
  <c r="O157" i="1"/>
  <c r="Q156" i="1"/>
  <c r="O156" i="1"/>
  <c r="E156" i="1"/>
  <c r="C156" i="1"/>
  <c r="Q155" i="1"/>
  <c r="O155" i="1"/>
  <c r="Q154" i="1"/>
  <c r="O154" i="1"/>
  <c r="E154" i="1"/>
  <c r="C154" i="1"/>
  <c r="Q153" i="1"/>
  <c r="O153" i="1"/>
  <c r="Q152" i="1"/>
  <c r="O152" i="1"/>
  <c r="E152" i="1"/>
  <c r="C152" i="1"/>
  <c r="Q151" i="1"/>
  <c r="O151" i="1"/>
  <c r="Q150" i="1"/>
  <c r="O150" i="1"/>
  <c r="E150" i="1"/>
  <c r="C150" i="1"/>
  <c r="Q149" i="1"/>
  <c r="O149" i="1"/>
  <c r="Q148" i="1"/>
  <c r="O148" i="1"/>
  <c r="E148" i="1"/>
  <c r="C148" i="1"/>
  <c r="Q147" i="1"/>
  <c r="O147" i="1"/>
  <c r="Q146" i="1"/>
  <c r="O146" i="1"/>
  <c r="E146" i="1"/>
  <c r="C146" i="1"/>
  <c r="Q145" i="1"/>
  <c r="O145" i="1"/>
  <c r="Q144" i="1"/>
  <c r="O144" i="1"/>
  <c r="E144" i="1"/>
  <c r="C144" i="1"/>
  <c r="Q143" i="1"/>
  <c r="O143" i="1"/>
  <c r="Q142" i="1"/>
  <c r="O142" i="1"/>
  <c r="E142" i="1"/>
  <c r="C142" i="1"/>
  <c r="Q141" i="1"/>
  <c r="O141" i="1"/>
  <c r="Q140" i="1"/>
  <c r="O140" i="1"/>
  <c r="E140" i="1"/>
  <c r="C140" i="1"/>
  <c r="Q139" i="1"/>
  <c r="O139" i="1"/>
  <c r="Q138" i="1"/>
  <c r="O138" i="1"/>
  <c r="E138" i="1"/>
  <c r="C138" i="1"/>
  <c r="Q137" i="1"/>
  <c r="O137" i="1"/>
  <c r="Q136" i="1"/>
  <c r="O136" i="1"/>
  <c r="E136" i="1"/>
  <c r="C136" i="1"/>
  <c r="Q135" i="1"/>
  <c r="O135" i="1"/>
  <c r="Q134" i="1"/>
  <c r="O134" i="1"/>
  <c r="E134" i="1"/>
  <c r="C134" i="1"/>
  <c r="Q133" i="1"/>
  <c r="O133" i="1"/>
  <c r="Q132" i="1"/>
  <c r="O132" i="1"/>
  <c r="E132" i="1"/>
  <c r="C132" i="1"/>
  <c r="Q131" i="1"/>
  <c r="O131" i="1"/>
  <c r="Q130" i="1"/>
  <c r="O130" i="1"/>
  <c r="E130" i="1"/>
  <c r="C130" i="1"/>
  <c r="Q129" i="1"/>
  <c r="O129" i="1"/>
  <c r="Q128" i="1"/>
  <c r="O128" i="1"/>
  <c r="E128" i="1"/>
  <c r="C128" i="1"/>
  <c r="Q127" i="1"/>
  <c r="O127" i="1"/>
  <c r="Q126" i="1"/>
  <c r="O126" i="1"/>
  <c r="E126" i="1"/>
  <c r="C126" i="1"/>
  <c r="Q125" i="1"/>
  <c r="O125" i="1"/>
  <c r="Q124" i="1"/>
  <c r="O124" i="1"/>
  <c r="E124" i="1"/>
  <c r="C124" i="1"/>
  <c r="Q123" i="1"/>
  <c r="O123" i="1"/>
  <c r="Q122" i="1"/>
  <c r="O122" i="1"/>
  <c r="E122" i="1"/>
  <c r="C122" i="1"/>
  <c r="Q121" i="1"/>
  <c r="O121" i="1"/>
  <c r="Q120" i="1"/>
  <c r="O120" i="1"/>
  <c r="E120" i="1"/>
  <c r="C120" i="1"/>
  <c r="Q119" i="1"/>
  <c r="O119" i="1"/>
  <c r="Q118" i="1"/>
  <c r="O118" i="1"/>
  <c r="E118" i="1"/>
  <c r="O117" i="1"/>
  <c r="O116" i="1"/>
  <c r="E116" i="1"/>
  <c r="C116" i="1"/>
  <c r="O113" i="1"/>
  <c r="O112" i="1"/>
  <c r="J112" i="1"/>
  <c r="C112" i="1"/>
  <c r="O111" i="1"/>
  <c r="O110" i="1"/>
  <c r="C110" i="1"/>
  <c r="O109" i="1"/>
  <c r="O108" i="1"/>
  <c r="C108" i="1"/>
  <c r="O107" i="1"/>
  <c r="C107" i="1"/>
  <c r="O106" i="1"/>
  <c r="C106" i="1"/>
  <c r="O105" i="1"/>
  <c r="S192" i="1" l="1"/>
  <c r="G192" i="1"/>
  <c r="B100" i="1" l="1"/>
  <c r="G178" i="1" s="1"/>
  <c r="S117" i="1" l="1"/>
  <c r="U117" i="1" s="1"/>
  <c r="S111" i="1"/>
  <c r="U111" i="1" s="1"/>
  <c r="S121" i="1"/>
  <c r="U121" i="1" s="1"/>
  <c r="S129" i="1"/>
  <c r="U129" i="1" s="1"/>
  <c r="S137" i="1"/>
  <c r="U137" i="1" s="1"/>
  <c r="S145" i="1"/>
  <c r="U145" i="1" s="1"/>
  <c r="S153" i="1"/>
  <c r="U153" i="1" s="1"/>
  <c r="S161" i="1"/>
  <c r="U161" i="1" s="1"/>
  <c r="S171" i="1"/>
  <c r="U171" i="1" s="1"/>
  <c r="S179" i="1"/>
  <c r="U179" i="1" s="1"/>
  <c r="S113" i="1"/>
  <c r="U113" i="1" s="1"/>
  <c r="S123" i="1"/>
  <c r="U123" i="1" s="1"/>
  <c r="S131" i="1"/>
  <c r="U131" i="1" s="1"/>
  <c r="S139" i="1"/>
  <c r="U139" i="1" s="1"/>
  <c r="S147" i="1"/>
  <c r="U147" i="1" s="1"/>
  <c r="S155" i="1"/>
  <c r="U155" i="1" s="1"/>
  <c r="S163" i="1"/>
  <c r="U163" i="1" s="1"/>
  <c r="S173" i="1"/>
  <c r="U173" i="1" s="1"/>
  <c r="S181" i="1"/>
  <c r="U181" i="1" s="1"/>
  <c r="G120" i="1"/>
  <c r="I120" i="1" s="1"/>
  <c r="G128" i="1"/>
  <c r="I128" i="1" s="1"/>
  <c r="G136" i="1"/>
  <c r="I136" i="1" s="1"/>
  <c r="G144" i="1"/>
  <c r="I144" i="1" s="1"/>
  <c r="G152" i="1"/>
  <c r="I152" i="1" s="1"/>
  <c r="G158" i="1"/>
  <c r="I158" i="1" s="1"/>
  <c r="G170" i="1"/>
  <c r="G108" i="1"/>
  <c r="I108" i="1" s="1"/>
  <c r="G116" i="1"/>
  <c r="I116" i="1" s="1"/>
  <c r="G122" i="1"/>
  <c r="I122" i="1" s="1"/>
  <c r="G130" i="1"/>
  <c r="I130" i="1" s="1"/>
  <c r="G138" i="1"/>
  <c r="I138" i="1" s="1"/>
  <c r="G146" i="1"/>
  <c r="I146" i="1" s="1"/>
  <c r="G154" i="1"/>
  <c r="I154" i="1" s="1"/>
  <c r="G164" i="1"/>
  <c r="I164" i="1" s="1"/>
  <c r="G172" i="1"/>
  <c r="AE106" i="1"/>
  <c r="AG106" i="1"/>
  <c r="AD107" i="1"/>
  <c r="AF107" i="1"/>
  <c r="AH107" i="1"/>
  <c r="AE108" i="1"/>
  <c r="AG108" i="1"/>
  <c r="AD109" i="1"/>
  <c r="AF109" i="1"/>
  <c r="AH109" i="1"/>
  <c r="AE110" i="1"/>
  <c r="AG110" i="1"/>
  <c r="AD111" i="1"/>
  <c r="AF111" i="1"/>
  <c r="AH111" i="1"/>
  <c r="AE112" i="1"/>
  <c r="AG112" i="1"/>
  <c r="AD113" i="1"/>
  <c r="AF113" i="1"/>
  <c r="AH113" i="1"/>
  <c r="AD105" i="1"/>
  <c r="AD106" i="1"/>
  <c r="AF106" i="1"/>
  <c r="AH106" i="1"/>
  <c r="AE107" i="1"/>
  <c r="AG107" i="1"/>
  <c r="AD108" i="1"/>
  <c r="AF108" i="1"/>
  <c r="AH108" i="1"/>
  <c r="AE109" i="1"/>
  <c r="AG109" i="1"/>
  <c r="AD110" i="1"/>
  <c r="AF110" i="1"/>
  <c r="AH110" i="1"/>
  <c r="AE111" i="1"/>
  <c r="AG111" i="1"/>
  <c r="AD112" i="1"/>
  <c r="AF112" i="1"/>
  <c r="AH112" i="1"/>
  <c r="AE113" i="1"/>
  <c r="AG113" i="1"/>
  <c r="AE105" i="1"/>
  <c r="E110" i="1"/>
  <c r="Q109" i="1"/>
  <c r="Q108" i="1"/>
  <c r="Q105" i="1"/>
  <c r="Q113" i="1"/>
  <c r="Q112" i="1"/>
  <c r="E112" i="1"/>
  <c r="Q111" i="1"/>
  <c r="Q110" i="1"/>
  <c r="E108" i="1"/>
  <c r="Q107" i="1"/>
  <c r="E107" i="1"/>
  <c r="Q106" i="1"/>
  <c r="E106" i="1"/>
  <c r="S125" i="1"/>
  <c r="U125" i="1" s="1"/>
  <c r="S133" i="1"/>
  <c r="U133" i="1" s="1"/>
  <c r="S141" i="1"/>
  <c r="U141" i="1" s="1"/>
  <c r="S149" i="1"/>
  <c r="U149" i="1" s="1"/>
  <c r="S157" i="1"/>
  <c r="U157" i="1" s="1"/>
  <c r="S165" i="1"/>
  <c r="U165" i="1" s="1"/>
  <c r="S175" i="1"/>
  <c r="U175" i="1" s="1"/>
  <c r="S108" i="1"/>
  <c r="U108" i="1" s="1"/>
  <c r="S119" i="1"/>
  <c r="U119" i="1" s="1"/>
  <c r="S127" i="1"/>
  <c r="U127" i="1" s="1"/>
  <c r="S135" i="1"/>
  <c r="U135" i="1" s="1"/>
  <c r="S143" i="1"/>
  <c r="U143" i="1" s="1"/>
  <c r="S151" i="1"/>
  <c r="U151" i="1" s="1"/>
  <c r="S159" i="1"/>
  <c r="U159" i="1" s="1"/>
  <c r="S169" i="1"/>
  <c r="U169" i="1" s="1"/>
  <c r="S177" i="1"/>
  <c r="U177" i="1" s="1"/>
  <c r="G110" i="1"/>
  <c r="I110" i="1" s="1"/>
  <c r="G124" i="1"/>
  <c r="I124" i="1" s="1"/>
  <c r="G132" i="1"/>
  <c r="I132" i="1" s="1"/>
  <c r="G140" i="1"/>
  <c r="I140" i="1" s="1"/>
  <c r="G148" i="1"/>
  <c r="I148" i="1" s="1"/>
  <c r="G156" i="1"/>
  <c r="I156" i="1" s="1"/>
  <c r="G162" i="1"/>
  <c r="I162" i="1" s="1"/>
  <c r="G174" i="1"/>
  <c r="G112" i="1"/>
  <c r="I112" i="1" s="1"/>
  <c r="G118" i="1"/>
  <c r="I118" i="1" s="1"/>
  <c r="G126" i="1"/>
  <c r="I126" i="1" s="1"/>
  <c r="G134" i="1"/>
  <c r="I134" i="1" s="1"/>
  <c r="G142" i="1"/>
  <c r="I142" i="1" s="1"/>
  <c r="G150" i="1"/>
  <c r="I150" i="1" s="1"/>
  <c r="G160" i="1"/>
  <c r="I160" i="1" s="1"/>
  <c r="G168" i="1"/>
  <c r="G176" i="1"/>
  <c r="G180" i="1"/>
  <c r="AH105" i="1"/>
  <c r="AF105" i="1"/>
  <c r="AG105" i="1"/>
  <c r="R98" i="1"/>
  <c r="R119" i="1"/>
  <c r="R118" i="1"/>
  <c r="R117" i="1"/>
  <c r="Q117" i="1"/>
  <c r="R116" i="1"/>
  <c r="R113" i="1"/>
  <c r="R112" i="1"/>
  <c r="R111" i="1"/>
  <c r="R110" i="1"/>
  <c r="R109" i="1"/>
  <c r="R108" i="1"/>
  <c r="R107" i="1"/>
  <c r="R106" i="1"/>
  <c r="R105" i="1"/>
  <c r="F118" i="1"/>
  <c r="F116" i="1"/>
  <c r="F112" i="1"/>
  <c r="F110" i="1"/>
  <c r="F108" i="1"/>
  <c r="F107" i="1"/>
  <c r="F106" i="1"/>
  <c r="D118" i="1" l="1"/>
  <c r="D116" i="1"/>
  <c r="D112" i="1"/>
  <c r="D110" i="1"/>
  <c r="D108" i="1"/>
  <c r="D107" i="1"/>
  <c r="D106" i="1"/>
  <c r="E195" i="1"/>
  <c r="F195" i="1"/>
  <c r="F193" i="1" s="1"/>
  <c r="Y142" i="1" s="1"/>
  <c r="H195" i="1"/>
  <c r="H193" i="1" s="1"/>
  <c r="Z142" i="1" s="1"/>
  <c r="I191" i="1"/>
  <c r="J116" i="1"/>
  <c r="J108" i="1"/>
  <c r="K116" i="1"/>
  <c r="K112" i="1"/>
  <c r="K108" i="1"/>
  <c r="K106" i="1"/>
  <c r="K196" i="1" s="1"/>
  <c r="L195" i="1"/>
  <c r="L193" i="1" s="1"/>
  <c r="M116" i="1"/>
  <c r="M112" i="1"/>
  <c r="M108" i="1"/>
  <c r="M196" i="1" s="1"/>
  <c r="M106" i="1"/>
  <c r="P119" i="1"/>
  <c r="P118" i="1"/>
  <c r="P117" i="1"/>
  <c r="P116" i="1"/>
  <c r="P113" i="1"/>
  <c r="P112" i="1"/>
  <c r="P111" i="1"/>
  <c r="P110" i="1"/>
  <c r="P109" i="1"/>
  <c r="P108" i="1"/>
  <c r="P107" i="1"/>
  <c r="P106" i="1"/>
  <c r="P105" i="1"/>
  <c r="Q195" i="1"/>
  <c r="T195" i="1"/>
  <c r="T193" i="1" s="1"/>
  <c r="Z143" i="1" s="1"/>
  <c r="U195" i="1"/>
  <c r="U193" i="1" s="1"/>
  <c r="E196" i="1"/>
  <c r="F196" i="1"/>
  <c r="H196" i="1"/>
  <c r="L196" i="1"/>
  <c r="L194" i="1" s="1"/>
  <c r="Q196" i="1"/>
  <c r="R196" i="1"/>
  <c r="T196" i="1"/>
  <c r="E191" i="1"/>
  <c r="F191" i="1"/>
  <c r="Y139" i="1" s="1"/>
  <c r="H191" i="1"/>
  <c r="Z139" i="1" s="1"/>
  <c r="L191" i="1"/>
  <c r="Q191" i="1"/>
  <c r="R191" i="1"/>
  <c r="Y140" i="1" s="1"/>
  <c r="T191" i="1"/>
  <c r="Z140" i="1" s="1"/>
  <c r="C118" i="1"/>
  <c r="Z152" i="1"/>
  <c r="Y152" i="1"/>
  <c r="X152" i="1"/>
  <c r="Z151" i="1"/>
  <c r="Y151" i="1"/>
  <c r="X151" i="1"/>
  <c r="Z149" i="1"/>
  <c r="Y149" i="1"/>
  <c r="X149" i="1"/>
  <c r="Z148" i="1"/>
  <c r="Y148" i="1"/>
  <c r="X148" i="1"/>
  <c r="Z146" i="1"/>
  <c r="Y146" i="1"/>
  <c r="X146" i="1"/>
  <c r="Z145" i="1"/>
  <c r="Y145" i="1"/>
  <c r="X145" i="1"/>
  <c r="Z137" i="1"/>
  <c r="Y137" i="1"/>
  <c r="Z136" i="1"/>
  <c r="Y136" i="1"/>
  <c r="X136" i="1"/>
  <c r="AA211" i="1"/>
  <c r="AA209" i="1"/>
  <c r="AA208" i="1"/>
  <c r="Y211" i="1"/>
  <c r="Y209" i="1"/>
  <c r="Y208" i="1"/>
  <c r="P195" i="1" l="1"/>
  <c r="P193" i="1" s="1"/>
  <c r="X143" i="1" s="1"/>
  <c r="J196" i="1"/>
  <c r="D195" i="1"/>
  <c r="D193" i="1" s="1"/>
  <c r="X142" i="1" s="1"/>
  <c r="D196" i="1"/>
  <c r="O195" i="1"/>
  <c r="O193" i="1" s="1"/>
  <c r="S195" i="1"/>
  <c r="S193" i="1" s="1"/>
  <c r="S196" i="1"/>
  <c r="G191" i="1"/>
  <c r="C191" i="1"/>
  <c r="O196" i="1"/>
  <c r="G196" i="1"/>
  <c r="U196" i="1"/>
  <c r="U194" i="1" s="1"/>
  <c r="P191" i="1"/>
  <c r="X140" i="1" s="1"/>
  <c r="X137" i="1"/>
  <c r="S191" i="1"/>
  <c r="M191" i="1"/>
  <c r="K191" i="1"/>
  <c r="P196" i="1"/>
  <c r="M195" i="1"/>
  <c r="M193" i="1" s="1"/>
  <c r="C195" i="1"/>
  <c r="C193" i="1" s="1"/>
  <c r="G195" i="1"/>
  <c r="G193" i="1" s="1"/>
  <c r="J191" i="1"/>
  <c r="U191" i="1"/>
  <c r="O191" i="1"/>
  <c r="D191" i="1"/>
  <c r="X139" i="1" s="1"/>
  <c r="I195" i="1"/>
  <c r="I193" i="1" s="1"/>
  <c r="I196" i="1"/>
  <c r="C196" i="1"/>
  <c r="R195" i="1"/>
  <c r="R193" i="1" s="1"/>
  <c r="Y143" i="1" s="1"/>
  <c r="K195" i="1"/>
  <c r="K193" i="1" s="1"/>
  <c r="H194" i="1"/>
  <c r="P194" i="1"/>
  <c r="J195" i="1"/>
  <c r="F194" i="1"/>
  <c r="Q193" i="1"/>
  <c r="Q194" i="1"/>
  <c r="E193" i="1"/>
  <c r="E194" i="1"/>
  <c r="M194" i="1"/>
  <c r="K194" i="1"/>
  <c r="T194" i="1"/>
  <c r="R194" i="1"/>
  <c r="J194" i="1" l="1"/>
  <c r="D194" i="1"/>
  <c r="O194" i="1"/>
  <c r="S194" i="1"/>
  <c r="G194" i="1"/>
  <c r="C194" i="1"/>
  <c r="I194" i="1"/>
  <c r="J193" i="1"/>
</calcChain>
</file>

<file path=xl/sharedStrings.xml><?xml version="1.0" encoding="utf-8"?>
<sst xmlns="http://schemas.openxmlformats.org/spreadsheetml/2006/main" count="330" uniqueCount="158">
  <si>
    <t>あいなめ(ネウ)</t>
  </si>
  <si>
    <t>宮城県</t>
  </si>
  <si>
    <t>東北電力</t>
  </si>
  <si>
    <t>試料名</t>
  </si>
  <si>
    <t>あいなめ(肉)</t>
  </si>
  <si>
    <t>あいなめ(内臓)</t>
  </si>
  <si>
    <t>K-40</t>
  </si>
  <si>
    <t>Cs-137</t>
  </si>
  <si>
    <t>Ca</t>
  </si>
  <si>
    <t>採取場所</t>
  </si>
  <si>
    <t>前面海域(放水口付近)(肉部)(県)</t>
  </si>
  <si>
    <t>前面海域(放水口付近)(内臓)(県)</t>
  </si>
  <si>
    <t>前面海域(放水口付近)(肉部)(電力)</t>
  </si>
  <si>
    <t>平均値(あいなめ)</t>
  </si>
  <si>
    <t>前面海域(県)</t>
  </si>
  <si>
    <t>女川湾､シウリ崎</t>
  </si>
  <si>
    <t>前面海域(電力)</t>
  </si>
  <si>
    <t>核種名</t>
  </si>
  <si>
    <t>Be-7</t>
  </si>
  <si>
    <t>Cs-134</t>
  </si>
  <si>
    <t>Sr-90</t>
  </si>
  <si>
    <t>県</t>
  </si>
  <si>
    <t>肉Be-7</t>
  </si>
  <si>
    <t>肉K-40</t>
  </si>
  <si>
    <t>肉Cs-137</t>
  </si>
  <si>
    <t>内臓Be-7</t>
  </si>
  <si>
    <t>内臓K-40</t>
  </si>
  <si>
    <t>内臓Cs-137</t>
  </si>
  <si>
    <t>採取年月日</t>
  </si>
  <si>
    <t>採取年</t>
  </si>
  <si>
    <t>Bq/kg生</t>
  </si>
  <si>
    <t>g/kg生</t>
  </si>
  <si>
    <t>電力</t>
  </si>
  <si>
    <t>pCi/kg生</t>
  </si>
  <si>
    <t>-</t>
  </si>
  <si>
    <t>最大値(あいなめ)</t>
  </si>
  <si>
    <t>－</t>
  </si>
  <si>
    <t>最小値(あいなめ)</t>
  </si>
  <si>
    <t>平均値(あいなめH2～9)</t>
  </si>
  <si>
    <t>最大値(あいなめH2～9)</t>
  </si>
  <si>
    <t>最小値(あいなめH2～9)</t>
  </si>
  <si>
    <t>注)－は最小値の1/2として平均した</t>
  </si>
  <si>
    <t>最大値</t>
  </si>
  <si>
    <t>平均</t>
  </si>
  <si>
    <t>注６）-は最小値の1/2として平均した</t>
  </si>
  <si>
    <t>宮城県､東北電力</t>
  </si>
  <si>
    <t>女川湾(県)､シウリ崎(電力)</t>
  </si>
  <si>
    <t>灰試料に含まれるI-131も分析､全検体ND｡</t>
    <rPh sb="0" eb="1">
      <t>ハイ</t>
    </rPh>
    <rPh sb="1" eb="3">
      <t>シリョウ</t>
    </rPh>
    <rPh sb="4" eb="5">
      <t>フク</t>
    </rPh>
    <rPh sb="14" eb="16">
      <t>ブンセキ</t>
    </rPh>
    <rPh sb="17" eb="18">
      <t>ゼン</t>
    </rPh>
    <rPh sb="18" eb="20">
      <t>ケンタイ</t>
    </rPh>
    <phoneticPr fontId="1"/>
  </si>
  <si>
    <t>灰試料に含まれるI-131も分析､5/23ND｡</t>
    <rPh sb="0" eb="1">
      <t>ハイ</t>
    </rPh>
    <rPh sb="1" eb="3">
      <t>シリョウ</t>
    </rPh>
    <rPh sb="4" eb="5">
      <t>フク</t>
    </rPh>
    <rPh sb="14" eb="16">
      <t>ブンセキ</t>
    </rPh>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</si>
  <si>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8"/>
  </si>
  <si>
    <t>旧単位(pCi/kg生)の元データ表</t>
    <rPh sb="0" eb="1">
      <t>キュウ</t>
    </rPh>
    <rPh sb="1" eb="3">
      <t>タンイ</t>
    </rPh>
    <rPh sb="13" eb="14">
      <t>モト</t>
    </rPh>
    <rPh sb="17" eb="18">
      <t>ヒョウ</t>
    </rPh>
    <phoneticPr fontId="1"/>
  </si>
  <si>
    <t>Ca濃度</t>
    <rPh sb="2" eb="4">
      <t>ノウド</t>
    </rPh>
    <phoneticPr fontId="1"/>
  </si>
  <si>
    <t>Bq/g･Ca</t>
    <phoneticPr fontId="1"/>
  </si>
  <si>
    <t>Sr単位</t>
    <rPh sb="2" eb="4">
      <t>タンイ</t>
    </rPh>
    <phoneticPr fontId="1"/>
  </si>
  <si>
    <t>真の最小値</t>
    <rPh sb="0" eb="1">
      <t>シン</t>
    </rPh>
    <phoneticPr fontId="1"/>
  </si>
  <si>
    <t>個数</t>
    <rPh sb="0" eb="2">
      <t>コスウ</t>
    </rPh>
    <phoneticPr fontId="1"/>
  </si>
  <si>
    <t>mBq/kg生</t>
  </si>
  <si>
    <t>あいなめ(全面海域/県)は日本分析センター測定</t>
    <rPh sb="5" eb="7">
      <t>ゼンメン</t>
    </rPh>
    <rPh sb="7" eb="9">
      <t>カイイキ</t>
    </rPh>
    <rPh sb="10" eb="11">
      <t>ケン</t>
    </rPh>
    <rPh sb="13" eb="15">
      <t>ニホン</t>
    </rPh>
    <rPh sb="15" eb="17">
      <t>ブンセキ</t>
    </rPh>
    <rPh sb="21" eb="23">
      <t>ソクテイ</t>
    </rPh>
    <phoneticPr fontId="1"/>
  </si>
  <si>
    <t>あいなめ(全面海域/電力)その他の検出核種Ag-110m:0.084</t>
    <rPh sb="5" eb="7">
      <t>ゼンメン</t>
    </rPh>
    <rPh sb="7" eb="9">
      <t>カイイキ</t>
    </rPh>
    <rPh sb="10" eb="12">
      <t>デンリョク</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</si>
  <si>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</si>
  <si>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</si>
  <si>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</si>
  <si>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rPh sb="36" eb="39">
      <t>カクネンド</t>
    </rPh>
    <rPh sb="40" eb="41">
      <t>ゴウ</t>
    </rPh>
    <phoneticPr fontId="5"/>
  </si>
  <si>
    <t>kmdみやぎ</t>
    <phoneticPr fontId="13"/>
  </si>
  <si>
    <t>g/kg生</t>
    <phoneticPr fontId="1"/>
  </si>
  <si>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</si>
  <si>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</si>
  <si>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S48.7.5／中国15回核実験6/28､全国最高値(蔵王町)</t>
  </si>
  <si>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</si>
  <si>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</si>
  <si>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</si>
  <si>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</si>
  <si>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</si>
  <si>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</si>
  <si>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</si>
  <si>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</si>
  <si>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</si>
  <si>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</si>
  <si>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</si>
  <si>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</si>
  <si>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</si>
  <si>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</si>
  <si>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</si>
  <si>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</si>
  <si>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</si>
  <si>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</si>
  <si>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</si>
  <si>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</si>
  <si>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</si>
  <si>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</si>
  <si>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</si>
  <si>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</si>
  <si>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</si>
  <si>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</si>
  <si>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</si>
  <si>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</si>
  <si>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</si>
  <si>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</si>
  <si>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</si>
  <si>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</si>
  <si>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</si>
  <si>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</si>
  <si>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</si>
  <si>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</si>
  <si>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</si>
  <si>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</si>
  <si>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</si>
  <si>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</si>
  <si>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</si>
  <si>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</si>
  <si>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</si>
  <si>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</si>
  <si>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</si>
  <si>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</si>
  <si>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Cs137崩壊</t>
    <rPh sb="5" eb="7">
      <t>ホウカイ</t>
    </rPh>
    <phoneticPr fontId="1"/>
  </si>
  <si>
    <t>Cs134崩壊</t>
    <rPh sb="5" eb="7">
      <t>ホウカイ</t>
    </rPh>
    <phoneticPr fontId="1"/>
  </si>
  <si>
    <t>Be7崩壊</t>
    <rPh sb="3" eb="5">
      <t>ホウカイ</t>
    </rPh>
    <phoneticPr fontId="1"/>
  </si>
  <si>
    <t>K40崩壊</t>
    <rPh sb="3" eb="5">
      <t>ホウカイ</t>
    </rPh>
    <phoneticPr fontId="1"/>
  </si>
  <si>
    <t>Sr90崩壊</t>
    <phoneticPr fontId="1"/>
  </si>
  <si>
    <t>核種名</t>
    <rPh sb="0" eb="2">
      <t>カクシュ</t>
    </rPh>
    <rPh sb="2" eb="3">
      <t>メイ</t>
    </rPh>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</si>
  <si>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</si>
  <si>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</si>
  <si>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</si>
  <si>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</si>
  <si>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</si>
  <si>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</si>
  <si>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</si>
  <si>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</si>
  <si>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</si>
  <si>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</si>
  <si>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</si>
  <si>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</si>
  <si>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</si>
  <si>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</si>
  <si>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</si>
  <si>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</si>
  <si>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</si>
  <si>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</si>
  <si>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</si>
  <si>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</si>
  <si>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</si>
  <si>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</si>
  <si>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</si>
  <si>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</si>
  <si>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</si>
  <si>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</si>
  <si>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</si>
  <si>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</si>
  <si>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</si>
  <si>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ND代替値の個数</t>
    <rPh sb="6" eb="8">
      <t>コスウ</t>
    </rPh>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</si>
  <si>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</si>
  <si>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</si>
  <si>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</si>
  <si>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(注2) ND(検出されず)は､核種別･地点別の仮想値(過去最小値の1/2で求める"ND代替値")を設定｡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</si>
  <si>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Cs-137･Cs-134･H-3･I-131は次の重大事故まで物理減衰し､事故の都度リセットされ"ND代替値"に戻ると仮定</t>
  </si>
  <si>
    <t>：チェルノ事故日(事故日Cb)s61.4.26</t>
    <rPh sb="5" eb="7">
      <t>ジコ</t>
    </rPh>
    <rPh sb="7" eb="8">
      <t>ビ</t>
    </rPh>
    <rPh sb="9" eb="11">
      <t>ジコ</t>
    </rPh>
    <rPh sb="11" eb="12">
      <t>ビ</t>
    </rPh>
    <phoneticPr fontId="22"/>
  </si>
  <si>
    <t>：福一事故日(事故日Fk)h23.3.11</t>
    <rPh sb="1" eb="2">
      <t>フク</t>
    </rPh>
    <rPh sb="2" eb="3">
      <t>イチ</t>
    </rPh>
    <rPh sb="3" eb="5">
      <t>ジコ</t>
    </rPh>
    <rPh sb="5" eb="6">
      <t>ビ</t>
    </rPh>
    <phoneticPr fontId="22"/>
  </si>
  <si>
    <t>：調査開始日s56.10.28</t>
    <rPh sb="1" eb="3">
      <t>チョウサ</t>
    </rPh>
    <rPh sb="3" eb="5">
      <t>カイシ</t>
    </rPh>
    <rPh sb="5" eb="6">
      <t>ビ</t>
    </rPh>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</si>
</sst>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0.0"/>
    <numFmt numFmtId="177" formatCode="yy/mm"/>
    <numFmt numFmtId="178" formatCode="0.0_);[Red]\(0.0\)"/>
    <numFmt numFmtId="179" formatCode="0.00_);[Red]\(0.00\)"/>
    <numFmt numFmtId="180" formatCode="0.00_ "/>
    <numFmt numFmtId="181" formatCode="0_);[Red]\(0\)"/>
    <numFmt numFmtId="182" formatCode="&quot;(&quot;0.00&quot;)&quot;"/>
    <numFmt numFmtId="183" formatCode="&quot;(&quot;0&quot;)&quot;"/>
    <numFmt numFmtId="184" formatCode="[$-411]ge"/>
    <numFmt numFmtId="185" formatCode="[$-411]gee\.mm\.dd"/>
    <numFmt numFmtId="186" formatCode="0.00;&quot;△ &quot;0.00"/>
    <numFmt numFmtId="187" formatCode="0;&quot;△ &quot;0"/>
    <numFmt numFmtId="188" formatCode="0.0;&quot;△ &quot;0.0"/>
    <numFmt numFmtId="189" formatCode="0.000"/>
    <numFmt numFmtId="190" formatCode="0.000_);[Red]\(0.000\)"/>
  </numFmts>
  <fonts count="23"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sz val="14"/>
      <name val="Meiryo UI"/>
      <family val="3"/>
      <charset val="128"/>
    </font>
    <font>
      <sz val="9"/>
      <color indexed="8"/>
      <name val="Meiryo UI"/>
      <family val="3"/>
      <charset val="128"/>
    </font>
    <font>
      <sz val="10"/>
      <name val="Meiryo UI"/>
      <family val="3"/>
      <charset val="128"/>
    </font>
    <font>
      <sz val="7"/>
      <name val="Terminal"/>
      <charset val="128"/>
    </font>
    <font>
      <sz val="7"/>
      <name val="Meiryo UI"/>
      <family val="3"/>
      <charset val="128"/>
    </font>
    <font>
      <sz val="8.5"/>
      <color indexed="8"/>
      <name val="Meiryo UI"/>
      <family val="3"/>
      <charset val="128"/>
    </font>
    <font>
      <vertAlign val="superscript"/>
      <sz val="8.5"/>
      <color indexed="8"/>
      <name val="Meiryo UI"/>
      <family val="3"/>
      <charset val="128"/>
    </font>
    <font>
      <sz val="18"/>
      <name val="Meiryo UI"/>
      <family val="3"/>
      <charset val="128"/>
    </font>
    <font>
      <sz val="7"/>
      <name val="ＭＳ Ｐゴシック"/>
      <family val="3"/>
      <charset val="128"/>
    </font>
    <font>
      <sz val="9"/>
      <name val="Meiryo UI"/>
      <family val="2"/>
      <charset val="128"/>
    </font>
    <font>
      <sz val="8"/>
      <name val="Meiryo UI"/>
      <family val="3"/>
      <charset val="128"/>
    </font>
    <font>
      <b/>
      <sz val="9"/>
      <name val="Meiryo UI"/>
      <family val="3"/>
      <charset val="128"/>
    </font>
    <font>
      <b/>
      <sz val="9"/>
      <color rgb="FF0070C0"/>
      <name val="Meiryo UI"/>
      <family val="3"/>
      <charset val="128"/>
    </font>
    <font>
      <sz val="7.5"/>
      <name val="Meiryo UI"/>
      <family val="3"/>
      <charset val="128"/>
    </font>
    <font>
      <u/>
      <sz val="8"/>
      <color indexed="12"/>
      <name val="Meiryo UI"/>
      <family val="3"/>
      <charset val="128"/>
    </font>
    <font>
      <sz val="8.5"/>
      <name val="Meiryo UI"/>
      <family val="3"/>
      <charset val="128"/>
    </font>
    <font>
      <sz val="14"/>
      <color rgb="FF0070C0"/>
      <name val="ＭＳ 明朝"/>
      <family val="1"/>
      <charset val="128"/>
    </font>
    <font>
      <sz val="7"/>
      <name val="ＭＳ Ｐ明朝"/>
      <family val="1"/>
      <charset val="128"/>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31"/>
        <bgColor indexed="64"/>
      </patternFill>
    </fill>
    <fill>
      <patternFill patternType="solid">
        <fgColor indexed="2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CC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style="hair">
        <color auto="1"/>
      </right>
      <top/>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right style="hair">
        <color auto="1"/>
      </right>
      <top style="double">
        <color indexed="64"/>
      </top>
      <bottom/>
      <diagonal/>
    </border>
    <border>
      <left style="hair">
        <color auto="1"/>
      </left>
      <right style="hair">
        <color auto="1"/>
      </right>
      <top style="double">
        <color indexed="64"/>
      </top>
      <bottom/>
      <diagonal/>
    </border>
    <border>
      <left style="hair">
        <color auto="1"/>
      </left>
      <right style="hair">
        <color auto="1"/>
      </right>
      <top/>
      <bottom/>
      <diagonal/>
    </border>
    <border>
      <left/>
      <right style="hair">
        <color auto="1"/>
      </right>
      <top/>
      <bottom style="double">
        <color indexed="64"/>
      </bottom>
      <diagonal/>
    </border>
    <border>
      <left style="hair">
        <color auto="1"/>
      </left>
      <right style="hair">
        <color auto="1"/>
      </right>
      <top/>
      <bottom style="double">
        <color indexed="64"/>
      </bottom>
      <diagonal/>
    </border>
    <border>
      <left style="thin">
        <color indexed="64"/>
      </left>
      <right style="hair">
        <color auto="1"/>
      </right>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right/>
      <top/>
      <bottom style="slantDashDot">
        <color auto="1"/>
      </bottom>
      <diagonal/>
    </border>
    <border>
      <left style="hair">
        <color indexed="64"/>
      </left>
      <right style="hair">
        <color indexed="64"/>
      </right>
      <top/>
      <bottom style="hair">
        <color indexed="64"/>
      </bottom>
      <diagonal/>
    </border>
    <border>
      <left/>
      <right style="thin">
        <color indexed="64"/>
      </right>
      <top/>
      <bottom style="slantDashDot">
        <color auto="1"/>
      </bottom>
      <diagonal/>
    </border>
    <border>
      <left style="hair">
        <color indexed="64"/>
      </left>
      <right style="hair">
        <color indexed="64"/>
      </right>
      <top style="hair">
        <color indexed="64"/>
      </top>
      <bottom style="slantDashDot">
        <color auto="1"/>
      </bottom>
      <diagonal/>
    </border>
    <border>
      <left style="thin">
        <color indexed="64"/>
      </left>
      <right style="thin">
        <color indexed="64"/>
      </right>
      <top style="thin">
        <color indexed="64"/>
      </top>
      <bottom style="hair">
        <color indexed="64"/>
      </bottom>
      <diagonal/>
    </border>
    <border>
      <left/>
      <right style="hair">
        <color auto="1"/>
      </right>
      <top style="thin">
        <color indexed="64"/>
      </top>
      <bottom style="hair">
        <color indexed="64"/>
      </bottom>
      <diagonal/>
    </border>
    <border>
      <left style="hair">
        <color auto="1"/>
      </left>
      <right style="hair">
        <color auto="1"/>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hair">
        <color auto="1"/>
      </right>
      <top style="thin">
        <color indexed="64"/>
      </top>
      <bottom style="hair">
        <color indexed="64"/>
      </bottom>
      <diagonal style="thin">
        <color indexed="64"/>
      </diagonal>
    </border>
    <border>
      <left style="thin">
        <color indexed="64"/>
      </left>
      <right style="thin">
        <color indexed="64"/>
      </right>
      <top style="hair">
        <color indexed="64"/>
      </top>
      <bottom style="hair">
        <color indexed="64"/>
      </bottom>
      <diagonal/>
    </border>
    <border diagonalUp="1">
      <left style="thin">
        <color indexed="64"/>
      </left>
      <right style="hair">
        <color auto="1"/>
      </right>
      <top style="hair">
        <color indexed="64"/>
      </top>
      <bottom style="hair">
        <color indexed="64"/>
      </bottom>
      <diagonal style="thin">
        <color indexed="64"/>
      </diagonal>
    </border>
    <border diagonalUp="1">
      <left style="hair">
        <color auto="1"/>
      </left>
      <right style="hair">
        <color auto="1"/>
      </right>
      <top style="hair">
        <color indexed="64"/>
      </top>
      <bottom style="hair">
        <color indexed="64"/>
      </bottom>
      <diagonal style="thin">
        <color indexed="64"/>
      </diagonal>
    </border>
    <border>
      <left/>
      <right style="thin">
        <color indexed="64"/>
      </right>
      <top style="hair">
        <color indexed="64"/>
      </top>
      <bottom style="hair">
        <color indexed="64"/>
      </bottom>
      <diagonal/>
    </border>
    <border>
      <left/>
      <right style="hair">
        <color auto="1"/>
      </right>
      <top style="hair">
        <color indexed="64"/>
      </top>
      <bottom style="hair">
        <color indexed="64"/>
      </bottom>
      <diagonal/>
    </border>
    <border>
      <left style="thin">
        <color indexed="64"/>
      </left>
      <right style="hair">
        <color auto="1"/>
      </right>
      <top style="hair">
        <color indexed="64"/>
      </top>
      <bottom style="hair">
        <color indexed="64"/>
      </bottom>
      <diagonal/>
    </border>
    <border>
      <left style="thin">
        <color indexed="64"/>
      </left>
      <right style="thin">
        <color indexed="64"/>
      </right>
      <top/>
      <bottom style="hair">
        <color indexed="64"/>
      </bottom>
      <diagonal/>
    </border>
    <border diagonalUp="1">
      <left style="thin">
        <color indexed="64"/>
      </left>
      <right style="hair">
        <color auto="1"/>
      </right>
      <top/>
      <bottom style="hair">
        <color indexed="64"/>
      </bottom>
      <diagonal style="thin">
        <color indexed="64"/>
      </diagonal>
    </border>
    <border diagonalUp="1">
      <left style="hair">
        <color auto="1"/>
      </left>
      <right style="hair">
        <color auto="1"/>
      </right>
      <top/>
      <bottom style="hair">
        <color indexed="64"/>
      </bottom>
      <diagonal style="thin">
        <color indexed="64"/>
      </diagonal>
    </border>
    <border>
      <left/>
      <right style="hair">
        <color auto="1"/>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bottom style="slantDashDot">
        <color auto="1"/>
      </bottom>
      <diagonal/>
    </border>
    <border>
      <left/>
      <right style="hair">
        <color auto="1"/>
      </right>
      <top/>
      <bottom style="slantDashDot">
        <color auto="1"/>
      </bottom>
      <diagonal/>
    </border>
    <border>
      <left style="hair">
        <color indexed="64"/>
      </left>
      <right style="hair">
        <color indexed="64"/>
      </right>
      <top/>
      <bottom style="slantDashDot">
        <color auto="1"/>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style="slantDashDot">
        <color auto="1"/>
      </bottom>
      <diagonal/>
    </border>
    <border diagonalUp="1">
      <left style="hair">
        <color indexed="64"/>
      </left>
      <right style="hair">
        <color indexed="64"/>
      </right>
      <top style="hair">
        <color indexed="64"/>
      </top>
      <bottom style="hair">
        <color indexed="64"/>
      </bottom>
      <diagonal style="hair">
        <color indexed="64"/>
      </diagonal>
    </border>
    <border>
      <left/>
      <right style="hair">
        <color auto="1"/>
      </right>
      <top style="thin">
        <color indexed="64"/>
      </top>
      <bottom style="thin">
        <color indexed="64"/>
      </bottom>
      <diagonal/>
    </border>
    <border>
      <left/>
      <right/>
      <top/>
      <bottom style="mediumDashDot">
        <color auto="1"/>
      </bottom>
      <diagonal/>
    </border>
    <border>
      <left style="thin">
        <color indexed="64"/>
      </left>
      <right style="thin">
        <color indexed="64"/>
      </right>
      <top/>
      <bottom style="mediumDashDot">
        <color auto="1"/>
      </bottom>
      <diagonal/>
    </border>
    <border>
      <left/>
      <right style="hair">
        <color auto="1"/>
      </right>
      <top/>
      <bottom style="mediumDashDot">
        <color auto="1"/>
      </bottom>
      <diagonal/>
    </border>
    <border>
      <left style="hair">
        <color auto="1"/>
      </left>
      <right style="hair">
        <color auto="1"/>
      </right>
      <top/>
      <bottom style="mediumDashDot">
        <color auto="1"/>
      </bottom>
      <diagonal/>
    </border>
    <border>
      <left style="hair">
        <color indexed="64"/>
      </left>
      <right style="thin">
        <color indexed="64"/>
      </right>
      <top/>
      <bottom style="mediumDashDot">
        <color auto="1"/>
      </bottom>
      <diagonal/>
    </border>
    <border>
      <left/>
      <right style="thin">
        <color indexed="64"/>
      </right>
      <top/>
      <bottom style="mediumDashDot">
        <color auto="1"/>
      </bottom>
      <diagonal/>
    </border>
    <border>
      <left style="thin">
        <color indexed="64"/>
      </left>
      <right style="hair">
        <color indexed="64"/>
      </right>
      <top/>
      <bottom style="mediumDashDot">
        <color auto="1"/>
      </bottom>
      <diagonal/>
    </border>
    <border>
      <left style="thin">
        <color indexed="64"/>
      </left>
      <right/>
      <top/>
      <bottom style="hair">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330">
    <xf numFmtId="0" fontId="0" fillId="0" borderId="0" xfId="0"/>
    <xf numFmtId="185" fontId="3" fillId="0" borderId="0" xfId="0" quotePrefix="1" applyNumberFormat="1" applyFont="1" applyAlignment="1" applyProtection="1">
      <alignment horizontal="left" vertical="center"/>
    </xf>
    <xf numFmtId="0" fontId="3" fillId="0" borderId="0" xfId="0" quotePrefix="1" applyFont="1" applyAlignment="1" applyProtection="1">
      <alignment horizontal="left" vertical="center"/>
    </xf>
    <xf numFmtId="0" fontId="4" fillId="0" borderId="0" xfId="0" applyFont="1" applyAlignment="1">
      <alignment vertical="center"/>
    </xf>
    <xf numFmtId="185" fontId="4" fillId="0" borderId="0" xfId="0" applyNumberFormat="1" applyFont="1" applyAlignment="1">
      <alignment vertical="center"/>
    </xf>
    <xf numFmtId="185" fontId="4" fillId="2" borderId="1" xfId="0" applyNumberFormat="1" applyFont="1" applyFill="1" applyBorder="1" applyAlignment="1" applyProtection="1">
      <alignment horizontal="left" vertical="center"/>
    </xf>
    <xf numFmtId="0" fontId="4" fillId="2" borderId="2" xfId="0" applyFont="1" applyFill="1" applyBorder="1" applyAlignment="1" applyProtection="1">
      <alignment horizontal="left" vertical="center"/>
    </xf>
    <xf numFmtId="0" fontId="4" fillId="2" borderId="3" xfId="0" quotePrefix="1" applyFont="1" applyFill="1" applyBorder="1" applyAlignment="1" applyProtection="1">
      <alignment horizontal="left" vertical="center"/>
    </xf>
    <xf numFmtId="0" fontId="4" fillId="2" borderId="3" xfId="0" quotePrefix="1" applyFont="1" applyFill="1" applyBorder="1" applyAlignment="1" applyProtection="1">
      <alignment horizontal="center" vertical="center"/>
    </xf>
    <xf numFmtId="0" fontId="4" fillId="2" borderId="3"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pplyProtection="1">
      <alignment horizontal="left" vertical="center"/>
    </xf>
    <xf numFmtId="0" fontId="4" fillId="2" borderId="1" xfId="0" applyFont="1" applyFill="1" applyBorder="1" applyAlignment="1">
      <alignment vertical="center"/>
    </xf>
    <xf numFmtId="185" fontId="4" fillId="2" borderId="4" xfId="0" quotePrefix="1" applyNumberFormat="1" applyFont="1" applyFill="1" applyBorder="1" applyAlignment="1" applyProtection="1">
      <alignment horizontal="left" vertical="center"/>
    </xf>
    <xf numFmtId="0" fontId="4" fillId="2" borderId="5" xfId="0" applyFont="1" applyFill="1" applyBorder="1" applyAlignment="1" applyProtection="1">
      <alignment horizontal="left" vertical="center"/>
    </xf>
    <xf numFmtId="0" fontId="4" fillId="2" borderId="6" xfId="0" quotePrefix="1" applyFont="1" applyFill="1" applyBorder="1" applyAlignment="1" applyProtection="1">
      <alignment horizontal="left" vertical="center"/>
    </xf>
    <xf numFmtId="0" fontId="4" fillId="2" borderId="6" xfId="0" applyFont="1" applyFill="1" applyBorder="1" applyAlignment="1">
      <alignment vertical="center"/>
    </xf>
    <xf numFmtId="0" fontId="4" fillId="2" borderId="6" xfId="0" applyFont="1" applyFill="1" applyBorder="1" applyAlignment="1" applyProtection="1">
      <alignment horizontal="left" vertical="center"/>
    </xf>
    <xf numFmtId="0" fontId="4" fillId="0" borderId="0" xfId="0" applyFont="1" applyFill="1"/>
    <xf numFmtId="0" fontId="4" fillId="0" borderId="0" xfId="0" quotePrefix="1" applyFont="1" applyAlignment="1">
      <alignment horizontal="left" vertical="center"/>
    </xf>
    <xf numFmtId="185" fontId="4" fillId="2" borderId="4" xfId="0" applyNumberFormat="1" applyFont="1" applyFill="1" applyBorder="1" applyAlignment="1" applyProtection="1">
      <alignment horizontal="left" vertical="center"/>
    </xf>
    <xf numFmtId="0" fontId="4" fillId="2" borderId="5" xfId="0" quotePrefix="1" applyFont="1" applyFill="1" applyBorder="1" applyAlignment="1" applyProtection="1">
      <alignment horizontal="left" vertical="center"/>
    </xf>
    <xf numFmtId="0" fontId="4" fillId="0" borderId="0" xfId="0" applyFont="1" applyAlignment="1">
      <alignment horizontal="left" vertical="center"/>
    </xf>
    <xf numFmtId="0" fontId="4" fillId="2" borderId="4" xfId="0" quotePrefix="1" applyFont="1" applyFill="1" applyBorder="1" applyAlignment="1" applyProtection="1">
      <alignment horizontal="left" vertical="center"/>
    </xf>
    <xf numFmtId="0" fontId="4" fillId="2" borderId="4" xfId="0" applyFont="1" applyFill="1" applyBorder="1" applyAlignment="1">
      <alignment vertical="center"/>
    </xf>
    <xf numFmtId="0" fontId="4" fillId="0" borderId="5" xfId="0" applyFont="1" applyFill="1" applyBorder="1" applyAlignment="1" applyProtection="1">
      <alignment horizontal="left" vertical="center"/>
    </xf>
    <xf numFmtId="181" fontId="4" fillId="0" borderId="0" xfId="0" applyNumberFormat="1" applyFont="1" applyFill="1" applyAlignment="1">
      <alignment vertical="center"/>
    </xf>
    <xf numFmtId="0" fontId="4" fillId="0" borderId="0" xfId="0" applyFont="1" applyAlignment="1">
      <alignment horizontal="center" vertical="center"/>
    </xf>
    <xf numFmtId="0" fontId="5" fillId="0" borderId="0" xfId="0" applyFont="1"/>
    <xf numFmtId="2" fontId="4" fillId="0" borderId="0" xfId="0" applyNumberFormat="1" applyFont="1" applyAlignment="1" applyProtection="1">
      <alignment vertical="center"/>
    </xf>
    <xf numFmtId="178" fontId="4" fillId="0" borderId="0" xfId="0" applyNumberFormat="1" applyFont="1" applyAlignment="1" applyProtection="1">
      <alignment vertical="center"/>
    </xf>
    <xf numFmtId="0" fontId="6" fillId="0" borderId="0" xfId="0" quotePrefix="1" applyFont="1" applyAlignment="1" applyProtection="1">
      <alignment horizontal="left"/>
      <protection locked="0"/>
    </xf>
    <xf numFmtId="179" fontId="4" fillId="0" borderId="0" xfId="0" applyNumberFormat="1" applyFont="1" applyAlignment="1" applyProtection="1">
      <alignment vertical="center"/>
    </xf>
    <xf numFmtId="0" fontId="4" fillId="0" borderId="0" xfId="0" applyFont="1"/>
    <xf numFmtId="185" fontId="6" fillId="0" borderId="0" xfId="0" quotePrefix="1" applyNumberFormat="1" applyFont="1" applyAlignment="1" applyProtection="1">
      <alignment horizontal="left" vertical="center"/>
      <protection locked="0"/>
    </xf>
    <xf numFmtId="178" fontId="4" fillId="0" borderId="0" xfId="0" quotePrefix="1" applyNumberFormat="1" applyFont="1" applyAlignment="1">
      <alignment horizontal="left" vertical="center"/>
    </xf>
    <xf numFmtId="185" fontId="5" fillId="0" borderId="0" xfId="0" applyNumberFormat="1" applyFont="1"/>
    <xf numFmtId="185" fontId="4" fillId="0" borderId="0" xfId="0" quotePrefix="1" applyNumberFormat="1" applyFont="1" applyAlignment="1">
      <alignment horizontal="left" vertical="center"/>
    </xf>
    <xf numFmtId="181" fontId="4" fillId="0" borderId="0" xfId="0" quotePrefix="1" applyNumberFormat="1" applyFont="1" applyFill="1" applyAlignment="1">
      <alignment horizontal="left" vertical="center"/>
    </xf>
    <xf numFmtId="1" fontId="4" fillId="0" borderId="0" xfId="0" applyNumberFormat="1" applyFont="1" applyAlignment="1" applyProtection="1">
      <alignment vertical="center"/>
    </xf>
    <xf numFmtId="176" fontId="4" fillId="0" borderId="0" xfId="0" applyNumberFormat="1" applyFont="1" applyAlignment="1" applyProtection="1">
      <alignment vertical="center"/>
    </xf>
    <xf numFmtId="0" fontId="4" fillId="2" borderId="5" xfId="0" applyFont="1" applyFill="1" applyBorder="1" applyAlignment="1">
      <alignment vertical="center"/>
    </xf>
    <xf numFmtId="0" fontId="4" fillId="2" borderId="6" xfId="0" quotePrefix="1" applyFont="1" applyFill="1" applyBorder="1" applyAlignment="1">
      <alignment horizontal="left" vertical="center"/>
    </xf>
    <xf numFmtId="57" fontId="4" fillId="2" borderId="5" xfId="0" applyNumberFormat="1" applyFont="1" applyFill="1" applyBorder="1" applyAlignment="1">
      <alignment horizontal="center" vertical="center"/>
    </xf>
    <xf numFmtId="0" fontId="4" fillId="0" borderId="0" xfId="0" applyFont="1" applyAlignment="1" applyProtection="1">
      <alignment vertical="center"/>
    </xf>
    <xf numFmtId="177" fontId="4" fillId="0" borderId="0" xfId="0" applyNumberFormat="1" applyFont="1" applyAlignment="1" applyProtection="1">
      <alignment vertical="center"/>
    </xf>
    <xf numFmtId="57" fontId="4" fillId="2" borderId="4" xfId="0" applyNumberFormat="1" applyFont="1" applyFill="1" applyBorder="1" applyAlignment="1">
      <alignment horizontal="left" vertical="center" shrinkToFit="1"/>
    </xf>
    <xf numFmtId="0" fontId="4" fillId="2" borderId="5" xfId="0" quotePrefix="1" applyFont="1" applyFill="1" applyBorder="1" applyAlignment="1" applyProtection="1">
      <alignment horizontal="left" vertical="center" shrinkToFit="1"/>
    </xf>
    <xf numFmtId="185" fontId="4" fillId="2" borderId="4" xfId="0" applyNumberFormat="1" applyFont="1" applyFill="1" applyBorder="1" applyAlignment="1" applyProtection="1">
      <alignment horizontal="left" vertical="center" shrinkToFit="1"/>
    </xf>
    <xf numFmtId="185" fontId="4" fillId="2" borderId="4" xfId="0" quotePrefix="1" applyNumberFormat="1" applyFont="1" applyFill="1" applyBorder="1" applyAlignment="1" applyProtection="1">
      <alignment horizontal="left" vertical="center" shrinkToFit="1"/>
    </xf>
    <xf numFmtId="0" fontId="4" fillId="0" borderId="5" xfId="0" applyFont="1" applyBorder="1" applyAlignment="1">
      <alignment horizontal="center" vertical="center" shrinkToFit="1"/>
    </xf>
    <xf numFmtId="0" fontId="4" fillId="3" borderId="7" xfId="0" applyNumberFormat="1" applyFont="1" applyFill="1" applyBorder="1" applyAlignment="1" applyProtection="1">
      <alignment horizontal="right" vertical="center" shrinkToFit="1"/>
    </xf>
    <xf numFmtId="0" fontId="7" fillId="0" borderId="0" xfId="0" applyFont="1" applyBorder="1" applyAlignment="1">
      <alignment horizontal="left" vertical="center"/>
    </xf>
    <xf numFmtId="0" fontId="7" fillId="0" borderId="0" xfId="0" applyFont="1" applyAlignment="1">
      <alignment vertical="center"/>
    </xf>
    <xf numFmtId="185" fontId="5" fillId="0" borderId="0" xfId="0" quotePrefix="1" applyNumberFormat="1" applyFont="1" applyAlignment="1" applyProtection="1">
      <alignment horizontal="left" vertical="center"/>
    </xf>
    <xf numFmtId="0" fontId="9" fillId="2" borderId="8" xfId="0" applyFont="1" applyFill="1" applyBorder="1" applyAlignment="1" applyProtection="1">
      <alignment horizontal="left" vertical="top" wrapText="1"/>
    </xf>
    <xf numFmtId="186" fontId="4" fillId="0" borderId="2" xfId="0" applyNumberFormat="1" applyFont="1" applyFill="1" applyBorder="1" applyAlignment="1">
      <alignment vertical="center" shrinkToFit="1"/>
    </xf>
    <xf numFmtId="186" fontId="4" fillId="0" borderId="5" xfId="0" applyNumberFormat="1" applyFont="1" applyFill="1" applyBorder="1" applyAlignment="1">
      <alignment vertical="center" shrinkToFit="1"/>
    </xf>
    <xf numFmtId="0" fontId="4" fillId="0" borderId="0" xfId="0" applyFont="1" applyFill="1" applyAlignment="1">
      <alignment shrinkToFit="1"/>
    </xf>
    <xf numFmtId="185" fontId="12" fillId="0" borderId="0" xfId="0" quotePrefix="1" applyNumberFormat="1" applyFont="1" applyAlignment="1" applyProtection="1">
      <alignment horizontal="left" vertical="center"/>
    </xf>
    <xf numFmtId="1" fontId="4" fillId="0" borderId="8" xfId="0" applyNumberFormat="1" applyFont="1" applyBorder="1" applyAlignment="1">
      <alignment horizontal="left" vertical="center" shrinkToFit="1"/>
    </xf>
    <xf numFmtId="0" fontId="4" fillId="0" borderId="2" xfId="0" applyFont="1" applyFill="1" applyBorder="1" applyAlignment="1" applyProtection="1">
      <alignment horizontal="right" vertical="center"/>
    </xf>
    <xf numFmtId="2" fontId="4" fillId="0" borderId="5" xfId="0" applyNumberFormat="1" applyFont="1" applyFill="1" applyBorder="1" applyAlignment="1" applyProtection="1">
      <alignment vertical="center" shrinkToFit="1"/>
    </xf>
    <xf numFmtId="188" fontId="4" fillId="0" borderId="5" xfId="0" applyNumberFormat="1" applyFont="1" applyFill="1" applyBorder="1" applyAlignment="1" applyProtection="1">
      <alignment horizontal="right" vertical="center" shrinkToFit="1"/>
    </xf>
    <xf numFmtId="185" fontId="5" fillId="0" borderId="0" xfId="0" applyNumberFormat="1" applyFont="1" applyAlignment="1">
      <alignment shrinkToFit="1"/>
    </xf>
    <xf numFmtId="0" fontId="5" fillId="0" borderId="0" xfId="0" applyFont="1" applyAlignment="1" applyProtection="1">
      <alignment horizontal="left" vertical="center"/>
    </xf>
    <xf numFmtId="0" fontId="7" fillId="0" borderId="0" xfId="0" applyFont="1" applyFill="1" applyAlignment="1">
      <alignment vertical="center"/>
    </xf>
    <xf numFmtId="0" fontId="14" fillId="0" borderId="0" xfId="0" applyFont="1" applyAlignment="1">
      <alignment vertical="center"/>
    </xf>
    <xf numFmtId="179" fontId="15" fillId="0" borderId="0" xfId="0" applyNumberFormat="1" applyFont="1" applyAlignment="1"/>
    <xf numFmtId="181" fontId="4" fillId="0" borderId="0" xfId="0" applyNumberFormat="1" applyFont="1" applyAlignment="1">
      <alignment vertical="center"/>
    </xf>
    <xf numFmtId="0" fontId="4" fillId="2" borderId="5" xfId="0" applyFont="1" applyFill="1" applyBorder="1" applyAlignment="1" applyProtection="1">
      <alignment vertical="center"/>
    </xf>
    <xf numFmtId="0" fontId="15" fillId="2" borderId="5" xfId="0" applyFont="1" applyFill="1" applyBorder="1" applyAlignment="1" applyProtection="1">
      <alignment horizontal="left" vertical="center" shrinkToFit="1"/>
    </xf>
    <xf numFmtId="190" fontId="4" fillId="0" borderId="0" xfId="0" applyNumberFormat="1" applyFont="1" applyAlignment="1">
      <alignment vertical="center"/>
    </xf>
    <xf numFmtId="0" fontId="4" fillId="0" borderId="0" xfId="0" applyNumberFormat="1" applyFont="1" applyAlignment="1">
      <alignment vertical="center"/>
    </xf>
    <xf numFmtId="2" fontId="4" fillId="0" borderId="8" xfId="0" applyNumberFormat="1" applyFont="1" applyBorder="1" applyAlignment="1">
      <alignment vertical="center" shrinkToFit="1"/>
    </xf>
    <xf numFmtId="189" fontId="4" fillId="0" borderId="8" xfId="0" applyNumberFormat="1" applyFont="1" applyBorder="1" applyAlignment="1">
      <alignment vertical="center" shrinkToFit="1"/>
    </xf>
    <xf numFmtId="0" fontId="4" fillId="2" borderId="11" xfId="0" applyFont="1" applyFill="1" applyBorder="1" applyAlignment="1" applyProtection="1">
      <alignment horizontal="left" vertical="center" shrinkToFit="1"/>
    </xf>
    <xf numFmtId="0" fontId="4" fillId="2" borderId="11" xfId="0" quotePrefix="1" applyFont="1" applyFill="1" applyBorder="1" applyAlignment="1" applyProtection="1">
      <alignment horizontal="left" vertical="center" shrinkToFit="1"/>
    </xf>
    <xf numFmtId="0" fontId="4" fillId="2" borderId="10" xfId="0" applyFont="1" applyFill="1" applyBorder="1" applyAlignment="1" applyProtection="1">
      <alignment vertical="center"/>
    </xf>
    <xf numFmtId="0" fontId="4" fillId="2" borderId="11" xfId="0" applyFont="1" applyFill="1" applyBorder="1" applyAlignment="1" applyProtection="1">
      <alignment vertical="center"/>
    </xf>
    <xf numFmtId="188" fontId="4" fillId="0" borderId="11" xfId="0" applyNumberFormat="1" applyFont="1" applyFill="1" applyBorder="1" applyAlignment="1" applyProtection="1">
      <alignment horizontal="right" vertical="center" shrinkToFit="1"/>
    </xf>
    <xf numFmtId="189" fontId="4" fillId="0" borderId="11" xfId="0" applyNumberFormat="1" applyFont="1" applyFill="1" applyBorder="1" applyAlignment="1" applyProtection="1">
      <alignment vertical="center" shrinkToFit="1"/>
    </xf>
    <xf numFmtId="1" fontId="4" fillId="0" borderId="11" xfId="0" applyNumberFormat="1" applyFont="1" applyFill="1" applyBorder="1" applyAlignment="1" applyProtection="1">
      <alignment vertical="center" shrinkToFit="1"/>
    </xf>
    <xf numFmtId="2" fontId="4" fillId="0" borderId="11" xfId="0" applyNumberFormat="1" applyFont="1" applyFill="1" applyBorder="1" applyAlignment="1" applyProtection="1">
      <alignment horizontal="center" vertical="center" shrinkToFit="1"/>
    </xf>
    <xf numFmtId="2" fontId="4" fillId="0" borderId="10" xfId="0" applyNumberFormat="1" applyFont="1" applyFill="1" applyBorder="1" applyAlignment="1" applyProtection="1">
      <alignment horizontal="center" vertical="center" shrinkToFit="1"/>
    </xf>
    <xf numFmtId="2" fontId="4" fillId="3" borderId="14" xfId="0" applyNumberFormat="1" applyFont="1" applyFill="1" applyBorder="1" applyAlignment="1" applyProtection="1">
      <alignment horizontal="right" vertical="center" shrinkToFit="1"/>
    </xf>
    <xf numFmtId="1" fontId="4" fillId="3" borderId="15" xfId="0" applyNumberFormat="1" applyFont="1" applyFill="1" applyBorder="1" applyAlignment="1" applyProtection="1">
      <alignment horizontal="right" vertical="center" shrinkToFit="1"/>
    </xf>
    <xf numFmtId="2" fontId="4" fillId="5" borderId="16" xfId="0" applyNumberFormat="1" applyFont="1" applyFill="1" applyBorder="1" applyAlignment="1" applyProtection="1">
      <alignment horizontal="right" vertical="center" shrinkToFit="1"/>
    </xf>
    <xf numFmtId="2" fontId="4" fillId="3" borderId="9" xfId="0" applyNumberFormat="1" applyFont="1" applyFill="1" applyBorder="1" applyAlignment="1" applyProtection="1">
      <alignment horizontal="right" vertical="center" shrinkToFit="1"/>
    </xf>
    <xf numFmtId="1" fontId="4" fillId="3" borderId="16" xfId="0" applyNumberFormat="1" applyFont="1" applyFill="1" applyBorder="1" applyAlignment="1" applyProtection="1">
      <alignment horizontal="right" vertical="center" shrinkToFit="1"/>
    </xf>
    <xf numFmtId="188" fontId="4" fillId="3" borderId="16" xfId="0" applyNumberFormat="1" applyFont="1" applyFill="1" applyBorder="1" applyAlignment="1" applyProtection="1">
      <alignment horizontal="right" vertical="center" shrinkToFit="1"/>
    </xf>
    <xf numFmtId="2" fontId="4" fillId="3" borderId="16" xfId="0" applyNumberFormat="1" applyFont="1" applyFill="1" applyBorder="1" applyAlignment="1" applyProtection="1">
      <alignment horizontal="right" vertical="center" shrinkToFit="1"/>
    </xf>
    <xf numFmtId="2" fontId="4" fillId="3" borderId="9" xfId="0" quotePrefix="1" applyNumberFormat="1" applyFont="1" applyFill="1" applyBorder="1" applyAlignment="1">
      <alignment horizontal="right" vertical="center" shrinkToFit="1"/>
    </xf>
    <xf numFmtId="1" fontId="4" fillId="3" borderId="16" xfId="0" quotePrefix="1" applyNumberFormat="1" applyFont="1" applyFill="1" applyBorder="1" applyAlignment="1">
      <alignment horizontal="right" vertical="center" shrinkToFit="1"/>
    </xf>
    <xf numFmtId="188" fontId="4" fillId="3" borderId="16" xfId="0" quotePrefix="1" applyNumberFormat="1" applyFont="1" applyFill="1" applyBorder="1" applyAlignment="1">
      <alignment horizontal="right" vertical="center" shrinkToFit="1"/>
    </xf>
    <xf numFmtId="2" fontId="4" fillId="3" borderId="16" xfId="0" quotePrefix="1" applyNumberFormat="1" applyFont="1" applyFill="1" applyBorder="1" applyAlignment="1">
      <alignment horizontal="right" vertical="center" shrinkToFit="1"/>
    </xf>
    <xf numFmtId="0" fontId="4" fillId="3" borderId="9" xfId="0" quotePrefix="1" applyNumberFormat="1" applyFont="1" applyFill="1" applyBorder="1" applyAlignment="1">
      <alignment horizontal="right" vertical="center" shrinkToFit="1"/>
    </xf>
    <xf numFmtId="0" fontId="4" fillId="3" borderId="16" xfId="0" quotePrefix="1" applyNumberFormat="1" applyFont="1" applyFill="1" applyBorder="1" applyAlignment="1">
      <alignment horizontal="right" vertical="center" shrinkToFit="1"/>
    </xf>
    <xf numFmtId="0" fontId="4" fillId="3" borderId="17" xfId="0" applyNumberFormat="1" applyFont="1" applyFill="1" applyBorder="1" applyAlignment="1" applyProtection="1">
      <alignment horizontal="right" vertical="center" shrinkToFit="1"/>
    </xf>
    <xf numFmtId="0" fontId="4" fillId="3" borderId="18" xfId="0" applyNumberFormat="1" applyFont="1" applyFill="1" applyBorder="1" applyAlignment="1" applyProtection="1">
      <alignment horizontal="right" vertical="center" shrinkToFit="1"/>
    </xf>
    <xf numFmtId="0" fontId="15" fillId="2" borderId="10" xfId="0" applyFont="1" applyFill="1" applyBorder="1" applyAlignment="1" applyProtection="1">
      <alignment horizontal="left" vertical="center" shrinkToFit="1"/>
    </xf>
    <xf numFmtId="0" fontId="15" fillId="2" borderId="11" xfId="0" applyFont="1" applyFill="1" applyBorder="1" applyAlignment="1" applyProtection="1">
      <alignment horizontal="left" vertical="center" shrinkToFit="1"/>
    </xf>
    <xf numFmtId="176" fontId="4" fillId="0" borderId="10" xfId="0" applyNumberFormat="1" applyFont="1" applyFill="1" applyBorder="1" applyAlignment="1" applyProtection="1">
      <alignment vertical="center" shrinkToFit="1"/>
    </xf>
    <xf numFmtId="2" fontId="4" fillId="3" borderId="15" xfId="0" applyNumberFormat="1" applyFont="1" applyFill="1" applyBorder="1" applyAlignment="1" applyProtection="1">
      <alignment horizontal="right" vertical="center" shrinkToFit="1"/>
    </xf>
    <xf numFmtId="0" fontId="4" fillId="2" borderId="10" xfId="0" applyFont="1" applyFill="1" applyBorder="1" applyAlignment="1" applyProtection="1">
      <alignment horizontal="left" vertical="center"/>
    </xf>
    <xf numFmtId="0" fontId="4" fillId="2" borderId="11" xfId="0" applyFont="1" applyFill="1" applyBorder="1" applyAlignment="1" applyProtection="1">
      <alignment horizontal="left" vertical="center"/>
    </xf>
    <xf numFmtId="181" fontId="4" fillId="0" borderId="11" xfId="0" applyNumberFormat="1" applyFont="1" applyFill="1" applyBorder="1" applyAlignment="1" applyProtection="1">
      <alignment horizontal="right" vertical="center" shrinkToFit="1"/>
    </xf>
    <xf numFmtId="2" fontId="4" fillId="3" borderId="20" xfId="0" applyNumberFormat="1" applyFont="1" applyFill="1" applyBorder="1" applyAlignment="1" applyProtection="1">
      <alignment horizontal="right" vertical="center" shrinkToFit="1"/>
    </xf>
    <xf numFmtId="2" fontId="4" fillId="5" borderId="21" xfId="0" applyNumberFormat="1" applyFont="1" applyFill="1" applyBorder="1" applyAlignment="1" applyProtection="1">
      <alignment horizontal="right" vertical="center" shrinkToFit="1"/>
    </xf>
    <xf numFmtId="2" fontId="4" fillId="3" borderId="21" xfId="0" applyNumberFormat="1" applyFont="1" applyFill="1" applyBorder="1" applyAlignment="1" applyProtection="1">
      <alignment horizontal="right" vertical="center" shrinkToFit="1"/>
    </xf>
    <xf numFmtId="2" fontId="4" fillId="3" borderId="21" xfId="0" quotePrefix="1" applyNumberFormat="1" applyFont="1" applyFill="1" applyBorder="1" applyAlignment="1">
      <alignment horizontal="right" vertical="center" shrinkToFit="1"/>
    </xf>
    <xf numFmtId="0" fontId="4" fillId="3" borderId="21" xfId="0" quotePrefix="1" applyNumberFormat="1" applyFont="1" applyFill="1" applyBorder="1" applyAlignment="1">
      <alignment horizontal="right" vertical="center" shrinkToFit="1"/>
    </xf>
    <xf numFmtId="0" fontId="4" fillId="3" borderId="22" xfId="0" applyNumberFormat="1" applyFont="1" applyFill="1" applyBorder="1" applyAlignment="1" applyProtection="1">
      <alignment horizontal="right" vertical="center" shrinkToFit="1"/>
    </xf>
    <xf numFmtId="188" fontId="4" fillId="3" borderId="14" xfId="0" applyNumberFormat="1" applyFont="1" applyFill="1" applyBorder="1" applyAlignment="1" applyProtection="1">
      <alignment horizontal="right" vertical="center" shrinkToFit="1"/>
    </xf>
    <xf numFmtId="188" fontId="4" fillId="3" borderId="9" xfId="0" applyNumberFormat="1" applyFont="1" applyFill="1" applyBorder="1" applyAlignment="1" applyProtection="1">
      <alignment horizontal="right" vertical="center" shrinkToFit="1"/>
    </xf>
    <xf numFmtId="188" fontId="4" fillId="3" borderId="9" xfId="0" quotePrefix="1" applyNumberFormat="1" applyFont="1" applyFill="1" applyBorder="1" applyAlignment="1">
      <alignment horizontal="right" vertical="center" shrinkToFit="1"/>
    </xf>
    <xf numFmtId="188" fontId="4" fillId="3" borderId="21" xfId="0" applyNumberFormat="1" applyFont="1" applyFill="1" applyBorder="1" applyAlignment="1" applyProtection="1">
      <alignment horizontal="right" vertical="center" shrinkToFit="1"/>
    </xf>
    <xf numFmtId="188" fontId="4" fillId="3" borderId="21" xfId="0" quotePrefix="1" applyNumberFormat="1" applyFont="1" applyFill="1" applyBorder="1" applyAlignment="1">
      <alignment horizontal="right" vertical="center" shrinkToFit="1"/>
    </xf>
    <xf numFmtId="188" fontId="4" fillId="3" borderId="20" xfId="0" applyNumberFormat="1" applyFont="1" applyFill="1" applyBorder="1" applyAlignment="1" applyProtection="1">
      <alignment horizontal="right" vertical="center" shrinkToFit="1"/>
    </xf>
    <xf numFmtId="0" fontId="16" fillId="0" borderId="0" xfId="0" applyFont="1" applyFill="1" applyAlignment="1">
      <alignment vertical="center"/>
    </xf>
    <xf numFmtId="0" fontId="4" fillId="0" borderId="0" xfId="0" applyFont="1" applyFill="1" applyAlignment="1">
      <alignment vertical="center"/>
    </xf>
    <xf numFmtId="2" fontId="4" fillId="0" borderId="24" xfId="0" applyNumberFormat="1" applyFont="1" applyBorder="1" applyAlignment="1">
      <alignment vertical="center" shrinkToFit="1"/>
    </xf>
    <xf numFmtId="0" fontId="4" fillId="0" borderId="23" xfId="0" applyFont="1" applyBorder="1" applyAlignment="1">
      <alignment vertical="center"/>
    </xf>
    <xf numFmtId="2" fontId="4" fillId="0" borderId="26" xfId="0" applyNumberFormat="1" applyFont="1" applyBorder="1" applyAlignment="1">
      <alignment vertical="center" shrinkToFit="1"/>
    </xf>
    <xf numFmtId="0" fontId="17" fillId="0" borderId="0" xfId="0" applyFont="1" applyAlignment="1">
      <alignment horizontal="center" vertical="center"/>
    </xf>
    <xf numFmtId="57" fontId="4" fillId="2" borderId="27" xfId="0" applyNumberFormat="1" applyFont="1" applyFill="1" applyBorder="1" applyAlignment="1">
      <alignment horizontal="left" vertical="center" shrinkToFit="1"/>
    </xf>
    <xf numFmtId="189" fontId="4" fillId="0" borderId="28" xfId="0" applyNumberFormat="1" applyFont="1" applyFill="1" applyBorder="1" applyAlignment="1" applyProtection="1">
      <alignment horizontal="center" vertical="center" shrinkToFit="1"/>
    </xf>
    <xf numFmtId="187" fontId="4" fillId="0" borderId="29" xfId="0" applyNumberFormat="1" applyFont="1" applyFill="1" applyBorder="1" applyAlignment="1" applyProtection="1">
      <alignment horizontal="right" vertical="center" shrinkToFit="1"/>
    </xf>
    <xf numFmtId="188" fontId="4" fillId="0" borderId="29" xfId="0" applyNumberFormat="1" applyFont="1" applyFill="1" applyBorder="1" applyAlignment="1" applyProtection="1">
      <alignment horizontal="right" vertical="center" shrinkToFit="1"/>
    </xf>
    <xf numFmtId="188" fontId="4" fillId="0" borderId="30" xfId="0" applyNumberFormat="1" applyFont="1" applyFill="1" applyBorder="1" applyAlignment="1" applyProtection="1">
      <alignment horizontal="right" vertical="center" shrinkToFit="1"/>
    </xf>
    <xf numFmtId="179" fontId="4" fillId="0" borderId="28" xfId="0" applyNumberFormat="1" applyFont="1" applyFill="1" applyBorder="1" applyAlignment="1" applyProtection="1">
      <alignment vertical="center" shrinkToFit="1"/>
    </xf>
    <xf numFmtId="1" fontId="4" fillId="0" borderId="29" xfId="0" applyNumberFormat="1" applyFont="1" applyFill="1" applyBorder="1" applyAlignment="1" applyProtection="1">
      <alignment vertical="center" shrinkToFit="1"/>
    </xf>
    <xf numFmtId="179" fontId="4" fillId="0" borderId="30" xfId="0" applyNumberFormat="1" applyFont="1" applyFill="1" applyBorder="1" applyAlignment="1" applyProtection="1">
      <alignment vertical="center" shrinkToFit="1"/>
    </xf>
    <xf numFmtId="181" fontId="4" fillId="0" borderId="29" xfId="0" applyNumberFormat="1" applyFont="1" applyFill="1" applyBorder="1" applyAlignment="1" applyProtection="1">
      <alignment horizontal="right" vertical="center" shrinkToFit="1"/>
    </xf>
    <xf numFmtId="189" fontId="4" fillId="0" borderId="29" xfId="0" applyNumberFormat="1" applyFont="1" applyFill="1" applyBorder="1" applyAlignment="1" applyProtection="1">
      <alignment horizontal="center" vertical="center" shrinkToFit="1"/>
    </xf>
    <xf numFmtId="2" fontId="4" fillId="0" borderId="29" xfId="0" applyNumberFormat="1" applyFont="1" applyFill="1" applyBorder="1" applyAlignment="1" applyProtection="1">
      <alignment vertical="center" shrinkToFit="1"/>
    </xf>
    <xf numFmtId="57" fontId="4" fillId="2" borderId="32" xfId="0" applyNumberFormat="1" applyFont="1" applyFill="1" applyBorder="1" applyAlignment="1">
      <alignment horizontal="left" vertical="center" shrinkToFit="1"/>
    </xf>
    <xf numFmtId="187" fontId="4" fillId="0" borderId="8" xfId="0" applyNumberFormat="1" applyFont="1" applyFill="1" applyBorder="1" applyAlignment="1" applyProtection="1">
      <alignment horizontal="right" vertical="center" shrinkToFit="1"/>
    </xf>
    <xf numFmtId="189" fontId="4" fillId="0" borderId="34" xfId="0" applyNumberFormat="1" applyFont="1" applyFill="1" applyBorder="1" applyAlignment="1" applyProtection="1">
      <alignment horizontal="center" vertical="center" shrinkToFit="1"/>
    </xf>
    <xf numFmtId="189" fontId="4" fillId="0" borderId="8" xfId="0" applyNumberFormat="1" applyFont="1" applyFill="1" applyBorder="1" applyAlignment="1" applyProtection="1">
      <alignment vertical="center" shrinkToFit="1"/>
    </xf>
    <xf numFmtId="2" fontId="4" fillId="0" borderId="8" xfId="0" applyNumberFormat="1" applyFont="1" applyFill="1" applyBorder="1" applyAlignment="1" applyProtection="1">
      <alignment vertical="center" shrinkToFit="1"/>
    </xf>
    <xf numFmtId="188" fontId="4" fillId="0" borderId="8" xfId="0" applyNumberFormat="1" applyFont="1" applyFill="1" applyBorder="1" applyAlignment="1" applyProtection="1">
      <alignment horizontal="right" vertical="center" shrinkToFit="1"/>
    </xf>
    <xf numFmtId="188" fontId="4" fillId="0" borderId="35" xfId="0" applyNumberFormat="1" applyFont="1" applyFill="1" applyBorder="1" applyAlignment="1" applyProtection="1">
      <alignment horizontal="right" vertical="center" shrinkToFit="1"/>
    </xf>
    <xf numFmtId="179" fontId="4" fillId="0" borderId="36" xfId="0" applyNumberFormat="1" applyFont="1" applyFill="1" applyBorder="1" applyAlignment="1" applyProtection="1">
      <alignment vertical="center" shrinkToFit="1"/>
    </xf>
    <xf numFmtId="1" fontId="4" fillId="0" borderId="8" xfId="0" applyNumberFormat="1" applyFont="1" applyFill="1" applyBorder="1" applyAlignment="1" applyProtection="1">
      <alignment vertical="center" shrinkToFit="1"/>
    </xf>
    <xf numFmtId="179" fontId="4" fillId="0" borderId="35" xfId="0" applyNumberFormat="1" applyFont="1" applyFill="1" applyBorder="1" applyAlignment="1" applyProtection="1">
      <alignment vertical="center" shrinkToFit="1"/>
    </xf>
    <xf numFmtId="181" fontId="4" fillId="0" borderId="8" xfId="0" applyNumberFormat="1" applyFont="1" applyFill="1" applyBorder="1" applyAlignment="1" applyProtection="1">
      <alignment horizontal="right" vertical="center" shrinkToFit="1"/>
    </xf>
    <xf numFmtId="189" fontId="4" fillId="0" borderId="8" xfId="0" applyNumberFormat="1" applyFont="1" applyFill="1" applyBorder="1" applyAlignment="1" applyProtection="1">
      <alignment horizontal="center" vertical="center" shrinkToFit="1"/>
    </xf>
    <xf numFmtId="182" fontId="4" fillId="6" borderId="36" xfId="0" applyNumberFormat="1" applyFont="1" applyFill="1" applyBorder="1" applyAlignment="1" applyProtection="1">
      <alignment vertical="center" shrinkToFit="1"/>
    </xf>
    <xf numFmtId="180" fontId="4" fillId="0" borderId="8" xfId="0" applyNumberFormat="1" applyFont="1" applyFill="1" applyBorder="1" applyAlignment="1" applyProtection="1">
      <alignment horizontal="right" vertical="center" shrinkToFit="1"/>
    </xf>
    <xf numFmtId="189" fontId="4" fillId="0" borderId="36" xfId="0" applyNumberFormat="1" applyFont="1" applyFill="1" applyBorder="1" applyAlignment="1" applyProtection="1">
      <alignment horizontal="center" vertical="center" shrinkToFit="1"/>
    </xf>
    <xf numFmtId="189" fontId="4" fillId="0" borderId="35" xfId="0" applyNumberFormat="1" applyFont="1" applyFill="1" applyBorder="1" applyAlignment="1" applyProtection="1">
      <alignment horizontal="center" vertical="center" shrinkToFit="1"/>
    </xf>
    <xf numFmtId="179" fontId="4" fillId="0" borderId="36" xfId="0" applyNumberFormat="1" applyFont="1" applyFill="1" applyBorder="1" applyAlignment="1" applyProtection="1">
      <alignment horizontal="right" vertical="center" shrinkToFit="1"/>
    </xf>
    <xf numFmtId="189" fontId="4" fillId="0" borderId="35" xfId="0" applyNumberFormat="1" applyFont="1" applyFill="1" applyBorder="1" applyAlignment="1" applyProtection="1">
      <alignment vertical="center" shrinkToFit="1"/>
    </xf>
    <xf numFmtId="182" fontId="4" fillId="6" borderId="8" xfId="0" applyNumberFormat="1" applyFont="1" applyFill="1" applyBorder="1" applyAlignment="1" applyProtection="1">
      <alignment vertical="center" shrinkToFit="1"/>
    </xf>
    <xf numFmtId="176" fontId="4" fillId="0" borderId="36" xfId="0" applyNumberFormat="1" applyFont="1" applyFill="1" applyBorder="1" applyAlignment="1" applyProtection="1">
      <alignment vertical="center" shrinkToFit="1"/>
    </xf>
    <xf numFmtId="2" fontId="4" fillId="0" borderId="35" xfId="0" applyNumberFormat="1" applyFont="1" applyFill="1" applyBorder="1" applyAlignment="1" applyProtection="1">
      <alignment vertical="center" shrinkToFit="1"/>
    </xf>
    <xf numFmtId="182" fontId="4" fillId="6" borderId="37" xfId="0" applyNumberFormat="1" applyFont="1" applyFill="1" applyBorder="1" applyAlignment="1" applyProtection="1">
      <alignment vertical="center" shrinkToFit="1"/>
    </xf>
    <xf numFmtId="2" fontId="4" fillId="0" borderId="8" xfId="0" applyNumberFormat="1" applyFont="1" applyFill="1" applyBorder="1" applyAlignment="1" applyProtection="1">
      <alignment horizontal="center" vertical="center" shrinkToFit="1"/>
    </xf>
    <xf numFmtId="2" fontId="4" fillId="0" borderId="36" xfId="0" applyNumberFormat="1" applyFont="1" applyFill="1" applyBorder="1" applyAlignment="1" applyProtection="1">
      <alignment horizontal="center" vertical="center" shrinkToFit="1"/>
    </xf>
    <xf numFmtId="189" fontId="4" fillId="0" borderId="8" xfId="0" applyNumberFormat="1" applyFont="1" applyFill="1" applyBorder="1" applyAlignment="1" applyProtection="1">
      <alignment horizontal="right" vertical="center" shrinkToFit="1"/>
    </xf>
    <xf numFmtId="2" fontId="4" fillId="0" borderId="35" xfId="0" applyNumberFormat="1" applyFont="1" applyFill="1" applyBorder="1" applyAlignment="1" applyProtection="1">
      <alignment horizontal="center" vertical="center" shrinkToFit="1"/>
    </xf>
    <xf numFmtId="57" fontId="4" fillId="2" borderId="38" xfId="0" applyNumberFormat="1" applyFont="1" applyFill="1" applyBorder="1" applyAlignment="1">
      <alignment horizontal="left" vertical="center" shrinkToFit="1"/>
    </xf>
    <xf numFmtId="187" fontId="4" fillId="0" borderId="24" xfId="0" applyNumberFormat="1" applyFont="1" applyFill="1" applyBorder="1" applyAlignment="1" applyProtection="1">
      <alignment horizontal="right" vertical="center" shrinkToFit="1"/>
    </xf>
    <xf numFmtId="189" fontId="4" fillId="0" borderId="24" xfId="0" applyNumberFormat="1" applyFont="1" applyFill="1" applyBorder="1" applyAlignment="1" applyProtection="1">
      <alignment vertical="center" shrinkToFit="1"/>
    </xf>
    <xf numFmtId="179" fontId="4" fillId="0" borderId="41" xfId="0" applyNumberFormat="1" applyFont="1" applyFill="1" applyBorder="1" applyAlignment="1" applyProtection="1">
      <alignment vertical="center" shrinkToFit="1"/>
    </xf>
    <xf numFmtId="1" fontId="4" fillId="0" borderId="24" xfId="0" applyNumberFormat="1" applyFont="1" applyFill="1" applyBorder="1" applyAlignment="1" applyProtection="1">
      <alignment vertical="center" shrinkToFit="1"/>
    </xf>
    <xf numFmtId="179" fontId="4" fillId="0" borderId="42" xfId="0" applyNumberFormat="1" applyFont="1" applyFill="1" applyBorder="1" applyAlignment="1" applyProtection="1">
      <alignment vertical="center" shrinkToFit="1"/>
    </xf>
    <xf numFmtId="181" fontId="4" fillId="0" borderId="24" xfId="0" applyNumberFormat="1" applyFont="1" applyFill="1" applyBorder="1" applyAlignment="1" applyProtection="1">
      <alignment horizontal="right" vertical="center" shrinkToFit="1"/>
    </xf>
    <xf numFmtId="189" fontId="4" fillId="0" borderId="24" xfId="0" applyNumberFormat="1" applyFont="1" applyFill="1" applyBorder="1" applyAlignment="1" applyProtection="1">
      <alignment horizontal="center" vertical="center" shrinkToFit="1"/>
    </xf>
    <xf numFmtId="180" fontId="4" fillId="0" borderId="24" xfId="0" applyNumberFormat="1" applyFont="1" applyFill="1" applyBorder="1" applyAlignment="1" applyProtection="1">
      <alignment horizontal="right" vertical="center" shrinkToFit="1"/>
    </xf>
    <xf numFmtId="189" fontId="4" fillId="0" borderId="42" xfId="0" applyNumberFormat="1" applyFont="1" applyFill="1" applyBorder="1" applyAlignment="1" applyProtection="1">
      <alignment horizontal="center" vertical="center" shrinkToFit="1"/>
    </xf>
    <xf numFmtId="189" fontId="4" fillId="0" borderId="41" xfId="0" applyNumberFormat="1" applyFont="1" applyFill="1" applyBorder="1" applyAlignment="1" applyProtection="1">
      <alignment horizontal="center" vertical="center" shrinkToFit="1"/>
    </xf>
    <xf numFmtId="176" fontId="4" fillId="0" borderId="41" xfId="0" applyNumberFormat="1" applyFont="1" applyFill="1" applyBorder="1" applyAlignment="1" applyProtection="1">
      <alignment vertical="center" shrinkToFit="1"/>
    </xf>
    <xf numFmtId="2" fontId="4" fillId="0" borderId="42" xfId="0" applyNumberFormat="1" applyFont="1" applyFill="1" applyBorder="1" applyAlignment="1" applyProtection="1">
      <alignment vertical="center" shrinkToFit="1"/>
    </xf>
    <xf numFmtId="0" fontId="4" fillId="0" borderId="0" xfId="0" applyFont="1" applyBorder="1" applyAlignment="1">
      <alignment vertical="center"/>
    </xf>
    <xf numFmtId="179" fontId="4" fillId="0" borderId="41" xfId="0" applyNumberFormat="1" applyFont="1" applyFill="1" applyBorder="1" applyAlignment="1" applyProtection="1">
      <alignment horizontal="right" vertical="center" shrinkToFit="1"/>
    </xf>
    <xf numFmtId="0" fontId="4" fillId="0" borderId="30" xfId="0" applyFont="1" applyBorder="1" applyAlignment="1" applyProtection="1">
      <alignment vertical="center" shrinkToFit="1"/>
    </xf>
    <xf numFmtId="0" fontId="4" fillId="0" borderId="35" xfId="0" applyFont="1" applyBorder="1" applyAlignment="1" applyProtection="1">
      <alignment vertical="center" shrinkToFit="1"/>
    </xf>
    <xf numFmtId="0" fontId="4" fillId="0" borderId="35" xfId="0" applyFont="1" applyBorder="1" applyAlignment="1">
      <alignment horizontal="center" vertical="center" shrinkToFit="1"/>
    </xf>
    <xf numFmtId="0" fontId="4" fillId="0" borderId="35" xfId="0" applyFont="1" applyBorder="1" applyAlignment="1">
      <alignment vertical="center" shrinkToFit="1"/>
    </xf>
    <xf numFmtId="0" fontId="4" fillId="0" borderId="42" xfId="0" applyFont="1" applyBorder="1" applyAlignment="1">
      <alignment horizontal="center" vertical="center" shrinkToFit="1"/>
    </xf>
    <xf numFmtId="189" fontId="4" fillId="0" borderId="8" xfId="0" applyNumberFormat="1" applyFont="1" applyBorder="1" applyAlignment="1">
      <alignment horizontal="right" vertical="center" shrinkToFit="1"/>
    </xf>
    <xf numFmtId="1" fontId="4" fillId="0" borderId="8" xfId="0" applyNumberFormat="1" applyFont="1" applyBorder="1" applyAlignment="1">
      <alignment horizontal="right" vertical="center" shrinkToFit="1"/>
    </xf>
    <xf numFmtId="176" fontId="4" fillId="0" borderId="8" xfId="0" applyNumberFormat="1" applyFont="1" applyBorder="1" applyAlignment="1">
      <alignment horizontal="right" vertical="center" shrinkToFit="1"/>
    </xf>
    <xf numFmtId="0" fontId="4" fillId="0" borderId="12" xfId="0" applyFont="1" applyBorder="1" applyAlignment="1" applyProtection="1">
      <alignment horizontal="right" vertical="center"/>
    </xf>
    <xf numFmtId="0" fontId="4" fillId="0" borderId="13" xfId="0" applyFont="1" applyBorder="1" applyAlignment="1" applyProtection="1">
      <alignment horizontal="right" vertical="center"/>
    </xf>
    <xf numFmtId="0" fontId="4" fillId="0" borderId="13" xfId="0" applyFont="1" applyFill="1" applyBorder="1" applyAlignment="1" applyProtection="1">
      <alignment horizontal="right" vertical="center"/>
    </xf>
    <xf numFmtId="0" fontId="4" fillId="0" borderId="19"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11" xfId="0" applyFont="1" applyFill="1" applyBorder="1" applyAlignment="1" applyProtection="1">
      <alignment horizontal="left" vertical="center"/>
    </xf>
    <xf numFmtId="0" fontId="4" fillId="0" borderId="43" xfId="0" applyFont="1" applyBorder="1" applyAlignment="1">
      <alignment vertical="center" shrinkToFit="1"/>
    </xf>
    <xf numFmtId="0" fontId="4" fillId="0" borderId="29" xfId="0" applyFont="1" applyBorder="1" applyAlignment="1" applyProtection="1">
      <alignment vertical="center" shrinkToFit="1"/>
    </xf>
    <xf numFmtId="0" fontId="4" fillId="0" borderId="29" xfId="0" applyFont="1" applyBorder="1" applyAlignment="1">
      <alignment horizontal="center" vertical="center" shrinkToFit="1"/>
    </xf>
    <xf numFmtId="0" fontId="4" fillId="0" borderId="37" xfId="0" applyFont="1" applyBorder="1" applyAlignment="1">
      <alignment horizontal="center" vertical="center" shrinkToFit="1"/>
    </xf>
    <xf numFmtId="0" fontId="4" fillId="0" borderId="8" xfId="0" applyFont="1" applyBorder="1" applyAlignment="1" applyProtection="1">
      <alignment vertical="center" shrinkToFit="1"/>
    </xf>
    <xf numFmtId="0" fontId="4" fillId="0" borderId="8" xfId="0" applyFont="1" applyBorder="1" applyAlignment="1">
      <alignment horizontal="center" vertical="center" shrinkToFit="1"/>
    </xf>
    <xf numFmtId="0" fontId="4" fillId="0" borderId="8" xfId="0" applyFont="1" applyBorder="1" applyAlignment="1">
      <alignment vertical="center" shrinkToFit="1"/>
    </xf>
    <xf numFmtId="183" fontId="4" fillId="4" borderId="8" xfId="0" applyNumberFormat="1" applyFont="1" applyFill="1" applyBorder="1" applyAlignment="1" applyProtection="1">
      <alignment horizontal="right" vertical="center" shrinkToFit="1"/>
    </xf>
    <xf numFmtId="0" fontId="4" fillId="0" borderId="37" xfId="0" applyFont="1" applyBorder="1" applyAlignment="1">
      <alignment vertical="center" shrinkToFit="1"/>
    </xf>
    <xf numFmtId="0" fontId="4" fillId="0" borderId="8" xfId="0" applyFont="1" applyBorder="1" applyAlignment="1" applyProtection="1">
      <alignment horizontal="right" vertical="center" shrinkToFit="1"/>
    </xf>
    <xf numFmtId="0" fontId="4" fillId="0" borderId="44" xfId="0" applyFont="1" applyBorder="1" applyAlignment="1">
      <alignment vertical="center" shrinkToFit="1"/>
    </xf>
    <xf numFmtId="0" fontId="4" fillId="0" borderId="24" xfId="0" applyFont="1" applyBorder="1" applyAlignment="1" applyProtection="1">
      <alignment vertical="center" shrinkToFit="1"/>
    </xf>
    <xf numFmtId="0" fontId="4" fillId="0" borderId="24" xfId="0" applyFont="1" applyBorder="1" applyAlignment="1" applyProtection="1">
      <alignment horizontal="right" vertical="center" shrinkToFit="1"/>
    </xf>
    <xf numFmtId="0" fontId="4" fillId="0" borderId="24" xfId="0" applyFont="1" applyBorder="1" applyAlignment="1">
      <alignment horizontal="center" vertical="center" shrinkToFit="1"/>
    </xf>
    <xf numFmtId="0" fontId="4" fillId="0" borderId="37" xfId="0" applyFont="1" applyBorder="1" applyAlignment="1" applyProtection="1">
      <alignment vertical="center" shrinkToFit="1"/>
    </xf>
    <xf numFmtId="0" fontId="4" fillId="0" borderId="19" xfId="0" applyFont="1" applyBorder="1" applyAlignment="1" applyProtection="1">
      <alignment vertical="center" shrinkToFit="1"/>
    </xf>
    <xf numFmtId="0" fontId="4" fillId="0" borderId="11" xfId="0" applyFont="1" applyBorder="1" applyAlignment="1" applyProtection="1">
      <alignment vertical="center" shrinkToFit="1"/>
    </xf>
    <xf numFmtId="0" fontId="4" fillId="0" borderId="11" xfId="0" applyFont="1" applyBorder="1" applyAlignment="1">
      <alignment vertical="center" shrinkToFit="1"/>
    </xf>
    <xf numFmtId="0" fontId="4" fillId="0" borderId="11" xfId="0" applyFont="1" applyBorder="1" applyAlignment="1">
      <alignment horizontal="center" vertical="center" shrinkToFit="1"/>
    </xf>
    <xf numFmtId="0" fontId="18" fillId="2" borderId="8" xfId="0" applyFont="1" applyFill="1" applyBorder="1" applyAlignment="1" applyProtection="1">
      <alignment horizontal="center" vertical="top" wrapText="1"/>
    </xf>
    <xf numFmtId="189" fontId="4" fillId="5" borderId="16" xfId="0" applyNumberFormat="1" applyFont="1" applyFill="1" applyBorder="1" applyAlignment="1" applyProtection="1">
      <alignment horizontal="right" vertical="center" shrinkToFit="1"/>
    </xf>
    <xf numFmtId="57" fontId="4" fillId="2" borderId="30" xfId="0" applyNumberFormat="1" applyFont="1" applyFill="1" applyBorder="1" applyAlignment="1">
      <alignment horizontal="center" vertical="center"/>
    </xf>
    <xf numFmtId="57" fontId="4" fillId="2" borderId="35" xfId="0" applyNumberFormat="1" applyFont="1" applyFill="1" applyBorder="1" applyAlignment="1">
      <alignment horizontal="center" vertical="center"/>
    </xf>
    <xf numFmtId="57" fontId="4" fillId="2" borderId="35" xfId="0" applyNumberFormat="1" applyFont="1" applyFill="1" applyBorder="1" applyAlignment="1">
      <alignment horizontal="left" vertical="center"/>
    </xf>
    <xf numFmtId="2" fontId="4" fillId="0" borderId="30" xfId="0" applyNumberFormat="1" applyFont="1" applyBorder="1" applyAlignment="1" applyProtection="1">
      <alignment vertical="center" shrinkToFit="1"/>
    </xf>
    <xf numFmtId="2" fontId="4" fillId="0" borderId="35" xfId="0" applyNumberFormat="1" applyFont="1" applyBorder="1" applyAlignment="1" applyProtection="1">
      <alignment vertical="center" shrinkToFit="1"/>
    </xf>
    <xf numFmtId="2" fontId="4" fillId="0" borderId="5" xfId="0" applyNumberFormat="1" applyFont="1" applyBorder="1" applyAlignment="1" applyProtection="1">
      <alignment vertical="center" shrinkToFit="1"/>
    </xf>
    <xf numFmtId="189" fontId="4" fillId="0" borderId="24" xfId="0" applyNumberFormat="1" applyFont="1" applyBorder="1" applyAlignment="1">
      <alignment vertical="center" shrinkToFit="1"/>
    </xf>
    <xf numFmtId="1" fontId="4" fillId="0" borderId="24" xfId="0" applyNumberFormat="1" applyFont="1" applyBorder="1" applyAlignment="1">
      <alignment horizontal="right" vertical="center" shrinkToFit="1"/>
    </xf>
    <xf numFmtId="57" fontId="4" fillId="2" borderId="45" xfId="0" applyNumberFormat="1" applyFont="1" applyFill="1" applyBorder="1" applyAlignment="1">
      <alignment horizontal="left" vertical="center" shrinkToFit="1"/>
    </xf>
    <xf numFmtId="189" fontId="4" fillId="0" borderId="46" xfId="0" applyNumberFormat="1" applyFont="1" applyFill="1" applyBorder="1" applyAlignment="1" applyProtection="1">
      <alignment horizontal="center" vertical="center" shrinkToFit="1"/>
    </xf>
    <xf numFmtId="187" fontId="4" fillId="0" borderId="47" xfId="0" applyNumberFormat="1" applyFont="1" applyFill="1" applyBorder="1" applyAlignment="1" applyProtection="1">
      <alignment horizontal="right" vertical="center" shrinkToFit="1"/>
    </xf>
    <xf numFmtId="189" fontId="4" fillId="0" borderId="47" xfId="0" applyNumberFormat="1" applyFont="1" applyFill="1" applyBorder="1" applyAlignment="1" applyProtection="1">
      <alignment horizontal="center" vertical="center" shrinkToFit="1"/>
    </xf>
    <xf numFmtId="176" fontId="4" fillId="0" borderId="46" xfId="0" applyNumberFormat="1" applyFont="1" applyFill="1" applyBorder="1" applyAlignment="1" applyProtection="1">
      <alignment vertical="center" shrinkToFit="1"/>
    </xf>
    <xf numFmtId="1" fontId="4" fillId="0" borderId="47" xfId="0" applyNumberFormat="1" applyFont="1" applyFill="1" applyBorder="1" applyAlignment="1" applyProtection="1">
      <alignment vertical="center" shrinkToFit="1"/>
    </xf>
    <xf numFmtId="2" fontId="4" fillId="0" borderId="25" xfId="0" applyNumberFormat="1" applyFont="1" applyFill="1" applyBorder="1" applyAlignment="1" applyProtection="1">
      <alignment vertical="center" shrinkToFit="1"/>
    </xf>
    <xf numFmtId="189" fontId="4" fillId="0" borderId="26" xfId="0" applyNumberFormat="1" applyFont="1" applyBorder="1" applyAlignment="1">
      <alignment vertical="center" shrinkToFit="1"/>
    </xf>
    <xf numFmtId="1" fontId="4" fillId="0" borderId="26" xfId="0" applyNumberFormat="1" applyFont="1" applyBorder="1" applyAlignment="1">
      <alignment horizontal="right" vertical="center" shrinkToFit="1"/>
    </xf>
    <xf numFmtId="57" fontId="16" fillId="2" borderId="27" xfId="0" applyNumberFormat="1" applyFont="1" applyFill="1" applyBorder="1" applyAlignment="1">
      <alignment horizontal="left" vertical="center" shrinkToFit="1"/>
    </xf>
    <xf numFmtId="57" fontId="16" fillId="2" borderId="38" xfId="0" applyNumberFormat="1" applyFont="1" applyFill="1" applyBorder="1" applyAlignment="1">
      <alignment horizontal="left" vertical="center" shrinkToFit="1"/>
    </xf>
    <xf numFmtId="0" fontId="19" fillId="0" borderId="0" xfId="1" applyFont="1" applyAlignment="1" applyProtection="1">
      <alignment horizontal="left" vertical="center"/>
    </xf>
    <xf numFmtId="0" fontId="19" fillId="0" borderId="0" xfId="1" applyFont="1" applyAlignment="1" applyProtection="1">
      <alignment vertical="center"/>
    </xf>
    <xf numFmtId="178" fontId="19" fillId="0" borderId="0" xfId="1" applyNumberFormat="1" applyFont="1" applyAlignment="1" applyProtection="1">
      <alignment vertical="center"/>
    </xf>
    <xf numFmtId="0" fontId="19" fillId="0" borderId="0" xfId="1" applyFont="1" applyBorder="1" applyAlignment="1" applyProtection="1">
      <alignment horizontal="left" vertical="center"/>
    </xf>
    <xf numFmtId="0" fontId="19" fillId="0" borderId="0" xfId="1" applyFont="1" applyFill="1" applyAlignment="1" applyProtection="1">
      <alignment vertical="center"/>
    </xf>
    <xf numFmtId="184" fontId="4" fillId="3" borderId="48" xfId="0" applyNumberFormat="1" applyFont="1" applyFill="1" applyBorder="1" applyAlignment="1">
      <alignment horizontal="right" vertical="center"/>
    </xf>
    <xf numFmtId="184" fontId="4" fillId="5" borderId="49" xfId="0" applyNumberFormat="1" applyFont="1" applyFill="1" applyBorder="1" applyAlignment="1">
      <alignment horizontal="right" vertical="center"/>
    </xf>
    <xf numFmtId="184" fontId="4" fillId="3" borderId="49" xfId="0" applyNumberFormat="1" applyFont="1" applyFill="1" applyBorder="1" applyAlignment="1">
      <alignment horizontal="right" vertical="center"/>
    </xf>
    <xf numFmtId="184" fontId="4" fillId="3" borderId="50" xfId="0" applyNumberFormat="1" applyFont="1" applyFill="1" applyBorder="1" applyAlignment="1">
      <alignment horizontal="right" vertical="center"/>
    </xf>
    <xf numFmtId="0" fontId="4" fillId="2" borderId="4" xfId="0" applyFont="1" applyFill="1" applyBorder="1" applyAlignment="1" applyProtection="1">
      <alignment horizontal="left" vertical="center"/>
    </xf>
    <xf numFmtId="0" fontId="4" fillId="2" borderId="1" xfId="0" applyFont="1" applyFill="1" applyBorder="1" applyAlignment="1" applyProtection="1">
      <alignment horizontal="left" vertical="center"/>
    </xf>
    <xf numFmtId="189" fontId="4" fillId="3" borderId="14" xfId="0" applyNumberFormat="1" applyFont="1" applyFill="1" applyBorder="1" applyAlignment="1" applyProtection="1">
      <alignment horizontal="right" vertical="center" shrinkToFit="1"/>
    </xf>
    <xf numFmtId="189" fontId="4" fillId="3" borderId="15" xfId="0" applyNumberFormat="1" applyFont="1" applyFill="1" applyBorder="1" applyAlignment="1" applyProtection="1">
      <alignment horizontal="right" vertical="center" shrinkToFit="1"/>
    </xf>
    <xf numFmtId="189" fontId="4" fillId="3" borderId="20" xfId="0" applyNumberFormat="1" applyFont="1" applyFill="1" applyBorder="1" applyAlignment="1" applyProtection="1">
      <alignment horizontal="right" vertical="center" shrinkToFit="1"/>
    </xf>
    <xf numFmtId="0" fontId="4" fillId="2" borderId="10" xfId="0" applyFont="1" applyFill="1" applyBorder="1" applyAlignment="1" applyProtection="1">
      <alignment horizontal="right" vertical="center"/>
    </xf>
    <xf numFmtId="0" fontId="4" fillId="2" borderId="11" xfId="0" applyFont="1" applyFill="1" applyBorder="1" applyAlignment="1" applyProtection="1">
      <alignment horizontal="right" vertical="center"/>
    </xf>
    <xf numFmtId="0" fontId="4" fillId="2" borderId="11" xfId="0" quotePrefix="1" applyFont="1" applyFill="1" applyBorder="1" applyAlignment="1" applyProtection="1">
      <alignment horizontal="right" vertical="center"/>
    </xf>
    <xf numFmtId="189" fontId="4" fillId="2" borderId="11" xfId="0" applyNumberFormat="1" applyFont="1" applyFill="1" applyBorder="1" applyAlignment="1" applyProtection="1">
      <alignment horizontal="right" vertical="center"/>
    </xf>
    <xf numFmtId="0" fontId="4" fillId="2" borderId="5" xfId="0" quotePrefix="1" applyFont="1" applyFill="1" applyBorder="1" applyAlignment="1" applyProtection="1">
      <alignment horizontal="right" vertical="center"/>
    </xf>
    <xf numFmtId="0" fontId="4" fillId="2" borderId="5" xfId="0" applyFont="1" applyFill="1" applyBorder="1" applyAlignment="1" applyProtection="1">
      <alignment horizontal="right" vertical="center"/>
    </xf>
    <xf numFmtId="176" fontId="4" fillId="5" borderId="16" xfId="0" applyNumberFormat="1" applyFont="1" applyFill="1" applyBorder="1" applyAlignment="1" applyProtection="1">
      <alignment horizontal="right" vertical="center" shrinkToFit="1"/>
    </xf>
    <xf numFmtId="176" fontId="4" fillId="5" borderId="9" xfId="0" applyNumberFormat="1" applyFont="1" applyFill="1" applyBorder="1" applyAlignment="1" applyProtection="1">
      <alignment horizontal="right" vertical="center" shrinkToFit="1"/>
    </xf>
    <xf numFmtId="189" fontId="4" fillId="5" borderId="21" xfId="0" applyNumberFormat="1" applyFont="1" applyFill="1" applyBorder="1" applyAlignment="1" applyProtection="1">
      <alignment horizontal="right" vertical="center" shrinkToFit="1"/>
    </xf>
    <xf numFmtId="189" fontId="4" fillId="5" borderId="9" xfId="0" applyNumberFormat="1" applyFont="1" applyFill="1" applyBorder="1" applyAlignment="1" applyProtection="1">
      <alignment horizontal="right" vertical="center" shrinkToFit="1"/>
    </xf>
    <xf numFmtId="189" fontId="4" fillId="7" borderId="34" xfId="0" applyNumberFormat="1" applyFont="1" applyFill="1" applyBorder="1" applyAlignment="1" applyProtection="1">
      <alignment horizontal="center" vertical="center" shrinkToFit="1"/>
    </xf>
    <xf numFmtId="57" fontId="10" fillId="0" borderId="0" xfId="0" quotePrefix="1" applyNumberFormat="1" applyFont="1" applyAlignment="1" applyProtection="1">
      <alignment horizontal="center" vertical="center"/>
      <protection locked="0"/>
    </xf>
    <xf numFmtId="57" fontId="10" fillId="0" borderId="0" xfId="0" quotePrefix="1" applyNumberFormat="1" applyFont="1" applyAlignment="1" applyProtection="1">
      <alignment vertical="center"/>
      <protection locked="0"/>
    </xf>
    <xf numFmtId="2" fontId="20" fillId="0" borderId="0" xfId="0" applyNumberFormat="1" applyFont="1" applyAlignment="1" applyProtection="1">
      <alignment vertical="center"/>
    </xf>
    <xf numFmtId="57" fontId="10" fillId="0" borderId="0" xfId="0" applyNumberFormat="1" applyFont="1" applyAlignment="1" applyProtection="1">
      <alignment vertical="center"/>
      <protection locked="0"/>
    </xf>
    <xf numFmtId="0" fontId="10" fillId="0" borderId="0" xfId="0" quotePrefix="1" applyFont="1" applyAlignment="1" applyProtection="1">
      <alignment vertical="center"/>
      <protection locked="0"/>
    </xf>
    <xf numFmtId="176" fontId="20" fillId="0" borderId="0" xfId="0" applyNumberFormat="1" applyFont="1" applyAlignment="1" applyProtection="1">
      <alignment vertical="center"/>
    </xf>
    <xf numFmtId="0" fontId="20" fillId="0" borderId="0" xfId="0" quotePrefix="1" applyFont="1" applyAlignment="1">
      <alignment vertical="center"/>
    </xf>
    <xf numFmtId="177" fontId="20" fillId="0" borderId="0" xfId="0" applyNumberFormat="1" applyFont="1" applyAlignment="1" applyProtection="1">
      <alignment vertical="center"/>
    </xf>
    <xf numFmtId="189" fontId="4" fillId="8" borderId="34" xfId="0" applyNumberFormat="1" applyFont="1" applyFill="1" applyBorder="1" applyAlignment="1" applyProtection="1">
      <alignment horizontal="center" vertical="center" shrinkToFit="1"/>
    </xf>
    <xf numFmtId="189" fontId="4" fillId="9" borderId="34" xfId="0" applyNumberFormat="1" applyFont="1" applyFill="1" applyBorder="1" applyAlignment="1" applyProtection="1">
      <alignment horizontal="center" vertical="center" shrinkToFit="1"/>
    </xf>
    <xf numFmtId="189" fontId="4" fillId="10" borderId="33" xfId="0" applyNumberFormat="1" applyFont="1" applyFill="1" applyBorder="1" applyAlignment="1" applyProtection="1">
      <alignment horizontal="center" vertical="center" shrinkToFit="1"/>
    </xf>
    <xf numFmtId="189" fontId="4" fillId="10" borderId="39" xfId="0" applyNumberFormat="1" applyFont="1" applyFill="1" applyBorder="1" applyAlignment="1" applyProtection="1">
      <alignment horizontal="center" vertical="center" shrinkToFit="1"/>
    </xf>
    <xf numFmtId="189" fontId="4" fillId="10" borderId="31" xfId="0" applyNumberFormat="1" applyFont="1" applyFill="1" applyBorder="1" applyAlignment="1" applyProtection="1">
      <alignment horizontal="center" vertical="center" shrinkToFit="1"/>
    </xf>
    <xf numFmtId="189" fontId="4" fillId="11" borderId="40" xfId="0" applyNumberFormat="1" applyFont="1" applyFill="1" applyBorder="1" applyAlignment="1" applyProtection="1">
      <alignment horizontal="center" vertical="center" shrinkToFit="1"/>
    </xf>
    <xf numFmtId="189" fontId="4" fillId="0" borderId="51" xfId="0" applyNumberFormat="1" applyFont="1" applyFill="1" applyBorder="1" applyAlignment="1" applyProtection="1">
      <alignment horizontal="center" vertical="center" shrinkToFit="1"/>
    </xf>
    <xf numFmtId="189" fontId="4" fillId="0" borderId="52" xfId="0" applyNumberFormat="1" applyFont="1" applyFill="1" applyBorder="1" applyAlignment="1" applyProtection="1">
      <alignment horizontal="center" vertical="center" shrinkToFit="1"/>
    </xf>
    <xf numFmtId="189" fontId="4" fillId="0" borderId="53" xfId="0" applyNumberFormat="1" applyFont="1" applyFill="1" applyBorder="1" applyAlignment="1" applyProtection="1">
      <alignment horizontal="center" vertical="center" shrinkToFit="1"/>
    </xf>
    <xf numFmtId="188" fontId="4" fillId="0" borderId="51" xfId="0" applyNumberFormat="1" applyFont="1" applyFill="1" applyBorder="1" applyAlignment="1" applyProtection="1">
      <alignment horizontal="right" vertical="center" shrinkToFit="1"/>
    </xf>
    <xf numFmtId="189" fontId="4" fillId="12" borderId="51" xfId="0" applyNumberFormat="1" applyFont="1" applyFill="1" applyBorder="1" applyAlignment="1" applyProtection="1">
      <alignment horizontal="center" vertical="center" shrinkToFit="1"/>
    </xf>
    <xf numFmtId="189" fontId="4" fillId="11" borderId="54" xfId="0" applyNumberFormat="1" applyFont="1" applyFill="1" applyBorder="1" applyAlignment="1">
      <alignment horizontal="right" vertical="center" shrinkToFit="1"/>
    </xf>
    <xf numFmtId="0" fontId="4" fillId="2" borderId="55" xfId="0" applyFont="1" applyFill="1" applyBorder="1" applyAlignment="1" applyProtection="1">
      <alignment horizontal="left" vertical="center"/>
    </xf>
    <xf numFmtId="0" fontId="4" fillId="2" borderId="13" xfId="0" applyFont="1" applyFill="1" applyBorder="1" applyAlignment="1" applyProtection="1">
      <alignment horizontal="left" vertical="center"/>
    </xf>
    <xf numFmtId="187" fontId="4" fillId="0" borderId="55" xfId="0" applyNumberFormat="1" applyFont="1" applyFill="1" applyBorder="1" applyAlignment="1">
      <alignment vertical="center" shrinkToFit="1"/>
    </xf>
    <xf numFmtId="186" fontId="4" fillId="0" borderId="13" xfId="0" applyNumberFormat="1" applyFont="1" applyFill="1" applyBorder="1" applyAlignment="1">
      <alignment vertical="center" shrinkToFit="1"/>
    </xf>
    <xf numFmtId="187" fontId="4" fillId="0" borderId="10" xfId="0" applyNumberFormat="1" applyFont="1" applyFill="1" applyBorder="1" applyAlignment="1">
      <alignment vertical="center" shrinkToFit="1"/>
    </xf>
    <xf numFmtId="186" fontId="4" fillId="0" borderId="11" xfId="0" applyNumberFormat="1" applyFont="1" applyFill="1" applyBorder="1" applyAlignment="1">
      <alignment vertical="center" shrinkToFit="1"/>
    </xf>
    <xf numFmtId="0" fontId="4" fillId="2" borderId="12" xfId="0" applyFont="1" applyFill="1" applyBorder="1" applyAlignment="1" applyProtection="1">
      <alignment horizontal="left" vertical="center"/>
    </xf>
    <xf numFmtId="0" fontId="4" fillId="2" borderId="19" xfId="0" applyFont="1" applyFill="1" applyBorder="1" applyAlignment="1" applyProtection="1">
      <alignment horizontal="left" vertical="center"/>
    </xf>
    <xf numFmtId="2" fontId="4" fillId="0" borderId="43" xfId="0" applyNumberFormat="1" applyFont="1" applyBorder="1" applyAlignment="1" applyProtection="1">
      <alignment horizontal="center" vertical="center" shrinkToFit="1"/>
    </xf>
    <xf numFmtId="1" fontId="4" fillId="0" borderId="29" xfId="0" applyNumberFormat="1" applyFont="1" applyBorder="1" applyAlignment="1" applyProtection="1">
      <alignment vertical="center" shrinkToFit="1"/>
    </xf>
    <xf numFmtId="2" fontId="4" fillId="0" borderId="29" xfId="0" applyNumberFormat="1" applyFont="1" applyBorder="1" applyAlignment="1" applyProtection="1">
      <alignment vertical="center" shrinkToFit="1"/>
    </xf>
    <xf numFmtId="179" fontId="4" fillId="0" borderId="29" xfId="0" applyNumberFormat="1" applyFont="1" applyBorder="1" applyAlignment="1" applyProtection="1">
      <alignment vertical="center" shrinkToFit="1"/>
    </xf>
    <xf numFmtId="2" fontId="4" fillId="0" borderId="37" xfId="0" applyNumberFormat="1" applyFont="1" applyBorder="1" applyAlignment="1" applyProtection="1">
      <alignment horizontal="center" vertical="center" shrinkToFit="1"/>
    </xf>
    <xf numFmtId="1" fontId="4" fillId="0" borderId="8" xfId="0" applyNumberFormat="1" applyFont="1" applyBorder="1" applyAlignment="1" applyProtection="1">
      <alignment vertical="center" shrinkToFit="1"/>
    </xf>
    <xf numFmtId="2" fontId="4" fillId="0" borderId="8" xfId="0" applyNumberFormat="1" applyFont="1" applyBorder="1" applyAlignment="1" applyProtection="1">
      <alignment horizontal="center" vertical="center" shrinkToFit="1"/>
    </xf>
    <xf numFmtId="179" fontId="4" fillId="0" borderId="8" xfId="0" applyNumberFormat="1" applyFont="1" applyBorder="1" applyAlignment="1" applyProtection="1">
      <alignment vertical="center" shrinkToFit="1"/>
    </xf>
    <xf numFmtId="176" fontId="4" fillId="0" borderId="37" xfId="0" applyNumberFormat="1" applyFont="1" applyBorder="1" applyAlignment="1" applyProtection="1">
      <alignment vertical="center" shrinkToFit="1"/>
    </xf>
    <xf numFmtId="2" fontId="4" fillId="0" borderId="8" xfId="0" applyNumberFormat="1" applyFont="1" applyBorder="1" applyAlignment="1" applyProtection="1">
      <alignment vertical="center" shrinkToFit="1"/>
    </xf>
    <xf numFmtId="176" fontId="4" fillId="0" borderId="37" xfId="0" applyNumberFormat="1" applyFont="1" applyBorder="1" applyAlignment="1" applyProtection="1">
      <alignment horizontal="right" vertical="center" shrinkToFit="1"/>
    </xf>
    <xf numFmtId="2" fontId="4" fillId="0" borderId="19" xfId="0" applyNumberFormat="1" applyFont="1" applyBorder="1" applyAlignment="1" applyProtection="1">
      <alignment horizontal="center" vertical="center" shrinkToFit="1"/>
    </xf>
    <xf numFmtId="1" fontId="4" fillId="0" borderId="11" xfId="0" applyNumberFormat="1" applyFont="1" applyBorder="1" applyAlignment="1" applyProtection="1">
      <alignment vertical="center" shrinkToFit="1"/>
    </xf>
    <xf numFmtId="2" fontId="4" fillId="0" borderId="11" xfId="0" applyNumberFormat="1" applyFont="1" applyBorder="1" applyAlignment="1" applyProtection="1">
      <alignment vertical="center" shrinkToFit="1"/>
    </xf>
    <xf numFmtId="2" fontId="4" fillId="0" borderId="8" xfId="0" applyNumberFormat="1" applyFont="1" applyFill="1" applyBorder="1" applyAlignment="1" applyProtection="1">
      <alignment horizontal="right" vertical="center" shrinkToFit="1"/>
    </xf>
    <xf numFmtId="2" fontId="4" fillId="0" borderId="24" xfId="0" applyNumberFormat="1" applyFont="1" applyFill="1" applyBorder="1" applyAlignment="1" applyProtection="1">
      <alignment horizontal="right" vertical="center" shrinkToFit="1"/>
    </xf>
    <xf numFmtId="2" fontId="4" fillId="0" borderId="47" xfId="0" applyNumberFormat="1" applyFont="1" applyFill="1" applyBorder="1" applyAlignment="1" applyProtection="1">
      <alignment horizontal="right" vertical="center" shrinkToFit="1"/>
    </xf>
    <xf numFmtId="2" fontId="4" fillId="0" borderId="11" xfId="0" applyNumberFormat="1" applyFont="1" applyFill="1" applyBorder="1" applyAlignment="1" applyProtection="1">
      <alignment horizontal="right" vertical="center" shrinkToFit="1"/>
    </xf>
    <xf numFmtId="176" fontId="4" fillId="0" borderId="24" xfId="0" applyNumberFormat="1" applyFont="1" applyBorder="1" applyAlignment="1">
      <alignment horizontal="right" vertical="center" shrinkToFit="1"/>
    </xf>
    <xf numFmtId="0" fontId="4" fillId="0" borderId="56" xfId="0" applyFont="1" applyBorder="1" applyAlignment="1">
      <alignment vertical="center"/>
    </xf>
    <xf numFmtId="57" fontId="4" fillId="2" borderId="57" xfId="0" applyNumberFormat="1" applyFont="1" applyFill="1" applyBorder="1" applyAlignment="1">
      <alignment horizontal="left" vertical="center" shrinkToFit="1"/>
    </xf>
    <xf numFmtId="189" fontId="4" fillId="0" borderId="58" xfId="0" applyNumberFormat="1" applyFont="1" applyFill="1" applyBorder="1" applyAlignment="1" applyProtection="1">
      <alignment horizontal="center" vertical="center" shrinkToFit="1"/>
    </xf>
    <xf numFmtId="187" fontId="4" fillId="0" borderId="59" xfId="0" applyNumberFormat="1" applyFont="1" applyFill="1" applyBorder="1" applyAlignment="1" applyProtection="1">
      <alignment horizontal="right" vertical="center" shrinkToFit="1"/>
    </xf>
    <xf numFmtId="189" fontId="4" fillId="0" borderId="59" xfId="0" applyNumberFormat="1" applyFont="1" applyFill="1" applyBorder="1" applyAlignment="1" applyProtection="1">
      <alignment horizontal="center" vertical="center" shrinkToFit="1"/>
    </xf>
    <xf numFmtId="2" fontId="4" fillId="0" borderId="59" xfId="0" applyNumberFormat="1" applyFont="1" applyFill="1" applyBorder="1" applyAlignment="1" applyProtection="1">
      <alignment horizontal="right" vertical="center" shrinkToFit="1"/>
    </xf>
    <xf numFmtId="189" fontId="4" fillId="0" borderId="60" xfId="0" applyNumberFormat="1" applyFont="1" applyFill="1" applyBorder="1" applyAlignment="1" applyProtection="1">
      <alignment horizontal="center" vertical="center" shrinkToFit="1"/>
    </xf>
    <xf numFmtId="179" fontId="4" fillId="0" borderId="58" xfId="0" applyNumberFormat="1" applyFont="1" applyFill="1" applyBorder="1" applyAlignment="1" applyProtection="1">
      <alignment horizontal="right" vertical="center" shrinkToFit="1"/>
    </xf>
    <xf numFmtId="1" fontId="4" fillId="0" borderId="59" xfId="0" applyNumberFormat="1" applyFont="1" applyFill="1" applyBorder="1" applyAlignment="1" applyProtection="1">
      <alignment vertical="center" shrinkToFit="1"/>
    </xf>
    <xf numFmtId="179" fontId="4" fillId="0" borderId="61" xfId="0" applyNumberFormat="1" applyFont="1" applyFill="1" applyBorder="1" applyAlignment="1" applyProtection="1">
      <alignment vertical="center" shrinkToFit="1"/>
    </xf>
    <xf numFmtId="0" fontId="4" fillId="0" borderId="62" xfId="0" applyFont="1" applyBorder="1" applyAlignment="1">
      <alignment vertical="center" shrinkToFit="1"/>
    </xf>
    <xf numFmtId="0" fontId="4" fillId="0" borderId="59" xfId="0" applyFont="1" applyBorder="1" applyAlignment="1" applyProtection="1">
      <alignment vertical="center" shrinkToFit="1"/>
    </xf>
    <xf numFmtId="0" fontId="4" fillId="0" borderId="59" xfId="0" applyFont="1" applyBorder="1" applyAlignment="1" applyProtection="1">
      <alignment horizontal="right" vertical="center" shrinkToFit="1"/>
    </xf>
    <xf numFmtId="0" fontId="4" fillId="0" borderId="59" xfId="0" applyFont="1" applyBorder="1" applyAlignment="1">
      <alignment horizontal="center" vertical="center" shrinkToFit="1"/>
    </xf>
    <xf numFmtId="0" fontId="4" fillId="0" borderId="61" xfId="0" applyFont="1" applyBorder="1" applyAlignment="1">
      <alignment horizontal="center" vertical="center" shrinkToFit="1"/>
    </xf>
    <xf numFmtId="2" fontId="4" fillId="0" borderId="59" xfId="0" applyNumberFormat="1" applyFont="1" applyBorder="1" applyAlignment="1">
      <alignment vertical="center" shrinkToFit="1"/>
    </xf>
    <xf numFmtId="176" fontId="4" fillId="0" borderId="59" xfId="0" applyNumberFormat="1" applyFont="1" applyBorder="1" applyAlignment="1">
      <alignment horizontal="right" vertical="center" shrinkToFit="1"/>
    </xf>
    <xf numFmtId="1" fontId="4" fillId="0" borderId="59" xfId="0" applyNumberFormat="1" applyFont="1" applyBorder="1" applyAlignment="1">
      <alignment horizontal="right" vertical="center" shrinkToFit="1"/>
    </xf>
    <xf numFmtId="189" fontId="4" fillId="0" borderId="59" xfId="0" applyNumberFormat="1" applyFont="1" applyBorder="1" applyAlignment="1">
      <alignment vertical="center" shrinkToFit="1"/>
    </xf>
    <xf numFmtId="189" fontId="4" fillId="11" borderId="34" xfId="0" applyNumberFormat="1" applyFont="1" applyFill="1" applyBorder="1" applyAlignment="1" applyProtection="1">
      <alignment horizontal="center" vertical="center" shrinkToFit="1"/>
    </xf>
    <xf numFmtId="189" fontId="4" fillId="0" borderId="8" xfId="0" applyNumberFormat="1" applyFont="1" applyFill="1" applyBorder="1" applyAlignment="1">
      <alignment horizontal="right" vertical="center" shrinkToFit="1"/>
    </xf>
    <xf numFmtId="176" fontId="4" fillId="0" borderId="26" xfId="0" applyNumberFormat="1" applyFont="1" applyBorder="1" applyAlignment="1">
      <alignment horizontal="right" vertical="center" shrinkToFit="1"/>
    </xf>
    <xf numFmtId="0" fontId="4" fillId="0" borderId="0" xfId="0" applyNumberFormat="1" applyFont="1" applyAlignment="1"/>
    <xf numFmtId="0" fontId="4" fillId="0" borderId="63" xfId="0" applyFont="1" applyBorder="1" applyAlignment="1">
      <alignment vertical="center"/>
    </xf>
    <xf numFmtId="0" fontId="17" fillId="0" borderId="0" xfId="0" applyNumberFormat="1" applyFont="1" applyAlignment="1">
      <alignment horizontal="center" vertical="center" shrinkToFit="1"/>
    </xf>
    <xf numFmtId="0" fontId="21" fillId="0" borderId="0" xfId="0" applyFont="1" applyAlignment="1">
      <alignment horizontal="center" vertical="center" shrinkToFit="1"/>
    </xf>
    <xf numFmtId="179" fontId="4"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CC"/>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4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あいなめ (放水口/県)</a:t>
            </a:r>
          </a:p>
        </c:rich>
      </c:tx>
      <c:layout>
        <c:manualLayout>
          <c:xMode val="edge"/>
          <c:yMode val="edge"/>
          <c:x val="0.20121951219512196"/>
          <c:y val="1.6778550982053178E-2"/>
        </c:manualLayout>
      </c:layout>
      <c:overlay val="0"/>
      <c:spPr>
        <a:solidFill>
          <a:srgbClr val="FFFFFF"/>
        </a:solidFill>
        <a:ln w="25400">
          <a:noFill/>
        </a:ln>
      </c:spPr>
    </c:title>
    <c:autoTitleDeleted val="0"/>
    <c:plotArea>
      <c:layout>
        <c:manualLayout>
          <c:layoutTarget val="inner"/>
          <c:xMode val="edge"/>
          <c:yMode val="edge"/>
          <c:x val="3.975266732374743E-2"/>
          <c:y val="5.498300238604216E-2"/>
          <c:w val="0.89343648036105094"/>
          <c:h val="0.84570264765784109"/>
        </c:manualLayout>
      </c:layout>
      <c:lineChart>
        <c:grouping val="standard"/>
        <c:varyColors val="0"/>
        <c:ser>
          <c:idx val="1"/>
          <c:order val="0"/>
          <c:tx>
            <c:strRef>
              <c:f>あいなめ!$D$103</c:f>
              <c:strCache>
                <c:ptCount val="1"/>
                <c:pt idx="0">
                  <c:v>K-40</c:v>
                </c:pt>
              </c:strCache>
            </c:strRef>
          </c:tx>
          <c:spPr>
            <a:ln w="12700">
              <a:solidFill>
                <a:srgbClr val="00B050"/>
              </a:solidFill>
              <a:prstDash val="solid"/>
            </a:ln>
          </c:spPr>
          <c:marker>
            <c:symbol val="square"/>
            <c:size val="6"/>
            <c:spPr>
              <a:solidFill>
                <a:srgbClr val="FFFFFF"/>
              </a:solidFill>
              <a:ln>
                <a:solidFill>
                  <a:srgbClr val="00B05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あいなめ!$D$105:$D$190</c:f>
              <c:numCache>
                <c:formatCode>0;"△ "0</c:formatCode>
                <c:ptCount val="86"/>
                <c:pt idx="1">
                  <c:v>122.22222222222223</c:v>
                </c:pt>
                <c:pt idx="2">
                  <c:v>127.4074074074074</c:v>
                </c:pt>
                <c:pt idx="3">
                  <c:v>122.96296296296296</c:v>
                </c:pt>
                <c:pt idx="5">
                  <c:v>125.92592592592592</c:v>
                </c:pt>
                <c:pt idx="7">
                  <c:v>127.03703703703704</c:v>
                </c:pt>
                <c:pt idx="11">
                  <c:v>130.74074074074073</c:v>
                </c:pt>
                <c:pt idx="13">
                  <c:v>130</c:v>
                </c:pt>
                <c:pt idx="15" formatCode="0">
                  <c:v>128</c:v>
                </c:pt>
                <c:pt idx="17" formatCode="0">
                  <c:v>113</c:v>
                </c:pt>
                <c:pt idx="19" formatCode="0">
                  <c:v>119</c:v>
                </c:pt>
                <c:pt idx="21" formatCode="0">
                  <c:v>107</c:v>
                </c:pt>
                <c:pt idx="23" formatCode="0">
                  <c:v>119</c:v>
                </c:pt>
                <c:pt idx="25" formatCode="0">
                  <c:v>116</c:v>
                </c:pt>
                <c:pt idx="27" formatCode="0">
                  <c:v>112</c:v>
                </c:pt>
                <c:pt idx="29" formatCode="0">
                  <c:v>107</c:v>
                </c:pt>
                <c:pt idx="31" formatCode="0">
                  <c:v>106</c:v>
                </c:pt>
                <c:pt idx="33" formatCode="0">
                  <c:v>121</c:v>
                </c:pt>
                <c:pt idx="35" formatCode="0">
                  <c:v>124</c:v>
                </c:pt>
                <c:pt idx="37" formatCode="0">
                  <c:v>122</c:v>
                </c:pt>
                <c:pt idx="39" formatCode="0">
                  <c:v>125</c:v>
                </c:pt>
                <c:pt idx="41" formatCode="0">
                  <c:v>125</c:v>
                </c:pt>
                <c:pt idx="43" formatCode="0">
                  <c:v>133</c:v>
                </c:pt>
                <c:pt idx="45" formatCode="0">
                  <c:v>132.6</c:v>
                </c:pt>
                <c:pt idx="47" formatCode="0">
                  <c:v>116</c:v>
                </c:pt>
                <c:pt idx="49" formatCode="0">
                  <c:v>118.9</c:v>
                </c:pt>
                <c:pt idx="51" formatCode="0">
                  <c:v>124.1</c:v>
                </c:pt>
                <c:pt idx="53" formatCode="0">
                  <c:v>124</c:v>
                </c:pt>
                <c:pt idx="55" formatCode="0">
                  <c:v>127.3</c:v>
                </c:pt>
                <c:pt idx="57" formatCode="0">
                  <c:v>135.30000000000001</c:v>
                </c:pt>
                <c:pt idx="59" formatCode="0">
                  <c:v>120.3</c:v>
                </c:pt>
                <c:pt idx="63" formatCode="0">
                  <c:v>120</c:v>
                </c:pt>
                <c:pt idx="65" formatCode="0">
                  <c:v>110.6</c:v>
                </c:pt>
                <c:pt idx="67" formatCode="0">
                  <c:v>112.6</c:v>
                </c:pt>
                <c:pt idx="69" formatCode="0">
                  <c:v>121.2</c:v>
                </c:pt>
                <c:pt idx="71" formatCode="0">
                  <c:v>115.5</c:v>
                </c:pt>
                <c:pt idx="73" formatCode="0">
                  <c:v>117.2</c:v>
                </c:pt>
                <c:pt idx="75" formatCode="0">
                  <c:v>110.3</c:v>
                </c:pt>
              </c:numCache>
            </c:numRef>
          </c:val>
          <c:smooth val="0"/>
        </c:ser>
        <c:ser>
          <c:idx val="0"/>
          <c:order val="1"/>
          <c:tx>
            <c:strRef>
              <c:f>あいなめ!$C$103</c:f>
              <c:strCache>
                <c:ptCount val="1"/>
                <c:pt idx="0">
                  <c:v>Be-7</c:v>
                </c:pt>
              </c:strCache>
            </c:strRef>
          </c:tx>
          <c:spPr>
            <a:ln w="12700">
              <a:solidFill>
                <a:srgbClr val="0066FF"/>
              </a:solidFill>
              <a:prstDash val="sysDash"/>
            </a:ln>
          </c:spPr>
          <c:marker>
            <c:symbol val="circle"/>
            <c:size val="6"/>
            <c:spPr>
              <a:solidFill>
                <a:srgbClr val="FFFFFF"/>
              </a:solidFill>
              <a:ln>
                <a:solidFill>
                  <a:srgbClr val="0066FF"/>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あいなめ!$C$105:$C$190</c:f>
              <c:numCache>
                <c:formatCode>0.000</c:formatCode>
                <c:ptCount val="86"/>
                <c:pt idx="1">
                  <c:v>9.8148148148148151E-2</c:v>
                </c:pt>
                <c:pt idx="2">
                  <c:v>9.8148148148148151E-2</c:v>
                </c:pt>
                <c:pt idx="3">
                  <c:v>9.8148148148148151E-2</c:v>
                </c:pt>
                <c:pt idx="5">
                  <c:v>9.8148148148148151E-2</c:v>
                </c:pt>
                <c:pt idx="7">
                  <c:v>9.8148148148148151E-2</c:v>
                </c:pt>
                <c:pt idx="11">
                  <c:v>9.8148148148148151E-2</c:v>
                </c:pt>
                <c:pt idx="13">
                  <c:v>0.1962962962962963</c:v>
                </c:pt>
                <c:pt idx="15">
                  <c:v>9.8148148148148151E-2</c:v>
                </c:pt>
                <c:pt idx="17">
                  <c:v>9.8148148148148151E-2</c:v>
                </c:pt>
                <c:pt idx="19">
                  <c:v>9.8148148148148151E-2</c:v>
                </c:pt>
                <c:pt idx="21">
                  <c:v>9.8148148148148151E-2</c:v>
                </c:pt>
                <c:pt idx="23">
                  <c:v>9.8148148148148151E-2</c:v>
                </c:pt>
                <c:pt idx="25">
                  <c:v>9.8148148148148151E-2</c:v>
                </c:pt>
                <c:pt idx="27">
                  <c:v>9.8148148148148151E-2</c:v>
                </c:pt>
                <c:pt idx="29">
                  <c:v>9.8148148148148151E-2</c:v>
                </c:pt>
                <c:pt idx="31">
                  <c:v>9.8148148148148151E-2</c:v>
                </c:pt>
                <c:pt idx="33">
                  <c:v>9.8148148148148151E-2</c:v>
                </c:pt>
                <c:pt idx="35">
                  <c:v>9.8148148148148151E-2</c:v>
                </c:pt>
                <c:pt idx="37">
                  <c:v>9.8148148148148151E-2</c:v>
                </c:pt>
                <c:pt idx="39">
                  <c:v>9.8148148148148151E-2</c:v>
                </c:pt>
                <c:pt idx="41">
                  <c:v>9.8148148148148151E-2</c:v>
                </c:pt>
                <c:pt idx="43">
                  <c:v>9.8148148148148151E-2</c:v>
                </c:pt>
                <c:pt idx="45">
                  <c:v>9.8148148148148151E-2</c:v>
                </c:pt>
                <c:pt idx="47">
                  <c:v>9.8148148148148151E-2</c:v>
                </c:pt>
                <c:pt idx="49">
                  <c:v>9.8148148148148151E-2</c:v>
                </c:pt>
                <c:pt idx="51">
                  <c:v>9.8148148148148151E-2</c:v>
                </c:pt>
                <c:pt idx="53" formatCode="&quot;(&quot;0.00&quot;)&quot;">
                  <c:v>0.21</c:v>
                </c:pt>
                <c:pt idx="55">
                  <c:v>9.8148148148148151E-2</c:v>
                </c:pt>
                <c:pt idx="57">
                  <c:v>9.8148148148148151E-2</c:v>
                </c:pt>
                <c:pt idx="59">
                  <c:v>9.8148148148148151E-2</c:v>
                </c:pt>
                <c:pt idx="63">
                  <c:v>9.8148148148148151E-2</c:v>
                </c:pt>
                <c:pt idx="65">
                  <c:v>9.8148148148148151E-2</c:v>
                </c:pt>
                <c:pt idx="67">
                  <c:v>9.8148148148148151E-2</c:v>
                </c:pt>
                <c:pt idx="69">
                  <c:v>9.8148148148148151E-2</c:v>
                </c:pt>
                <c:pt idx="71">
                  <c:v>9.8148148148148151E-2</c:v>
                </c:pt>
                <c:pt idx="73">
                  <c:v>9.8148148148148151E-2</c:v>
                </c:pt>
                <c:pt idx="75">
                  <c:v>9.8148148148148151E-2</c:v>
                </c:pt>
              </c:numCache>
            </c:numRef>
          </c:val>
          <c:smooth val="0"/>
        </c:ser>
        <c:ser>
          <c:idx val="2"/>
          <c:order val="2"/>
          <c:tx>
            <c:strRef>
              <c:f>あいなめ!$F$103</c:f>
              <c:strCache>
                <c:ptCount val="1"/>
                <c:pt idx="0">
                  <c:v>Cs-137</c:v>
                </c:pt>
              </c:strCache>
            </c:strRef>
          </c:tx>
          <c:spPr>
            <a:ln w="12700">
              <a:solidFill>
                <a:srgbClr val="FF0000"/>
              </a:solidFill>
              <a:prstDash val="solid"/>
            </a:ln>
          </c:spPr>
          <c:marker>
            <c:symbol val="triangle"/>
            <c:size val="6"/>
            <c:spPr>
              <a:solidFill>
                <a:srgbClr val="FF0000"/>
              </a:solidFill>
              <a:ln>
                <a:solidFill>
                  <a:srgbClr val="FF0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あいなめ!$F$105:$F$190</c:f>
              <c:numCache>
                <c:formatCode>0.000</c:formatCode>
                <c:ptCount val="86"/>
                <c:pt idx="1">
                  <c:v>0.25185185185185183</c:v>
                </c:pt>
                <c:pt idx="2">
                  <c:v>0.25925925925925924</c:v>
                </c:pt>
                <c:pt idx="3">
                  <c:v>0.24074074074074073</c:v>
                </c:pt>
                <c:pt idx="5">
                  <c:v>0.20370370370370369</c:v>
                </c:pt>
                <c:pt idx="7">
                  <c:v>0.21111111111111111</c:v>
                </c:pt>
                <c:pt idx="11">
                  <c:v>0.31481481481481483</c:v>
                </c:pt>
                <c:pt idx="13">
                  <c:v>0.26666666666666666</c:v>
                </c:pt>
                <c:pt idx="15">
                  <c:v>0.19</c:v>
                </c:pt>
                <c:pt idx="17">
                  <c:v>0.15</c:v>
                </c:pt>
                <c:pt idx="19">
                  <c:v>0.17</c:v>
                </c:pt>
                <c:pt idx="21">
                  <c:v>0.13</c:v>
                </c:pt>
                <c:pt idx="23">
                  <c:v>0.14000000000000001</c:v>
                </c:pt>
                <c:pt idx="25">
                  <c:v>0.14000000000000001</c:v>
                </c:pt>
                <c:pt idx="27">
                  <c:v>0.11</c:v>
                </c:pt>
                <c:pt idx="29">
                  <c:v>0.11</c:v>
                </c:pt>
                <c:pt idx="31">
                  <c:v>0.11</c:v>
                </c:pt>
                <c:pt idx="33">
                  <c:v>0.1</c:v>
                </c:pt>
                <c:pt idx="35">
                  <c:v>0.13700000000000001</c:v>
                </c:pt>
                <c:pt idx="37">
                  <c:v>0.13200000000000001</c:v>
                </c:pt>
                <c:pt idx="39">
                  <c:v>0.11600000000000001</c:v>
                </c:pt>
                <c:pt idx="41">
                  <c:v>0.12</c:v>
                </c:pt>
                <c:pt idx="43">
                  <c:v>0.105</c:v>
                </c:pt>
                <c:pt idx="45">
                  <c:v>8.2000000000000003E-2</c:v>
                </c:pt>
                <c:pt idx="47">
                  <c:v>8.5000000000000006E-2</c:v>
                </c:pt>
                <c:pt idx="49">
                  <c:v>8.2000000000000003E-2</c:v>
                </c:pt>
                <c:pt idx="51">
                  <c:v>7.4999999999999997E-2</c:v>
                </c:pt>
                <c:pt idx="53">
                  <c:v>0.10199999999999999</c:v>
                </c:pt>
                <c:pt idx="55">
                  <c:v>7.6999999999999999E-2</c:v>
                </c:pt>
                <c:pt idx="57">
                  <c:v>0.08</c:v>
                </c:pt>
                <c:pt idx="59">
                  <c:v>6.2E-2</c:v>
                </c:pt>
                <c:pt idx="63">
                  <c:v>1.8</c:v>
                </c:pt>
                <c:pt idx="65">
                  <c:v>1.26</c:v>
                </c:pt>
                <c:pt idx="67">
                  <c:v>0.47</c:v>
                </c:pt>
                <c:pt idx="69">
                  <c:v>0.25</c:v>
                </c:pt>
                <c:pt idx="71">
                  <c:v>0.17</c:v>
                </c:pt>
                <c:pt idx="73">
                  <c:v>0.21</c:v>
                </c:pt>
                <c:pt idx="75">
                  <c:v>0.15</c:v>
                </c:pt>
              </c:numCache>
            </c:numRef>
          </c:val>
          <c:smooth val="0"/>
        </c:ser>
        <c:ser>
          <c:idx val="4"/>
          <c:order val="3"/>
          <c:tx>
            <c:strRef>
              <c:f>あいなめ!$E$103</c:f>
              <c:strCache>
                <c:ptCount val="1"/>
                <c:pt idx="0">
                  <c:v>Cs-134</c:v>
                </c:pt>
              </c:strCache>
            </c:strRef>
          </c:tx>
          <c:spPr>
            <a:ln w="12700">
              <a:solidFill>
                <a:srgbClr val="FF0000"/>
              </a:solidFill>
              <a:prstDash val="solid"/>
            </a:ln>
          </c:spPr>
          <c:marker>
            <c:symbol val="triangle"/>
            <c:size val="6"/>
            <c:spPr>
              <a:noFill/>
              <a:ln>
                <a:solidFill>
                  <a:srgbClr val="FF0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あいなめ!$E$105:$E$190</c:f>
              <c:numCache>
                <c:formatCode>0.000</c:formatCode>
                <c:ptCount val="86"/>
                <c:pt idx="1">
                  <c:v>2.219070502709793E-2</c:v>
                </c:pt>
                <c:pt idx="2">
                  <c:v>2.0239569233667268E-2</c:v>
                </c:pt>
                <c:pt idx="3">
                  <c:v>1.5991105409852165E-2</c:v>
                </c:pt>
                <c:pt idx="5">
                  <c:v>1.1199412024579202E-2</c:v>
                </c:pt>
                <c:pt idx="7">
                  <c:v>7.9598912209182943E-3</c:v>
                </c:pt>
                <c:pt idx="11">
                  <c:v>2.5806055728894828E-2</c:v>
                </c:pt>
                <c:pt idx="13">
                  <c:v>1.8579298743644439E-2</c:v>
                </c:pt>
                <c:pt idx="15">
                  <c:v>1.2869144407299221E-2</c:v>
                </c:pt>
                <c:pt idx="17">
                  <c:v>9.3940493361809787E-3</c:v>
                </c:pt>
                <c:pt idx="19">
                  <c:v>6.7633291527777282E-3</c:v>
                </c:pt>
                <c:pt idx="21">
                  <c:v>4.8202718187508112E-3</c:v>
                </c:pt>
                <c:pt idx="23">
                  <c:v>3.4386045438735981E-3</c:v>
                </c:pt>
                <c:pt idx="25">
                  <c:v>2.4260321734544152E-3</c:v>
                </c:pt>
                <c:pt idx="27">
                  <c:v>1.7482516290504649E-3</c:v>
                </c:pt>
                <c:pt idx="29">
                  <c:v>1.2575113986962874E-3</c:v>
                </c:pt>
                <c:pt idx="31">
                  <c:v>8.9294383303348355E-4</c:v>
                </c:pt>
                <c:pt idx="33">
                  <c:v>6.4644267620385474E-4</c:v>
                </c:pt>
                <c:pt idx="35">
                  <c:v>4.5148950655764502E-4</c:v>
                </c:pt>
                <c:pt idx="37">
                  <c:v>3.2415763344249371E-4</c:v>
                </c:pt>
                <c:pt idx="39">
                  <c:v>2.3381013730518086E-4</c:v>
                </c:pt>
                <c:pt idx="41">
                  <c:v>1.6633166905966358E-4</c:v>
                </c:pt>
                <c:pt idx="43">
                  <c:v>1.0713198002252079E-4</c:v>
                </c:pt>
                <c:pt idx="45">
                  <c:v>8.3791443227664502E-5</c:v>
                </c:pt>
                <c:pt idx="47">
                  <c:v>6.0049426795233385E-5</c:v>
                </c:pt>
                <c:pt idx="49">
                  <c:v>4.1824177839006038E-5</c:v>
                </c:pt>
                <c:pt idx="51">
                  <c:v>3.0869312359524421E-5</c:v>
                </c:pt>
                <c:pt idx="53" formatCode="&quot;(&quot;0.00&quot;)&quot;">
                  <c:v>2.7777777777777776E-5</c:v>
                </c:pt>
                <c:pt idx="55">
                  <c:v>1.5810523535676233E-5</c:v>
                </c:pt>
                <c:pt idx="57">
                  <c:v>1.1403898280862323E-5</c:v>
                </c:pt>
                <c:pt idx="59">
                  <c:v>8.105228168305726E-6</c:v>
                </c:pt>
                <c:pt idx="63">
                  <c:v>1.4</c:v>
                </c:pt>
                <c:pt idx="65">
                  <c:v>0.79</c:v>
                </c:pt>
                <c:pt idx="67">
                  <c:v>0.19</c:v>
                </c:pt>
                <c:pt idx="69">
                  <c:v>6.8000000000000005E-2</c:v>
                </c:pt>
                <c:pt idx="71">
                  <c:v>3.1E-2</c:v>
                </c:pt>
                <c:pt idx="73">
                  <c:v>4.5865678018562357E-3</c:v>
                </c:pt>
                <c:pt idx="75">
                  <c:v>3.3021401756973207E-3</c:v>
                </c:pt>
              </c:numCache>
            </c:numRef>
          </c:val>
          <c:smooth val="0"/>
        </c:ser>
        <c:ser>
          <c:idx val="3"/>
          <c:order val="4"/>
          <c:tx>
            <c:strRef>
              <c:f>あいなめ!$AG$104</c:f>
              <c:strCache>
                <c:ptCount val="1"/>
                <c:pt idx="0">
                  <c:v>K40崩壊</c:v>
                </c:pt>
              </c:strCache>
            </c:strRef>
          </c:tx>
          <c:spPr>
            <a:ln>
              <a:solidFill>
                <a:srgbClr val="00B05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あいなめ!$AG$105:$AG$190</c:f>
              <c:numCache>
                <c:formatCode>0</c:formatCode>
                <c:ptCount val="86"/>
                <c:pt idx="0">
                  <c:v>200</c:v>
                </c:pt>
                <c:pt idx="1">
                  <c:v>199.99999995185061</c:v>
                </c:pt>
                <c:pt idx="2">
                  <c:v>199.999999893893</c:v>
                </c:pt>
                <c:pt idx="3">
                  <c:v>199.99999984247418</c:v>
                </c:pt>
                <c:pt idx="4">
                  <c:v>199.99999978808322</c:v>
                </c:pt>
                <c:pt idx="5">
                  <c:v>199.99999973309781</c:v>
                </c:pt>
                <c:pt idx="6">
                  <c:v>199.99999968078734</c:v>
                </c:pt>
                <c:pt idx="7">
                  <c:v>199.9999996124271</c:v>
                </c:pt>
                <c:pt idx="8">
                  <c:v>199.99999956992488</c:v>
                </c:pt>
                <c:pt idx="10">
                  <c:v>200</c:v>
                </c:pt>
                <c:pt idx="11">
                  <c:v>199.99999998513908</c:v>
                </c:pt>
                <c:pt idx="12">
                  <c:v>199.999999948284</c:v>
                </c:pt>
                <c:pt idx="13">
                  <c:v>199.99999988616531</c:v>
                </c:pt>
                <c:pt idx="14">
                  <c:v>199.999999842177</c:v>
                </c:pt>
                <c:pt idx="15">
                  <c:v>199.99999977560003</c:v>
                </c:pt>
                <c:pt idx="16">
                  <c:v>199.99999972477568</c:v>
                </c:pt>
                <c:pt idx="17">
                  <c:v>199.99999966770977</c:v>
                </c:pt>
                <c:pt idx="18">
                  <c:v>199.999999620452</c:v>
                </c:pt>
                <c:pt idx="19">
                  <c:v>199.99999955833334</c:v>
                </c:pt>
                <c:pt idx="20">
                  <c:v>199.99999951285892</c:v>
                </c:pt>
                <c:pt idx="21">
                  <c:v>199.99999945014579</c:v>
                </c:pt>
                <c:pt idx="22">
                  <c:v>199.99999940437419</c:v>
                </c:pt>
                <c:pt idx="23">
                  <c:v>199.99999933720281</c:v>
                </c:pt>
                <c:pt idx="24">
                  <c:v>199.99999929410612</c:v>
                </c:pt>
                <c:pt idx="25">
                  <c:v>199.99999923139299</c:v>
                </c:pt>
                <c:pt idx="26">
                  <c:v>199.99999919156573</c:v>
                </c:pt>
                <c:pt idx="27">
                  <c:v>199.99999912350268</c:v>
                </c:pt>
                <c:pt idx="28">
                  <c:v>199.99999908159492</c:v>
                </c:pt>
                <c:pt idx="29">
                  <c:v>199.99999899153772</c:v>
                </c:pt>
                <c:pt idx="30">
                  <c:v>199.99999897132685</c:v>
                </c:pt>
                <c:pt idx="31">
                  <c:v>199.99999890623599</c:v>
                </c:pt>
                <c:pt idx="32">
                  <c:v>199.99999886343653</c:v>
                </c:pt>
                <c:pt idx="33">
                  <c:v>199.99999880191228</c:v>
                </c:pt>
                <c:pt idx="34">
                  <c:v>199.9999987549518</c:v>
                </c:pt>
                <c:pt idx="35">
                  <c:v>199.9999986880776</c:v>
                </c:pt>
                <c:pt idx="36">
                  <c:v>199.99999864616979</c:v>
                </c:pt>
                <c:pt idx="37">
                  <c:v>199.99999858197063</c:v>
                </c:pt>
                <c:pt idx="38">
                  <c:v>199.99999853649621</c:v>
                </c:pt>
                <c:pt idx="39">
                  <c:v>199.9999984734859</c:v>
                </c:pt>
                <c:pt idx="40">
                  <c:v>199.99999842563375</c:v>
                </c:pt>
                <c:pt idx="41">
                  <c:v>199.99999836143451</c:v>
                </c:pt>
                <c:pt idx="42">
                  <c:v>199.9999983195267</c:v>
                </c:pt>
                <c:pt idx="43">
                  <c:v>199.99999825562475</c:v>
                </c:pt>
                <c:pt idx="44">
                  <c:v>199.99999820777259</c:v>
                </c:pt>
                <c:pt idx="45">
                  <c:v>199.99999814922054</c:v>
                </c:pt>
                <c:pt idx="46">
                  <c:v>199.99999810196277</c:v>
                </c:pt>
                <c:pt idx="47">
                  <c:v>199.9999980392497</c:v>
                </c:pt>
                <c:pt idx="48">
                  <c:v>199.99999799139755</c:v>
                </c:pt>
                <c:pt idx="49">
                  <c:v>199.99999792719831</c:v>
                </c:pt>
                <c:pt idx="50">
                  <c:v>199.99999788261559</c:v>
                </c:pt>
                <c:pt idx="51">
                  <c:v>199.99999781871358</c:v>
                </c:pt>
                <c:pt idx="52">
                  <c:v>199.99999777323916</c:v>
                </c:pt>
                <c:pt idx="53">
                  <c:v>199.99999770844553</c:v>
                </c:pt>
                <c:pt idx="54">
                  <c:v>199.99999767040154</c:v>
                </c:pt>
                <c:pt idx="55">
                  <c:v>199.99999760352739</c:v>
                </c:pt>
                <c:pt idx="56">
                  <c:v>199.99999756399734</c:v>
                </c:pt>
                <c:pt idx="57">
                  <c:v>199.99999749415099</c:v>
                </c:pt>
                <c:pt idx="58">
                  <c:v>199.99999745016265</c:v>
                </c:pt>
                <c:pt idx="59">
                  <c:v>199.99999738774679</c:v>
                </c:pt>
                <c:pt idx="60">
                  <c:v>199.9999973455418</c:v>
                </c:pt>
                <c:pt idx="62">
                  <c:v>200</c:v>
                </c:pt>
                <c:pt idx="63">
                  <c:v>199.99999996730597</c:v>
                </c:pt>
                <c:pt idx="64">
                  <c:v>199.99999993342308</c:v>
                </c:pt>
                <c:pt idx="65">
                  <c:v>199.99999986803499</c:v>
                </c:pt>
                <c:pt idx="66">
                  <c:v>199.99999982583</c:v>
                </c:pt>
                <c:pt idx="67">
                  <c:v>199.99999975746974</c:v>
                </c:pt>
                <c:pt idx="68">
                  <c:v>199.99999971348137</c:v>
                </c:pt>
                <c:pt idx="69">
                  <c:v>199.99999965136271</c:v>
                </c:pt>
                <c:pt idx="70">
                  <c:v>199.99999960767161</c:v>
                </c:pt>
                <c:pt idx="71">
                  <c:v>199.99999954258075</c:v>
                </c:pt>
                <c:pt idx="72">
                  <c:v>199.99999949918688</c:v>
                </c:pt>
                <c:pt idx="73">
                  <c:v>199.99999943469047</c:v>
                </c:pt>
                <c:pt idx="74">
                  <c:v>199.99999938000227</c:v>
                </c:pt>
                <c:pt idx="75">
                  <c:v>199.9999993259085</c:v>
                </c:pt>
                <c:pt idx="76">
                  <c:v>199.99999928637843</c:v>
                </c:pt>
              </c:numCache>
            </c:numRef>
          </c:val>
          <c:smooth val="0"/>
        </c:ser>
        <c:ser>
          <c:idx val="5"/>
          <c:order val="5"/>
          <c:tx>
            <c:strRef>
              <c:f>あいなめ!$AF$104</c:f>
              <c:strCache>
                <c:ptCount val="1"/>
                <c:pt idx="0">
                  <c:v>Be7崩壊</c:v>
                </c:pt>
              </c:strCache>
            </c:strRef>
          </c:tx>
          <c:spPr>
            <a:ln>
              <a:solidFill>
                <a:srgbClr val="0066FF"/>
              </a:solidFill>
              <a:prstDash val="sysDot"/>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あいなめ!$AF$105:$AF$189</c:f>
              <c:numCache>
                <c:formatCode>0.0</c:formatCode>
                <c:ptCount val="85"/>
                <c:pt idx="0">
                  <c:v>100</c:v>
                </c:pt>
                <c:pt idx="1">
                  <c:v>12.158340877682551</c:v>
                </c:pt>
                <c:pt idx="2">
                  <c:v>0.96235241241746472</c:v>
                </c:pt>
                <c:pt idx="3">
                  <c:v>0.10140755013451939</c:v>
                </c:pt>
                <c:pt idx="4">
                  <c:v>9.3824703932123867E-3</c:v>
                </c:pt>
                <c:pt idx="5">
                  <c:v>8.4579724550749218E-4</c:v>
                </c:pt>
                <c:pt idx="6">
                  <c:v>8.5714766436532417E-5</c:v>
                </c:pt>
                <c:pt idx="7">
                  <c:v>4.3033149352339645E-6</c:v>
                </c:pt>
                <c:pt idx="8">
                  <c:v>6.6989540944614221E-7</c:v>
                </c:pt>
                <c:pt idx="10">
                  <c:v>100</c:v>
                </c:pt>
                <c:pt idx="11">
                  <c:v>52.185974897402211</c:v>
                </c:pt>
                <c:pt idx="12">
                  <c:v>10.401290536434805</c:v>
                </c:pt>
                <c:pt idx="13">
                  <c:v>0.68621801602094201</c:v>
                </c:pt>
                <c:pt idx="14">
                  <c:v>0.10009707039992971</c:v>
                </c:pt>
                <c:pt idx="15">
                  <c:v>5.4332838640906928E-3</c:v>
                </c:pt>
                <c:pt idx="16">
                  <c:v>5.8761976482197675E-4</c:v>
                </c:pt>
                <c:pt idx="17">
                  <c:v>4.8361859495984746E-5</c:v>
                </c:pt>
                <c:pt idx="18">
                  <c:v>6.1139809081819478E-6</c:v>
                </c:pt>
                <c:pt idx="19">
                  <c:v>4.0336570102584728E-7</c:v>
                </c:pt>
                <c:pt idx="20">
                  <c:v>5.5133250459086036E-8</c:v>
                </c:pt>
                <c:pt idx="21">
                  <c:v>3.5439749053710347E-9</c:v>
                </c:pt>
                <c:pt idx="22">
                  <c:v>4.7814139598828352E-10</c:v>
                </c:pt>
                <c:pt idx="23">
                  <c:v>2.5287129101970778E-11</c:v>
                </c:pt>
                <c:pt idx="24">
                  <c:v>3.8353548270525317E-12</c:v>
                </c:pt>
                <c:pt idx="25">
                  <c:v>2.4653727373383434E-13</c:v>
                </c:pt>
                <c:pt idx="26">
                  <c:v>4.3144632680439552E-14</c:v>
                </c:pt>
                <c:pt idx="27">
                  <c:v>2.1944373404893213E-15</c:v>
                </c:pt>
                <c:pt idx="28">
                  <c:v>3.506104882133752E-16</c:v>
                </c:pt>
                <c:pt idx="29">
                  <c:v>6.8108440736163141E-18</c:v>
                </c:pt>
                <c:pt idx="30">
                  <c:v>2.8123806883630711E-18</c:v>
                </c:pt>
                <c:pt idx="31">
                  <c:v>1.629145059130675E-19</c:v>
                </c:pt>
                <c:pt idx="32">
                  <c:v>2.5033103938992937E-20</c:v>
                </c:pt>
                <c:pt idx="33">
                  <c:v>1.6950692240928226E-21</c:v>
                </c:pt>
                <c:pt idx="34">
                  <c:v>2.1709881357697594E-22</c:v>
                </c:pt>
                <c:pt idx="35">
                  <c:v>1.1631870399751344E-23</c:v>
                </c:pt>
                <c:pt idx="36">
                  <c:v>1.8584516789083117E-24</c:v>
                </c:pt>
                <c:pt idx="37">
                  <c:v>1.1193958540127974E-25</c:v>
                </c:pt>
                <c:pt idx="38">
                  <c:v>1.5300242887581349E-26</c:v>
                </c:pt>
                <c:pt idx="39">
                  <c:v>9.707925650027905E-28</c:v>
                </c:pt>
                <c:pt idx="40">
                  <c:v>1.1957755821910879E-28</c:v>
                </c:pt>
                <c:pt idx="41">
                  <c:v>7.2024806683203041E-30</c:v>
                </c:pt>
                <c:pt idx="42">
                  <c:v>1.1507575162314888E-30</c:v>
                </c:pt>
                <c:pt idx="43">
                  <c:v>7.0220701643427913E-32</c:v>
                </c:pt>
                <c:pt idx="44">
                  <c:v>8.6494482360704262E-33</c:v>
                </c:pt>
                <c:pt idx="45">
                  <c:v>6.6703769948541599E-34</c:v>
                </c:pt>
                <c:pt idx="46">
                  <c:v>8.4327935323291963E-35</c:v>
                </c:pt>
                <c:pt idx="47">
                  <c:v>5.4206143138481208E-36</c:v>
                </c:pt>
                <c:pt idx="48">
                  <c:v>6.6768519564799607E-37</c:v>
                </c:pt>
                <c:pt idx="49">
                  <c:v>4.0216490333132285E-38</c:v>
                </c:pt>
                <c:pt idx="50">
                  <c:v>5.7156492584621754E-39</c:v>
                </c:pt>
                <c:pt idx="51">
                  <c:v>3.4877625878239601E-40</c:v>
                </c:pt>
                <c:pt idx="52">
                  <c:v>4.767179951277229E-41</c:v>
                </c:pt>
                <c:pt idx="53">
                  <c:v>2.7976676332688382E-42</c:v>
                </c:pt>
                <c:pt idx="54">
                  <c:v>5.2933894695468319E-43</c:v>
                </c:pt>
                <c:pt idx="55">
                  <c:v>2.8361288240456612E-44</c:v>
                </c:pt>
                <c:pt idx="56">
                  <c:v>5.0282754965570879E-45</c:v>
                </c:pt>
                <c:pt idx="57">
                  <c:v>2.3654944272888536E-46</c:v>
                </c:pt>
                <c:pt idx="58">
                  <c:v>3.4504932352541217E-47</c:v>
                </c:pt>
                <c:pt idx="59">
                  <c:v>2.2470210692804604E-48</c:v>
                </c:pt>
                <c:pt idx="60">
                  <c:v>3.5437244052796054E-49</c:v>
                </c:pt>
                <c:pt idx="62">
                  <c:v>100</c:v>
                </c:pt>
                <c:pt idx="63">
                  <c:v>23.912135459170063</c:v>
                </c:pt>
                <c:pt idx="64">
                  <c:v>5.428014868349738</c:v>
                </c:pt>
                <c:pt idx="65">
                  <c:v>0.31036858277746693</c:v>
                </c:pt>
                <c:pt idx="66">
                  <c:v>4.894750371756694E-2</c:v>
                </c:pt>
                <c:pt idx="67">
                  <c:v>2.4574123286702576E-3</c:v>
                </c:pt>
                <c:pt idx="68">
                  <c:v>3.5845717996575379E-4</c:v>
                </c:pt>
                <c:pt idx="69">
                  <c:v>2.3648966828002398E-5</c:v>
                </c:pt>
                <c:pt idx="70">
                  <c:v>3.4947840675273783E-6</c:v>
                </c:pt>
                <c:pt idx="71">
                  <c:v>2.0244450617582301E-7</c:v>
                </c:pt>
                <c:pt idx="72">
                  <c:v>3.0308405885939734E-8</c:v>
                </c:pt>
                <c:pt idx="73">
                  <c:v>1.8019659948408984E-9</c:v>
                </c:pt>
                <c:pt idx="74">
                  <c:v>1.6456769219060192E-10</c:v>
                </c:pt>
                <c:pt idx="75">
                  <c:v>1.5425541361884829E-11</c:v>
                </c:pt>
                <c:pt idx="76">
                  <c:v>2.734850088383865E-12</c:v>
                </c:pt>
              </c:numCache>
            </c:numRef>
          </c:val>
          <c:smooth val="0"/>
        </c:ser>
        <c:ser>
          <c:idx val="6"/>
          <c:order val="6"/>
          <c:tx>
            <c:strRef>
              <c:f>あいなめ!$AD$104</c:f>
              <c:strCache>
                <c:ptCount val="1"/>
                <c:pt idx="0">
                  <c:v>Cs137崩壊</c:v>
                </c:pt>
              </c:strCache>
            </c:strRef>
          </c:tx>
          <c:spPr>
            <a:ln>
              <a:solidFill>
                <a:srgbClr val="FF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あいなめ!$AD$105:$AD$190</c:f>
              <c:numCache>
                <c:formatCode>0.00</c:formatCode>
                <c:ptCount val="86"/>
                <c:pt idx="0">
                  <c:v>2</c:v>
                </c:pt>
                <c:pt idx="1">
                  <c:v>1.9796225830003205</c:v>
                </c:pt>
                <c:pt idx="2">
                  <c:v>1.9553693862722497</c:v>
                </c:pt>
                <c:pt idx="3">
                  <c:v>1.9341013052992626</c:v>
                </c:pt>
                <c:pt idx="4">
                  <c:v>1.9118555741519512</c:v>
                </c:pt>
                <c:pt idx="5">
                  <c:v>1.8896267860769829</c:v>
                </c:pt>
                <c:pt idx="6">
                  <c:v>1.8687193398168034</c:v>
                </c:pt>
                <c:pt idx="7">
                  <c:v>1.8417453915395481</c:v>
                </c:pt>
                <c:pt idx="8">
                  <c:v>1.8251712841405165</c:v>
                </c:pt>
                <c:pt idx="10">
                  <c:v>2</c:v>
                </c:pt>
                <c:pt idx="11">
                  <c:v>1.9936883944951467</c:v>
                </c:pt>
                <c:pt idx="12">
                  <c:v>1.9781214300190644</c:v>
                </c:pt>
                <c:pt idx="13">
                  <c:v>1.9521581569157611</c:v>
                </c:pt>
                <c:pt idx="14">
                  <c:v>1.9339790432941815</c:v>
                </c:pt>
                <c:pt idx="15">
                  <c:v>1.9067862042470287</c:v>
                </c:pt>
                <c:pt idx="16">
                  <c:v>1.8862850219906433</c:v>
                </c:pt>
                <c:pt idx="17">
                  <c:v>1.8635287235299796</c:v>
                </c:pt>
                <c:pt idx="18">
                  <c:v>1.8448916186186759</c:v>
                </c:pt>
                <c:pt idx="19">
                  <c:v>1.8206770157063916</c:v>
                </c:pt>
                <c:pt idx="20">
                  <c:v>1.8031522668660735</c:v>
                </c:pt>
                <c:pt idx="21">
                  <c:v>1.7792605328281961</c:v>
                </c:pt>
                <c:pt idx="22">
                  <c:v>1.7620230429841042</c:v>
                </c:pt>
                <c:pt idx="23">
                  <c:v>1.7370283731906713</c:v>
                </c:pt>
                <c:pt idx="24">
                  <c:v>1.7211790025558689</c:v>
                </c:pt>
                <c:pt idx="25">
                  <c:v>1.6983734127472416</c:v>
                </c:pt>
                <c:pt idx="26">
                  <c:v>1.6840473824799709</c:v>
                </c:pt>
                <c:pt idx="27">
                  <c:v>1.6598439987056322</c:v>
                </c:pt>
                <c:pt idx="28">
                  <c:v>1.6451148272417651</c:v>
                </c:pt>
                <c:pt idx="29">
                  <c:v>1.6139035040282159</c:v>
                </c:pt>
                <c:pt idx="30">
                  <c:v>1.6069807422305069</c:v>
                </c:pt>
                <c:pt idx="31">
                  <c:v>1.5848865548588904</c:v>
                </c:pt>
                <c:pt idx="32">
                  <c:v>1.5705246684898455</c:v>
                </c:pt>
                <c:pt idx="33">
                  <c:v>1.5501071616604816</c:v>
                </c:pt>
                <c:pt idx="34">
                  <c:v>1.5347015924859864</c:v>
                </c:pt>
                <c:pt idx="35">
                  <c:v>1.5130271698645235</c:v>
                </c:pt>
                <c:pt idx="36">
                  <c:v>1.4996008258033933</c:v>
                </c:pt>
                <c:pt idx="37">
                  <c:v>1.4792635042756164</c:v>
                </c:pt>
                <c:pt idx="38">
                  <c:v>1.4650249978533112</c:v>
                </c:pt>
                <c:pt idx="39">
                  <c:v>1.4455220610454658</c:v>
                </c:pt>
                <c:pt idx="40">
                  <c:v>1.4308845098654666</c:v>
                </c:pt>
                <c:pt idx="41">
                  <c:v>1.4114791068772019</c:v>
                </c:pt>
                <c:pt idx="42">
                  <c:v>1.3989538829410533</c:v>
                </c:pt>
                <c:pt idx="43">
                  <c:v>1.3800687569455852</c:v>
                </c:pt>
                <c:pt idx="44">
                  <c:v>1.3660939947429946</c:v>
                </c:pt>
                <c:pt idx="45">
                  <c:v>1.3491868064463517</c:v>
                </c:pt>
                <c:pt idx="46">
                  <c:v>1.3356936223922544</c:v>
                </c:pt>
                <c:pt idx="47">
                  <c:v>1.3179957067094323</c:v>
                </c:pt>
                <c:pt idx="48">
                  <c:v>1.3046495045781239</c:v>
                </c:pt>
                <c:pt idx="49">
                  <c:v>1.2869560784349063</c:v>
                </c:pt>
                <c:pt idx="50">
                  <c:v>1.2748103501216685</c:v>
                </c:pt>
                <c:pt idx="51">
                  <c:v>1.2576010951376793</c:v>
                </c:pt>
                <c:pt idx="52">
                  <c:v>1.2454961785909924</c:v>
                </c:pt>
                <c:pt idx="53">
                  <c:v>1.2284496545949919</c:v>
                </c:pt>
                <c:pt idx="54">
                  <c:v>1.2185496028422937</c:v>
                </c:pt>
                <c:pt idx="55">
                  <c:v>1.2013401601685312</c:v>
                </c:pt>
                <c:pt idx="56">
                  <c:v>1.1912819842352882</c:v>
                </c:pt>
                <c:pt idx="57">
                  <c:v>1.1737154303265518</c:v>
                </c:pt>
                <c:pt idx="58">
                  <c:v>1.1627854213558553</c:v>
                </c:pt>
                <c:pt idx="59">
                  <c:v>1.1474510709335075</c:v>
                </c:pt>
                <c:pt idx="60">
                  <c:v>1.1371968954368099</c:v>
                </c:pt>
                <c:pt idx="62">
                  <c:v>2</c:v>
                </c:pt>
                <c:pt idx="63">
                  <c:v>1.9861407543546088</c:v>
                </c:pt>
                <c:pt idx="64">
                  <c:v>1.9718788689655762</c:v>
                </c:pt>
                <c:pt idx="65">
                  <c:v>1.9446448043150546</c:v>
                </c:pt>
                <c:pt idx="66">
                  <c:v>1.9272665216088778</c:v>
                </c:pt>
                <c:pt idx="67">
                  <c:v>1.8994474765748275</c:v>
                </c:pt>
                <c:pt idx="68">
                  <c:v>1.8817592214646828</c:v>
                </c:pt>
                <c:pt idx="69">
                  <c:v>1.8570607232632472</c:v>
                </c:pt>
                <c:pt idx="70">
                  <c:v>1.8398834931274626</c:v>
                </c:pt>
                <c:pt idx="71">
                  <c:v>1.8145871534944937</c:v>
                </c:pt>
                <c:pt idx="72">
                  <c:v>1.7979164438127082</c:v>
                </c:pt>
                <c:pt idx="73">
                  <c:v>1.7734213066749287</c:v>
                </c:pt>
                <c:pt idx="74">
                  <c:v>1.752912876386383</c:v>
                </c:pt>
                <c:pt idx="75">
                  <c:v>1.7328606870598136</c:v>
                </c:pt>
                <c:pt idx="76">
                  <c:v>1.7183523752292968</c:v>
                </c:pt>
              </c:numCache>
            </c:numRef>
          </c:val>
          <c:smooth val="0"/>
        </c:ser>
        <c:ser>
          <c:idx val="7"/>
          <c:order val="7"/>
          <c:tx>
            <c:strRef>
              <c:f>あいなめ!$AE$104</c:f>
              <c:strCache>
                <c:ptCount val="1"/>
                <c:pt idx="0">
                  <c:v>Cs134崩壊</c:v>
                </c:pt>
              </c:strCache>
            </c:strRef>
          </c:tx>
          <c:spPr>
            <a:ln>
              <a:solidFill>
                <a:srgbClr val="FF0000"/>
              </a:solidFill>
              <a:prstDash val="sysDot"/>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あいなめ!$AE$105:$AE$190</c:f>
              <c:numCache>
                <c:formatCode>0.00</c:formatCode>
                <c:ptCount val="86"/>
                <c:pt idx="0">
                  <c:v>2</c:v>
                </c:pt>
                <c:pt idx="1">
                  <c:v>1.722974548260318</c:v>
                </c:pt>
                <c:pt idx="2">
                  <c:v>1.4399177416982285</c:v>
                </c:pt>
                <c:pt idx="3">
                  <c:v>1.2279759674262098</c:v>
                </c:pt>
                <c:pt idx="4">
                  <c:v>1.0376360895651968</c:v>
                </c:pt>
                <c:pt idx="5">
                  <c:v>0.87518702937247872</c:v>
                </c:pt>
                <c:pt idx="6">
                  <c:v>0.74431018542775962</c:v>
                </c:pt>
                <c:pt idx="7">
                  <c:v>0.60231453044758265</c:v>
                </c:pt>
                <c:pt idx="8">
                  <c:v>0.5280395783154449</c:v>
                </c:pt>
                <c:pt idx="10">
                  <c:v>2</c:v>
                </c:pt>
                <c:pt idx="11">
                  <c:v>1.9100515034098757</c:v>
                </c:pt>
                <c:pt idx="12">
                  <c:v>1.7040505815646525</c:v>
                </c:pt>
                <c:pt idx="13">
                  <c:v>1.4058711718842505</c:v>
                </c:pt>
                <c:pt idx="14">
                  <c:v>1.2268463325730636</c:v>
                </c:pt>
                <c:pt idx="15">
                  <c:v>0.99829233697212183</c:v>
                </c:pt>
                <c:pt idx="16">
                  <c:v>0.85292200404437424</c:v>
                </c:pt>
                <c:pt idx="17">
                  <c:v>0.71477151126921656</c:v>
                </c:pt>
                <c:pt idx="18">
                  <c:v>0.61746905291290055</c:v>
                </c:pt>
                <c:pt idx="19">
                  <c:v>0.50942263710496694</c:v>
                </c:pt>
                <c:pt idx="20">
                  <c:v>0.44251132649035785</c:v>
                </c:pt>
                <c:pt idx="21">
                  <c:v>0.36440811388888217</c:v>
                </c:pt>
                <c:pt idx="22">
                  <c:v>0.31625288182420436</c:v>
                </c:pt>
                <c:pt idx="23">
                  <c:v>0.25686365818719914</c:v>
                </c:pt>
                <c:pt idx="24">
                  <c:v>0.22477416958120874</c:v>
                </c:pt>
                <c:pt idx="25">
                  <c:v>0.18510154720257277</c:v>
                </c:pt>
                <c:pt idx="26">
                  <c:v>0.16362530507253845</c:v>
                </c:pt>
                <c:pt idx="27">
                  <c:v>0.13253163200024434</c:v>
                </c:pt>
                <c:pt idx="28">
                  <c:v>0.11640243834931843</c:v>
                </c:pt>
                <c:pt idx="29">
                  <c:v>8.8075167172823723E-2</c:v>
                </c:pt>
                <c:pt idx="30">
                  <c:v>8.2732088530784814E-2</c:v>
                </c:pt>
                <c:pt idx="31">
                  <c:v>6.7630102899682881E-2</c:v>
                </c:pt>
                <c:pt idx="32">
                  <c:v>5.9235694555130135E-2</c:v>
                </c:pt>
                <c:pt idx="33">
                  <c:v>4.8960509153069758E-2</c:v>
                </c:pt>
                <c:pt idx="34">
                  <c:v>4.2334417196723283E-2</c:v>
                </c:pt>
                <c:pt idx="35">
                  <c:v>3.4416084189537899E-2</c:v>
                </c:pt>
                <c:pt idx="36">
                  <c:v>3.0227622324082222E-2</c:v>
                </c:pt>
                <c:pt idx="37">
                  <c:v>2.4778165112147733E-2</c:v>
                </c:pt>
                <c:pt idx="38">
                  <c:v>2.152361892295401E-2</c:v>
                </c:pt>
                <c:pt idx="39">
                  <c:v>1.7708396721012362E-2</c:v>
                </c:pt>
                <c:pt idx="40">
                  <c:v>1.5269605175921718E-2</c:v>
                </c:pt>
                <c:pt idx="41">
                  <c:v>1.2516789914530004E-2</c:v>
                </c:pt>
                <c:pt idx="42">
                  <c:v>1.0993487700768391E-2</c:v>
                </c:pt>
                <c:pt idx="43">
                  <c:v>9.0198714584238705E-3</c:v>
                </c:pt>
                <c:pt idx="44">
                  <c:v>7.7776592696430042E-3</c:v>
                </c:pt>
                <c:pt idx="45">
                  <c:v>6.4879625937508097E-3</c:v>
                </c:pt>
                <c:pt idx="46">
                  <c:v>5.604750685969555E-3</c:v>
                </c:pt>
                <c:pt idx="47">
                  <c:v>4.6155126525017597E-3</c:v>
                </c:pt>
                <c:pt idx="48">
                  <c:v>3.9798665570071959E-3</c:v>
                </c:pt>
                <c:pt idx="49">
                  <c:v>3.2623733887026307E-3</c:v>
                </c:pt>
                <c:pt idx="50">
                  <c:v>2.8417044842363043E-3</c:v>
                </c:pt>
                <c:pt idx="51">
                  <c:v>2.3315448080090755E-3</c:v>
                </c:pt>
                <c:pt idx="52">
                  <c:v>2.0253025888820344E-3</c:v>
                </c:pt>
                <c:pt idx="53">
                  <c:v>1.6571265534046074E-3</c:v>
                </c:pt>
                <c:pt idx="54">
                  <c:v>1.4729713067099404E-3</c:v>
                </c:pt>
                <c:pt idx="55">
                  <c:v>1.1974631483630453E-3</c:v>
                </c:pt>
                <c:pt idx="56">
                  <c:v>1.0595032072965094E-3</c:v>
                </c:pt>
                <c:pt idx="57">
                  <c:v>8.5344033059168642E-4</c:v>
                </c:pt>
                <c:pt idx="58">
                  <c:v>7.4476250782853296E-4</c:v>
                </c:pt>
                <c:pt idx="59">
                  <c:v>6.1387670172460753E-4</c:v>
                </c:pt>
                <c:pt idx="60">
                  <c:v>5.3867148272121934E-4</c:v>
                </c:pt>
                <c:pt idx="62">
                  <c:v>2</c:v>
                </c:pt>
                <c:pt idx="63">
                  <c:v>1.807437033771619</c:v>
                </c:pt>
                <c:pt idx="64">
                  <c:v>1.6274121876020189</c:v>
                </c:pt>
                <c:pt idx="65">
                  <c:v>1.3291191822441506</c:v>
                </c:pt>
                <c:pt idx="66">
                  <c:v>1.1662905573729665</c:v>
                </c:pt>
                <c:pt idx="67">
                  <c:v>0.94379166533349479</c:v>
                </c:pt>
                <c:pt idx="68">
                  <c:v>0.82360842620845387</c:v>
                </c:pt>
                <c:pt idx="69">
                  <c:v>0.6794911816903082</c:v>
                </c:pt>
                <c:pt idx="70">
                  <c:v>0.59351017211300561</c:v>
                </c:pt>
                <c:pt idx="71">
                  <c:v>0.48517032175581065</c:v>
                </c:pt>
                <c:pt idx="72">
                  <c:v>0.42416835702578914</c:v>
                </c:pt>
                <c:pt idx="73">
                  <c:v>0.34737913060235881</c:v>
                </c:pt>
                <c:pt idx="74">
                  <c:v>0.2932643191719741</c:v>
                </c:pt>
                <c:pt idx="75">
                  <c:v>0.24803566125220866</c:v>
                </c:pt>
                <c:pt idx="76">
                  <c:v>0.21945942885997852</c:v>
                </c:pt>
              </c:numCache>
            </c:numRef>
          </c:val>
          <c:smooth val="0"/>
        </c:ser>
        <c:dLbls>
          <c:showLegendKey val="0"/>
          <c:showVal val="0"/>
          <c:showCatName val="0"/>
          <c:showSerName val="0"/>
          <c:showPercent val="0"/>
          <c:showBubbleSize val="0"/>
        </c:dLbls>
        <c:marker val="1"/>
        <c:smooth val="0"/>
        <c:axId val="136425856"/>
        <c:axId val="136427392"/>
      </c:lineChart>
      <c:dateAx>
        <c:axId val="13642585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136427392"/>
        <c:crossesAt val="1.0000000000000002E-3"/>
        <c:auto val="0"/>
        <c:lblOffset val="100"/>
        <c:baseTimeUnit val="days"/>
        <c:majorUnit val="24"/>
        <c:majorTimeUnit val="months"/>
        <c:minorUnit val="3"/>
        <c:minorTimeUnit val="months"/>
      </c:dateAx>
      <c:valAx>
        <c:axId val="136427392"/>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Meiryo UI"/>
                    <a:ea typeface="Meiryo UI"/>
                    <a:cs typeface="Meiryo UI"/>
                  </a:defRPr>
                </a:pPr>
                <a:r>
                  <a:rPr lang="en-US" altLang="en-US" sz="1000"/>
                  <a:t>Bq/kg</a:t>
                </a:r>
                <a:r>
                  <a:rPr lang="ja-JP" altLang="en-US" sz="1000"/>
                  <a:t>生</a:t>
                </a:r>
                <a:endParaRPr lang="en-US" altLang="en-US" sz="1000"/>
              </a:p>
            </c:rich>
          </c:tx>
          <c:layout>
            <c:manualLayout>
              <c:xMode val="edge"/>
              <c:yMode val="edge"/>
              <c:x val="3.3214338918713951E-4"/>
              <c:y val="0.3810645156117196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6425856"/>
        <c:crossesAt val="29677"/>
        <c:crossBetween val="between"/>
        <c:minorUnit val="10"/>
      </c:valAx>
      <c:spPr>
        <a:noFill/>
        <a:ln w="12700">
          <a:solidFill>
            <a:srgbClr val="808080"/>
          </a:solidFill>
          <a:prstDash val="solid"/>
        </a:ln>
      </c:spPr>
    </c:plotArea>
    <c:legend>
      <c:legendPos val="r"/>
      <c:layout>
        <c:manualLayout>
          <c:xMode val="edge"/>
          <c:yMode val="edge"/>
          <c:x val="0.15176257237145532"/>
          <c:y val="0.23781770833333329"/>
          <c:w val="0.65439593063086876"/>
          <c:h val="0.1522857638888889"/>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25"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あいなめ (放水口/電力)</a:t>
            </a:r>
          </a:p>
        </c:rich>
      </c:tx>
      <c:layout>
        <c:manualLayout>
          <c:xMode val="edge"/>
          <c:yMode val="edge"/>
          <c:x val="0.20974778488409154"/>
          <c:y val="1.6778550982053178E-2"/>
        </c:manualLayout>
      </c:layout>
      <c:overlay val="0"/>
      <c:spPr>
        <a:solidFill>
          <a:srgbClr val="FFFFFF"/>
        </a:solidFill>
        <a:ln w="25400">
          <a:noFill/>
        </a:ln>
      </c:spPr>
    </c:title>
    <c:autoTitleDeleted val="0"/>
    <c:plotArea>
      <c:layout>
        <c:manualLayout>
          <c:layoutTarget val="inner"/>
          <c:xMode val="edge"/>
          <c:yMode val="edge"/>
          <c:x val="4.0595162691877747E-2"/>
          <c:y val="6.4777455990352964E-2"/>
          <c:w val="0.90131814052089643"/>
          <c:h val="0.83102732350763842"/>
        </c:manualLayout>
      </c:layout>
      <c:lineChart>
        <c:grouping val="standard"/>
        <c:varyColors val="0"/>
        <c:ser>
          <c:idx val="1"/>
          <c:order val="0"/>
          <c:tx>
            <c:strRef>
              <c:f>あいなめ!$P$103</c:f>
              <c:strCache>
                <c:ptCount val="1"/>
                <c:pt idx="0">
                  <c:v>K-40</c:v>
                </c:pt>
              </c:strCache>
            </c:strRef>
          </c:tx>
          <c:spPr>
            <a:ln w="12700">
              <a:solidFill>
                <a:srgbClr val="00B050"/>
              </a:solidFill>
              <a:prstDash val="solid"/>
            </a:ln>
          </c:spPr>
          <c:marker>
            <c:symbol val="square"/>
            <c:size val="6"/>
            <c:spPr>
              <a:solidFill>
                <a:srgbClr val="FFFFFF"/>
              </a:solidFill>
              <a:ln>
                <a:solidFill>
                  <a:srgbClr val="00B05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あいなめ!$P$105:$P$190</c:f>
              <c:numCache>
                <c:formatCode>0_);[Red]\(0\)</c:formatCode>
                <c:ptCount val="86"/>
                <c:pt idx="0">
                  <c:v>103.33333333333333</c:v>
                </c:pt>
                <c:pt idx="1">
                  <c:v>135.92592592592592</c:v>
                </c:pt>
                <c:pt idx="2">
                  <c:v>120.37037037037037</c:v>
                </c:pt>
                <c:pt idx="3">
                  <c:v>127.4074074074074</c:v>
                </c:pt>
                <c:pt idx="4">
                  <c:v>125.55555555555556</c:v>
                </c:pt>
                <c:pt idx="5">
                  <c:v>124.07407407407408</c:v>
                </c:pt>
                <c:pt idx="6">
                  <c:v>115.92592592592592</c:v>
                </c:pt>
                <c:pt idx="7">
                  <c:v>124.44444444444444</c:v>
                </c:pt>
                <c:pt idx="8">
                  <c:v>126.29629629629629</c:v>
                </c:pt>
                <c:pt idx="11">
                  <c:v>117.03703703703704</c:v>
                </c:pt>
                <c:pt idx="12">
                  <c:v>115.18518518518519</c:v>
                </c:pt>
                <c:pt idx="13">
                  <c:v>129.62962962962962</c:v>
                </c:pt>
                <c:pt idx="14">
                  <c:v>132.59259259259258</c:v>
                </c:pt>
                <c:pt idx="15">
                  <c:v>123</c:v>
                </c:pt>
                <c:pt idx="16">
                  <c:v>123</c:v>
                </c:pt>
                <c:pt idx="17">
                  <c:v>128</c:v>
                </c:pt>
                <c:pt idx="18">
                  <c:v>128</c:v>
                </c:pt>
                <c:pt idx="19">
                  <c:v>127</c:v>
                </c:pt>
                <c:pt idx="20">
                  <c:v>126</c:v>
                </c:pt>
                <c:pt idx="21">
                  <c:v>130</c:v>
                </c:pt>
                <c:pt idx="22">
                  <c:v>110</c:v>
                </c:pt>
                <c:pt idx="23">
                  <c:v>125</c:v>
                </c:pt>
                <c:pt idx="24">
                  <c:v>125</c:v>
                </c:pt>
                <c:pt idx="25">
                  <c:v>111.3</c:v>
                </c:pt>
                <c:pt idx="26">
                  <c:v>109.8</c:v>
                </c:pt>
                <c:pt idx="27">
                  <c:v>106.9</c:v>
                </c:pt>
                <c:pt idx="28">
                  <c:v>102.1</c:v>
                </c:pt>
                <c:pt idx="29">
                  <c:v>127</c:v>
                </c:pt>
                <c:pt idx="30">
                  <c:v>118</c:v>
                </c:pt>
                <c:pt idx="31">
                  <c:v>151</c:v>
                </c:pt>
                <c:pt idx="32">
                  <c:v>114</c:v>
                </c:pt>
                <c:pt idx="33">
                  <c:v>113</c:v>
                </c:pt>
                <c:pt idx="34">
                  <c:v>113</c:v>
                </c:pt>
                <c:pt idx="35">
                  <c:v>113</c:v>
                </c:pt>
                <c:pt idx="36">
                  <c:v>106.9</c:v>
                </c:pt>
                <c:pt idx="37">
                  <c:v>119</c:v>
                </c:pt>
                <c:pt idx="38">
                  <c:v>109</c:v>
                </c:pt>
                <c:pt idx="39">
                  <c:v>120</c:v>
                </c:pt>
                <c:pt idx="40">
                  <c:v>111</c:v>
                </c:pt>
                <c:pt idx="41">
                  <c:v>141</c:v>
                </c:pt>
                <c:pt idx="42">
                  <c:v>131</c:v>
                </c:pt>
                <c:pt idx="43">
                  <c:v>130</c:v>
                </c:pt>
                <c:pt idx="44">
                  <c:v>129</c:v>
                </c:pt>
                <c:pt idx="45">
                  <c:v>132</c:v>
                </c:pt>
                <c:pt idx="46">
                  <c:v>125</c:v>
                </c:pt>
                <c:pt idx="47">
                  <c:v>129</c:v>
                </c:pt>
                <c:pt idx="48">
                  <c:v>125</c:v>
                </c:pt>
                <c:pt idx="49">
                  <c:v>137</c:v>
                </c:pt>
                <c:pt idx="50">
                  <c:v>136</c:v>
                </c:pt>
                <c:pt idx="51">
                  <c:v>129.1</c:v>
                </c:pt>
                <c:pt idx="52">
                  <c:v>124.9</c:v>
                </c:pt>
                <c:pt idx="53">
                  <c:v>123.5</c:v>
                </c:pt>
                <c:pt idx="54">
                  <c:v>118.5</c:v>
                </c:pt>
                <c:pt idx="55">
                  <c:v>120.3</c:v>
                </c:pt>
                <c:pt idx="56">
                  <c:v>115.6</c:v>
                </c:pt>
                <c:pt idx="57">
                  <c:v>129.5</c:v>
                </c:pt>
                <c:pt idx="58">
                  <c:v>123.4</c:v>
                </c:pt>
                <c:pt idx="59">
                  <c:v>126.3</c:v>
                </c:pt>
                <c:pt idx="60">
                  <c:v>117.2</c:v>
                </c:pt>
                <c:pt idx="63">
                  <c:v>32.799999999999997</c:v>
                </c:pt>
                <c:pt idx="64">
                  <c:v>124.7</c:v>
                </c:pt>
                <c:pt idx="65">
                  <c:v>117.7</c:v>
                </c:pt>
                <c:pt idx="66">
                  <c:v>118.5</c:v>
                </c:pt>
                <c:pt idx="67">
                  <c:v>120.8</c:v>
                </c:pt>
                <c:pt idx="68">
                  <c:v>125.6</c:v>
                </c:pt>
                <c:pt idx="69">
                  <c:v>121</c:v>
                </c:pt>
                <c:pt idx="70">
                  <c:v>122.2</c:v>
                </c:pt>
                <c:pt idx="71">
                  <c:v>125.2</c:v>
                </c:pt>
                <c:pt idx="72">
                  <c:v>125.4</c:v>
                </c:pt>
                <c:pt idx="73">
                  <c:v>123.7</c:v>
                </c:pt>
                <c:pt idx="74">
                  <c:v>133.1</c:v>
                </c:pt>
                <c:pt idx="75">
                  <c:v>125.9</c:v>
                </c:pt>
                <c:pt idx="76">
                  <c:v>121.3</c:v>
                </c:pt>
              </c:numCache>
            </c:numRef>
          </c:val>
          <c:smooth val="0"/>
        </c:ser>
        <c:ser>
          <c:idx val="0"/>
          <c:order val="1"/>
          <c:tx>
            <c:strRef>
              <c:f>あいなめ!$O$103</c:f>
              <c:strCache>
                <c:ptCount val="1"/>
                <c:pt idx="0">
                  <c:v>Be-7</c:v>
                </c:pt>
              </c:strCache>
            </c:strRef>
          </c:tx>
          <c:spPr>
            <a:ln w="12700">
              <a:solidFill>
                <a:srgbClr val="0066FF"/>
              </a:solidFill>
              <a:prstDash val="sysDash"/>
            </a:ln>
          </c:spPr>
          <c:marker>
            <c:symbol val="circle"/>
            <c:size val="6"/>
            <c:spPr>
              <a:solidFill>
                <a:srgbClr val="FFFFFF"/>
              </a:solidFill>
              <a:ln>
                <a:solidFill>
                  <a:srgbClr val="0066FF"/>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あいなめ!$O$105:$O$190</c:f>
              <c:numCache>
                <c:formatCode>0.000</c:formatCode>
                <c:ptCount val="86"/>
                <c:pt idx="0">
                  <c:v>9.8148148148148151E-2</c:v>
                </c:pt>
                <c:pt idx="1">
                  <c:v>9.8148148148148151E-2</c:v>
                </c:pt>
                <c:pt idx="2">
                  <c:v>9.8148148148148151E-2</c:v>
                </c:pt>
                <c:pt idx="3">
                  <c:v>9.8148148148148151E-2</c:v>
                </c:pt>
                <c:pt idx="4">
                  <c:v>9.8148148148148151E-2</c:v>
                </c:pt>
                <c:pt idx="5">
                  <c:v>9.8148148148148151E-2</c:v>
                </c:pt>
                <c:pt idx="6">
                  <c:v>9.8148148148148151E-2</c:v>
                </c:pt>
                <c:pt idx="7">
                  <c:v>9.8148148148148151E-2</c:v>
                </c:pt>
                <c:pt idx="8">
                  <c:v>9.8148148148148151E-2</c:v>
                </c:pt>
                <c:pt idx="11">
                  <c:v>9.8148148148148151E-2</c:v>
                </c:pt>
                <c:pt idx="12">
                  <c:v>9.8148148148148151E-2</c:v>
                </c:pt>
                <c:pt idx="13">
                  <c:v>9.8148148148148151E-2</c:v>
                </c:pt>
                <c:pt idx="14">
                  <c:v>9.8148148148148151E-2</c:v>
                </c:pt>
                <c:pt idx="15">
                  <c:v>9.8148148148148151E-2</c:v>
                </c:pt>
                <c:pt idx="16">
                  <c:v>9.8148148148148151E-2</c:v>
                </c:pt>
                <c:pt idx="17">
                  <c:v>9.8148148148148151E-2</c:v>
                </c:pt>
                <c:pt idx="18">
                  <c:v>9.8148148148148151E-2</c:v>
                </c:pt>
                <c:pt idx="19">
                  <c:v>9.8148148148148151E-2</c:v>
                </c:pt>
                <c:pt idx="20">
                  <c:v>9.8148148148148151E-2</c:v>
                </c:pt>
                <c:pt idx="21">
                  <c:v>9.8148148148148151E-2</c:v>
                </c:pt>
                <c:pt idx="22">
                  <c:v>9.8148148148148151E-2</c:v>
                </c:pt>
                <c:pt idx="23">
                  <c:v>9.8148148148148151E-2</c:v>
                </c:pt>
                <c:pt idx="24">
                  <c:v>9.8148148148148151E-2</c:v>
                </c:pt>
                <c:pt idx="25">
                  <c:v>9.8148148148148151E-2</c:v>
                </c:pt>
                <c:pt idx="26">
                  <c:v>9.8148148148148151E-2</c:v>
                </c:pt>
                <c:pt idx="27">
                  <c:v>9.8148148148148151E-2</c:v>
                </c:pt>
                <c:pt idx="28">
                  <c:v>9.8148148148148151E-2</c:v>
                </c:pt>
                <c:pt idx="29">
                  <c:v>9.8148148148148151E-2</c:v>
                </c:pt>
                <c:pt idx="30">
                  <c:v>9.8148148148148151E-2</c:v>
                </c:pt>
                <c:pt idx="31">
                  <c:v>9.8148148148148151E-2</c:v>
                </c:pt>
                <c:pt idx="32">
                  <c:v>9.8148148148148151E-2</c:v>
                </c:pt>
                <c:pt idx="33">
                  <c:v>9.8148148148148151E-2</c:v>
                </c:pt>
                <c:pt idx="34">
                  <c:v>9.8148148148148151E-2</c:v>
                </c:pt>
                <c:pt idx="35">
                  <c:v>9.8148148148148151E-2</c:v>
                </c:pt>
                <c:pt idx="36">
                  <c:v>9.8148148148148151E-2</c:v>
                </c:pt>
                <c:pt idx="37">
                  <c:v>9.8148148148148151E-2</c:v>
                </c:pt>
                <c:pt idx="38">
                  <c:v>9.8148148148148151E-2</c:v>
                </c:pt>
                <c:pt idx="39">
                  <c:v>9.8148148148148151E-2</c:v>
                </c:pt>
                <c:pt idx="40">
                  <c:v>9.8148148148148151E-2</c:v>
                </c:pt>
                <c:pt idx="41">
                  <c:v>9.8148148148148151E-2</c:v>
                </c:pt>
                <c:pt idx="42">
                  <c:v>9.8148148148148151E-2</c:v>
                </c:pt>
                <c:pt idx="43">
                  <c:v>9.8148148148148151E-2</c:v>
                </c:pt>
                <c:pt idx="44">
                  <c:v>9.8148148148148151E-2</c:v>
                </c:pt>
                <c:pt idx="45">
                  <c:v>9.8148148148148151E-2</c:v>
                </c:pt>
                <c:pt idx="46">
                  <c:v>9.8148148148148151E-2</c:v>
                </c:pt>
                <c:pt idx="47">
                  <c:v>9.8148148148148151E-2</c:v>
                </c:pt>
                <c:pt idx="48">
                  <c:v>9.8148148148148151E-2</c:v>
                </c:pt>
                <c:pt idx="49">
                  <c:v>9.8148148148148151E-2</c:v>
                </c:pt>
                <c:pt idx="50">
                  <c:v>9.8148148148148151E-2</c:v>
                </c:pt>
                <c:pt idx="51">
                  <c:v>9.8148148148148151E-2</c:v>
                </c:pt>
                <c:pt idx="52">
                  <c:v>9.8148148148148151E-2</c:v>
                </c:pt>
                <c:pt idx="53">
                  <c:v>9.8148148148148151E-2</c:v>
                </c:pt>
                <c:pt idx="54">
                  <c:v>9.8148148148148151E-2</c:v>
                </c:pt>
                <c:pt idx="55">
                  <c:v>9.8148148148148151E-2</c:v>
                </c:pt>
                <c:pt idx="56">
                  <c:v>9.8148148148148151E-2</c:v>
                </c:pt>
                <c:pt idx="57">
                  <c:v>9.8148148148148151E-2</c:v>
                </c:pt>
                <c:pt idx="58">
                  <c:v>9.8148148148148151E-2</c:v>
                </c:pt>
                <c:pt idx="59">
                  <c:v>9.8148148148148151E-2</c:v>
                </c:pt>
                <c:pt idx="60">
                  <c:v>9.8148148148148151E-2</c:v>
                </c:pt>
                <c:pt idx="63">
                  <c:v>9.8148148148148151E-2</c:v>
                </c:pt>
                <c:pt idx="64">
                  <c:v>9.8148148148148151E-2</c:v>
                </c:pt>
                <c:pt idx="65">
                  <c:v>9.8148148148148151E-2</c:v>
                </c:pt>
                <c:pt idx="66">
                  <c:v>9.8148148148148151E-2</c:v>
                </c:pt>
                <c:pt idx="67">
                  <c:v>9.8148148148148151E-2</c:v>
                </c:pt>
                <c:pt idx="68">
                  <c:v>9.8148148148148151E-2</c:v>
                </c:pt>
                <c:pt idx="69">
                  <c:v>9.8148148148148151E-2</c:v>
                </c:pt>
                <c:pt idx="70">
                  <c:v>9.8148148148148151E-2</c:v>
                </c:pt>
                <c:pt idx="71">
                  <c:v>9.8148148148148151E-2</c:v>
                </c:pt>
                <c:pt idx="72">
                  <c:v>9.8148148148148151E-2</c:v>
                </c:pt>
                <c:pt idx="73">
                  <c:v>9.8148148148148151E-2</c:v>
                </c:pt>
                <c:pt idx="74">
                  <c:v>9.8148148148148151E-2</c:v>
                </c:pt>
                <c:pt idx="75">
                  <c:v>9.8148148148148151E-2</c:v>
                </c:pt>
                <c:pt idx="76">
                  <c:v>9.8148148148148151E-2</c:v>
                </c:pt>
              </c:numCache>
            </c:numRef>
          </c:val>
          <c:smooth val="0"/>
        </c:ser>
        <c:ser>
          <c:idx val="2"/>
          <c:order val="2"/>
          <c:tx>
            <c:strRef>
              <c:f>あいなめ!$R$103</c:f>
              <c:strCache>
                <c:ptCount val="1"/>
                <c:pt idx="0">
                  <c:v>Cs-137</c:v>
                </c:pt>
              </c:strCache>
            </c:strRef>
          </c:tx>
          <c:spPr>
            <a:ln w="12700">
              <a:solidFill>
                <a:srgbClr val="FF0000"/>
              </a:solidFill>
              <a:prstDash val="solid"/>
            </a:ln>
          </c:spPr>
          <c:marker>
            <c:symbol val="triangle"/>
            <c:size val="6"/>
            <c:spPr>
              <a:solidFill>
                <a:srgbClr val="FF0000"/>
              </a:solidFill>
              <a:ln>
                <a:solidFill>
                  <a:srgbClr val="FF0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あいなめ!$R$105:$R$190</c:f>
              <c:numCache>
                <c:formatCode>0.000</c:formatCode>
                <c:ptCount val="86"/>
                <c:pt idx="0">
                  <c:v>0.24074074074074073</c:v>
                </c:pt>
                <c:pt idx="1">
                  <c:v>0.44444444444444442</c:v>
                </c:pt>
                <c:pt idx="2">
                  <c:v>0.22962962962962963</c:v>
                </c:pt>
                <c:pt idx="3">
                  <c:v>0.28148148148148144</c:v>
                </c:pt>
                <c:pt idx="4">
                  <c:v>0.24814814814814815</c:v>
                </c:pt>
                <c:pt idx="5">
                  <c:v>0.25185185185185183</c:v>
                </c:pt>
                <c:pt idx="6">
                  <c:v>0.22222222222222221</c:v>
                </c:pt>
                <c:pt idx="7">
                  <c:v>0.24074074074074073</c:v>
                </c:pt>
                <c:pt idx="8">
                  <c:v>0.29259259259259263</c:v>
                </c:pt>
                <c:pt idx="11">
                  <c:v>0.4148148148148148</c:v>
                </c:pt>
                <c:pt idx="12">
                  <c:v>0.22222222222222221</c:v>
                </c:pt>
                <c:pt idx="13">
                  <c:v>0.33703703703703702</c:v>
                </c:pt>
                <c:pt idx="14">
                  <c:v>0.22592592592592592</c:v>
                </c:pt>
                <c:pt idx="15">
                  <c:v>0.22</c:v>
                </c:pt>
                <c:pt idx="16">
                  <c:v>0.16</c:v>
                </c:pt>
                <c:pt idx="17">
                  <c:v>0.16</c:v>
                </c:pt>
                <c:pt idx="18">
                  <c:v>0.15</c:v>
                </c:pt>
                <c:pt idx="19">
                  <c:v>0.21</c:v>
                </c:pt>
                <c:pt idx="20">
                  <c:v>0.18</c:v>
                </c:pt>
                <c:pt idx="21">
                  <c:v>0.18</c:v>
                </c:pt>
                <c:pt idx="22">
                  <c:v>0.18</c:v>
                </c:pt>
                <c:pt idx="23">
                  <c:v>0.17</c:v>
                </c:pt>
                <c:pt idx="24">
                  <c:v>0.16</c:v>
                </c:pt>
                <c:pt idx="25">
                  <c:v>0.16</c:v>
                </c:pt>
                <c:pt idx="26">
                  <c:v>0.12</c:v>
                </c:pt>
                <c:pt idx="27">
                  <c:v>0.15</c:v>
                </c:pt>
                <c:pt idx="28">
                  <c:v>0.11</c:v>
                </c:pt>
                <c:pt idx="29">
                  <c:v>0.15</c:v>
                </c:pt>
                <c:pt idx="30">
                  <c:v>0.12</c:v>
                </c:pt>
                <c:pt idx="31">
                  <c:v>0.13</c:v>
                </c:pt>
                <c:pt idx="32">
                  <c:v>9.7000000000000003E-2</c:v>
                </c:pt>
                <c:pt idx="33">
                  <c:v>0.1</c:v>
                </c:pt>
                <c:pt idx="34">
                  <c:v>0.12</c:v>
                </c:pt>
                <c:pt idx="35">
                  <c:v>0.12</c:v>
                </c:pt>
                <c:pt idx="36">
                  <c:v>9.4E-2</c:v>
                </c:pt>
                <c:pt idx="37">
                  <c:v>0.11</c:v>
                </c:pt>
                <c:pt idx="38">
                  <c:v>8.4000000000000005E-2</c:v>
                </c:pt>
                <c:pt idx="39">
                  <c:v>0.14000000000000001</c:v>
                </c:pt>
                <c:pt idx="40">
                  <c:v>0.12</c:v>
                </c:pt>
                <c:pt idx="41">
                  <c:v>0.15</c:v>
                </c:pt>
                <c:pt idx="42">
                  <c:v>9.7000000000000003E-2</c:v>
                </c:pt>
                <c:pt idx="43">
                  <c:v>0.13</c:v>
                </c:pt>
                <c:pt idx="44">
                  <c:v>0.11</c:v>
                </c:pt>
                <c:pt idx="45">
                  <c:v>0.16</c:v>
                </c:pt>
                <c:pt idx="46">
                  <c:v>0.11</c:v>
                </c:pt>
                <c:pt idx="47">
                  <c:v>0.12</c:v>
                </c:pt>
                <c:pt idx="48">
                  <c:v>9.1999999999999998E-2</c:v>
                </c:pt>
                <c:pt idx="49">
                  <c:v>0.12</c:v>
                </c:pt>
                <c:pt idx="50">
                  <c:v>0.13</c:v>
                </c:pt>
                <c:pt idx="51">
                  <c:v>0.124</c:v>
                </c:pt>
                <c:pt idx="52">
                  <c:v>8.8999999999999996E-2</c:v>
                </c:pt>
                <c:pt idx="53">
                  <c:v>7.1999999999999995E-2</c:v>
                </c:pt>
                <c:pt idx="54">
                  <c:v>8.6999999999999994E-2</c:v>
                </c:pt>
                <c:pt idx="55">
                  <c:v>6.9000000000000006E-2</c:v>
                </c:pt>
                <c:pt idx="56">
                  <c:v>6.9000000000000006E-2</c:v>
                </c:pt>
                <c:pt idx="57">
                  <c:v>8.5000000000000006E-2</c:v>
                </c:pt>
                <c:pt idx="58">
                  <c:v>7.5999999999999998E-2</c:v>
                </c:pt>
                <c:pt idx="59">
                  <c:v>8.6999999999999994E-2</c:v>
                </c:pt>
                <c:pt idx="60">
                  <c:v>6.5000000000000002E-2</c:v>
                </c:pt>
                <c:pt idx="63">
                  <c:v>4.2300000000000004</c:v>
                </c:pt>
                <c:pt idx="64">
                  <c:v>10.16</c:v>
                </c:pt>
                <c:pt idx="65">
                  <c:v>1.58</c:v>
                </c:pt>
                <c:pt idx="66">
                  <c:v>2.0499999999999998</c:v>
                </c:pt>
                <c:pt idx="67">
                  <c:v>0.6</c:v>
                </c:pt>
                <c:pt idx="68">
                  <c:v>0.47</c:v>
                </c:pt>
                <c:pt idx="69">
                  <c:v>0.65</c:v>
                </c:pt>
                <c:pt idx="70">
                  <c:v>0.56000000000000005</c:v>
                </c:pt>
                <c:pt idx="71">
                  <c:v>0.22</c:v>
                </c:pt>
                <c:pt idx="72">
                  <c:v>0.16900000000000001</c:v>
                </c:pt>
                <c:pt idx="73">
                  <c:v>0.11899999999999999</c:v>
                </c:pt>
                <c:pt idx="74">
                  <c:v>0.2</c:v>
                </c:pt>
                <c:pt idx="75">
                  <c:v>0.2</c:v>
                </c:pt>
                <c:pt idx="76">
                  <c:v>0.161</c:v>
                </c:pt>
              </c:numCache>
            </c:numRef>
          </c:val>
          <c:smooth val="0"/>
        </c:ser>
        <c:ser>
          <c:idx val="4"/>
          <c:order val="3"/>
          <c:tx>
            <c:strRef>
              <c:f>あいなめ!$Q$103</c:f>
              <c:strCache>
                <c:ptCount val="1"/>
                <c:pt idx="0">
                  <c:v>Cs-134</c:v>
                </c:pt>
              </c:strCache>
            </c:strRef>
          </c:tx>
          <c:spPr>
            <a:ln w="12700">
              <a:solidFill>
                <a:srgbClr val="FF0000"/>
              </a:solidFill>
              <a:prstDash val="solid"/>
            </a:ln>
          </c:spPr>
          <c:marker>
            <c:symbol val="triangle"/>
            <c:size val="6"/>
            <c:spPr>
              <a:noFill/>
              <a:ln>
                <a:solidFill>
                  <a:srgbClr val="FF0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あいなめ!$Q$105:$Q$190</c:f>
              <c:numCache>
                <c:formatCode>0.000</c:formatCode>
                <c:ptCount val="86"/>
                <c:pt idx="0">
                  <c:v>3.888888888888889E-2</c:v>
                </c:pt>
                <c:pt idx="1">
                  <c:v>3.3502282882839518E-2</c:v>
                </c:pt>
                <c:pt idx="2">
                  <c:v>2.799840053302111E-2</c:v>
                </c:pt>
                <c:pt idx="3">
                  <c:v>2.387731047773186E-2</c:v>
                </c:pt>
                <c:pt idx="4">
                  <c:v>2.0176257297101048E-2</c:v>
                </c:pt>
                <c:pt idx="5">
                  <c:v>1.701752557113153E-2</c:v>
                </c:pt>
                <c:pt idx="6">
                  <c:v>1.4472698049984216E-2</c:v>
                </c:pt>
                <c:pt idx="7">
                  <c:v>1.1711671425369663E-2</c:v>
                </c:pt>
                <c:pt idx="8">
                  <c:v>1.026743624502254E-2</c:v>
                </c:pt>
                <c:pt idx="11">
                  <c:v>0.11</c:v>
                </c:pt>
                <c:pt idx="12" formatCode="&quot;(&quot;0.00&quot;)&quot;">
                  <c:v>7.7777777777777779E-2</c:v>
                </c:pt>
                <c:pt idx="13">
                  <c:v>2.7336383897749315E-2</c:v>
                </c:pt>
                <c:pt idx="14">
                  <c:v>2.3855345355587348E-2</c:v>
                </c:pt>
                <c:pt idx="15">
                  <c:v>1.9411239885569035E-2</c:v>
                </c:pt>
                <c:pt idx="16">
                  <c:v>1.6584594523085056E-2</c:v>
                </c:pt>
                <c:pt idx="17">
                  <c:v>1.3898334941345878E-2</c:v>
                </c:pt>
                <c:pt idx="18">
                  <c:v>1.2006342695528622E-2</c:v>
                </c:pt>
                <c:pt idx="19">
                  <c:v>9.9054401659299136E-3</c:v>
                </c:pt>
                <c:pt idx="20">
                  <c:v>8.60438690397918E-3</c:v>
                </c:pt>
                <c:pt idx="21">
                  <c:v>7.0857133256171535E-3</c:v>
                </c:pt>
                <c:pt idx="22">
                  <c:v>6.1493615910261958E-3</c:v>
                </c:pt>
                <c:pt idx="23">
                  <c:v>4.994571131417761E-3</c:v>
                </c:pt>
                <c:pt idx="24">
                  <c:v>4.3706088529679478E-3</c:v>
                </c:pt>
                <c:pt idx="25">
                  <c:v>3.5991967511611375E-3</c:v>
                </c:pt>
                <c:pt idx="26">
                  <c:v>3.1816031541882475E-3</c:v>
                </c:pt>
                <c:pt idx="27">
                  <c:v>2.5770039555603067E-3</c:v>
                </c:pt>
                <c:pt idx="28">
                  <c:v>2.2633807456811919E-3</c:v>
                </c:pt>
                <c:pt idx="29">
                  <c:v>1.712572695027128E-3</c:v>
                </c:pt>
                <c:pt idx="30">
                  <c:v>1.6086794992097048E-3</c:v>
                </c:pt>
                <c:pt idx="31">
                  <c:v>1.315029778604945E-3</c:v>
                </c:pt>
                <c:pt idx="32">
                  <c:v>1.1518051719053082E-3</c:v>
                </c:pt>
                <c:pt idx="33">
                  <c:v>9.5200990019857863E-4</c:v>
                </c:pt>
                <c:pt idx="34">
                  <c:v>8.2316922326961938E-4</c:v>
                </c:pt>
                <c:pt idx="35">
                  <c:v>6.6920163701879244E-4</c:v>
                </c:pt>
                <c:pt idx="36">
                  <c:v>5.8775932296826539E-4</c:v>
                </c:pt>
                <c:pt idx="37">
                  <c:v>4.8179765495842816E-4</c:v>
                </c:pt>
                <c:pt idx="38">
                  <c:v>4.1851481239077242E-4</c:v>
                </c:pt>
                <c:pt idx="39">
                  <c:v>3.4432993624190707E-4</c:v>
                </c:pt>
                <c:pt idx="40">
                  <c:v>2.9690898953181122E-4</c:v>
                </c:pt>
                <c:pt idx="41">
                  <c:v>2.433820261158612E-4</c:v>
                </c:pt>
                <c:pt idx="42">
                  <c:v>2.1376226084827426E-4</c:v>
                </c:pt>
                <c:pt idx="43">
                  <c:v>1.7538638946935304E-4</c:v>
                </c:pt>
                <c:pt idx="44">
                  <c:v>1.5123226357639176E-4</c:v>
                </c:pt>
                <c:pt idx="45">
                  <c:v>1.2615482821182129E-4</c:v>
                </c:pt>
                <c:pt idx="46">
                  <c:v>1.0898126333829691E-4</c:v>
                </c:pt>
                <c:pt idx="47">
                  <c:v>8.9746079354200881E-5</c:v>
                </c:pt>
                <c:pt idx="48">
                  <c:v>7.7386294164028809E-5</c:v>
                </c:pt>
                <c:pt idx="49">
                  <c:v>6.3435038113662269E-5</c:v>
                </c:pt>
                <c:pt idx="50">
                  <c:v>5.525536497126147E-5</c:v>
                </c:pt>
                <c:pt idx="51">
                  <c:v>4.5335593489065359E-5</c:v>
                </c:pt>
                <c:pt idx="52">
                  <c:v>3.9380883672706222E-5</c:v>
                </c:pt>
                <c:pt idx="53">
                  <c:v>3.2221905205089591E-5</c:v>
                </c:pt>
                <c:pt idx="54">
                  <c:v>2.8641108741582175E-5</c:v>
                </c:pt>
                <c:pt idx="55">
                  <c:v>2.3284005662614772E-5</c:v>
                </c:pt>
                <c:pt idx="56">
                  <c:v>2.0601451252987683E-5</c:v>
                </c:pt>
                <c:pt idx="57">
                  <c:v>1.6594673094838347E-5</c:v>
                </c:pt>
                <c:pt idx="58">
                  <c:v>1.4481493207777031E-5</c:v>
                </c:pt>
                <c:pt idx="59">
                  <c:v>1.1936491422422924E-5</c:v>
                </c:pt>
                <c:pt idx="60">
                  <c:v>1.0474167719579265E-5</c:v>
                </c:pt>
                <c:pt idx="63">
                  <c:v>3.76</c:v>
                </c:pt>
                <c:pt idx="64">
                  <c:v>8.3000000000000007</c:v>
                </c:pt>
                <c:pt idx="65">
                  <c:v>1.03</c:v>
                </c:pt>
                <c:pt idx="66">
                  <c:v>1.19</c:v>
                </c:pt>
                <c:pt idx="67">
                  <c:v>0.27</c:v>
                </c:pt>
                <c:pt idx="68">
                  <c:v>0.18</c:v>
                </c:pt>
                <c:pt idx="69">
                  <c:v>0.2</c:v>
                </c:pt>
                <c:pt idx="70">
                  <c:v>0.16</c:v>
                </c:pt>
                <c:pt idx="71">
                  <c:v>4.7E-2</c:v>
                </c:pt>
                <c:pt idx="72" formatCode="&quot;(&quot;0.00&quot;)&quot;">
                  <c:v>2.8000000000000001E-2</c:v>
                </c:pt>
                <c:pt idx="73">
                  <c:v>6.754594206156977E-3</c:v>
                </c:pt>
                <c:pt idx="74" formatCode="&quot;(&quot;0.00&quot;)&quot;">
                  <c:v>3.2000000000000001E-2</c:v>
                </c:pt>
                <c:pt idx="75">
                  <c:v>4.8229156354596125E-3</c:v>
                </c:pt>
                <c:pt idx="76">
                  <c:v>4.2672666722773601E-3</c:v>
                </c:pt>
              </c:numCache>
            </c:numRef>
          </c:val>
          <c:smooth val="0"/>
        </c:ser>
        <c:ser>
          <c:idx val="3"/>
          <c:order val="4"/>
          <c:tx>
            <c:strRef>
              <c:f>あいなめ!$AD$104</c:f>
              <c:strCache>
                <c:ptCount val="1"/>
                <c:pt idx="0">
                  <c:v>Cs137崩壊</c:v>
                </c:pt>
              </c:strCache>
            </c:strRef>
          </c:tx>
          <c:spPr>
            <a:ln>
              <a:solidFill>
                <a:srgbClr val="FF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あいなめ!$AD$105:$AD$190</c:f>
              <c:numCache>
                <c:formatCode>0.00</c:formatCode>
                <c:ptCount val="86"/>
                <c:pt idx="0">
                  <c:v>2</c:v>
                </c:pt>
                <c:pt idx="1">
                  <c:v>1.9796225830003205</c:v>
                </c:pt>
                <c:pt idx="2">
                  <c:v>1.9553693862722497</c:v>
                </c:pt>
                <c:pt idx="3">
                  <c:v>1.9341013052992626</c:v>
                </c:pt>
                <c:pt idx="4">
                  <c:v>1.9118555741519512</c:v>
                </c:pt>
                <c:pt idx="5">
                  <c:v>1.8896267860769829</c:v>
                </c:pt>
                <c:pt idx="6">
                  <c:v>1.8687193398168034</c:v>
                </c:pt>
                <c:pt idx="7">
                  <c:v>1.8417453915395481</c:v>
                </c:pt>
                <c:pt idx="8">
                  <c:v>1.8251712841405165</c:v>
                </c:pt>
                <c:pt idx="10">
                  <c:v>2</c:v>
                </c:pt>
                <c:pt idx="11">
                  <c:v>1.9936883944951467</c:v>
                </c:pt>
                <c:pt idx="12">
                  <c:v>1.9781214300190644</c:v>
                </c:pt>
                <c:pt idx="13">
                  <c:v>1.9521581569157611</c:v>
                </c:pt>
                <c:pt idx="14">
                  <c:v>1.9339790432941815</c:v>
                </c:pt>
                <c:pt idx="15">
                  <c:v>1.9067862042470287</c:v>
                </c:pt>
                <c:pt idx="16">
                  <c:v>1.8862850219906433</c:v>
                </c:pt>
                <c:pt idx="17">
                  <c:v>1.8635287235299796</c:v>
                </c:pt>
                <c:pt idx="18">
                  <c:v>1.8448916186186759</c:v>
                </c:pt>
                <c:pt idx="19">
                  <c:v>1.8206770157063916</c:v>
                </c:pt>
                <c:pt idx="20">
                  <c:v>1.8031522668660735</c:v>
                </c:pt>
                <c:pt idx="21">
                  <c:v>1.7792605328281961</c:v>
                </c:pt>
                <c:pt idx="22">
                  <c:v>1.7620230429841042</c:v>
                </c:pt>
                <c:pt idx="23">
                  <c:v>1.7370283731906713</c:v>
                </c:pt>
                <c:pt idx="24">
                  <c:v>1.7211790025558689</c:v>
                </c:pt>
                <c:pt idx="25">
                  <c:v>1.6983734127472416</c:v>
                </c:pt>
                <c:pt idx="26">
                  <c:v>1.6840473824799709</c:v>
                </c:pt>
                <c:pt idx="27">
                  <c:v>1.6598439987056322</c:v>
                </c:pt>
                <c:pt idx="28">
                  <c:v>1.6451148272417651</c:v>
                </c:pt>
                <c:pt idx="29">
                  <c:v>1.6139035040282159</c:v>
                </c:pt>
                <c:pt idx="30">
                  <c:v>1.6069807422305069</c:v>
                </c:pt>
                <c:pt idx="31">
                  <c:v>1.5848865548588904</c:v>
                </c:pt>
                <c:pt idx="32">
                  <c:v>1.5705246684898455</c:v>
                </c:pt>
                <c:pt idx="33">
                  <c:v>1.5501071616604816</c:v>
                </c:pt>
                <c:pt idx="34">
                  <c:v>1.5347015924859864</c:v>
                </c:pt>
                <c:pt idx="35">
                  <c:v>1.5130271698645235</c:v>
                </c:pt>
                <c:pt idx="36">
                  <c:v>1.4996008258033933</c:v>
                </c:pt>
                <c:pt idx="37">
                  <c:v>1.4792635042756164</c:v>
                </c:pt>
                <c:pt idx="38">
                  <c:v>1.4650249978533112</c:v>
                </c:pt>
                <c:pt idx="39">
                  <c:v>1.4455220610454658</c:v>
                </c:pt>
                <c:pt idx="40">
                  <c:v>1.4308845098654666</c:v>
                </c:pt>
                <c:pt idx="41">
                  <c:v>1.4114791068772019</c:v>
                </c:pt>
                <c:pt idx="42">
                  <c:v>1.3989538829410533</c:v>
                </c:pt>
                <c:pt idx="43">
                  <c:v>1.3800687569455852</c:v>
                </c:pt>
                <c:pt idx="44">
                  <c:v>1.3660939947429946</c:v>
                </c:pt>
                <c:pt idx="45">
                  <c:v>1.3491868064463517</c:v>
                </c:pt>
                <c:pt idx="46">
                  <c:v>1.3356936223922544</c:v>
                </c:pt>
                <c:pt idx="47">
                  <c:v>1.3179957067094323</c:v>
                </c:pt>
                <c:pt idx="48">
                  <c:v>1.3046495045781239</c:v>
                </c:pt>
                <c:pt idx="49">
                  <c:v>1.2869560784349063</c:v>
                </c:pt>
                <c:pt idx="50">
                  <c:v>1.2748103501216685</c:v>
                </c:pt>
                <c:pt idx="51">
                  <c:v>1.2576010951376793</c:v>
                </c:pt>
                <c:pt idx="52">
                  <c:v>1.2454961785909924</c:v>
                </c:pt>
                <c:pt idx="53">
                  <c:v>1.2284496545949919</c:v>
                </c:pt>
                <c:pt idx="54">
                  <c:v>1.2185496028422937</c:v>
                </c:pt>
                <c:pt idx="55">
                  <c:v>1.2013401601685312</c:v>
                </c:pt>
                <c:pt idx="56">
                  <c:v>1.1912819842352882</c:v>
                </c:pt>
                <c:pt idx="57">
                  <c:v>1.1737154303265518</c:v>
                </c:pt>
                <c:pt idx="58">
                  <c:v>1.1627854213558553</c:v>
                </c:pt>
                <c:pt idx="59">
                  <c:v>1.1474510709335075</c:v>
                </c:pt>
                <c:pt idx="60">
                  <c:v>1.1371968954368099</c:v>
                </c:pt>
                <c:pt idx="62">
                  <c:v>2</c:v>
                </c:pt>
                <c:pt idx="63">
                  <c:v>1.9861407543546088</c:v>
                </c:pt>
                <c:pt idx="64">
                  <c:v>1.9718788689655762</c:v>
                </c:pt>
                <c:pt idx="65">
                  <c:v>1.9446448043150546</c:v>
                </c:pt>
                <c:pt idx="66">
                  <c:v>1.9272665216088778</c:v>
                </c:pt>
                <c:pt idx="67">
                  <c:v>1.8994474765748275</c:v>
                </c:pt>
                <c:pt idx="68">
                  <c:v>1.8817592214646828</c:v>
                </c:pt>
                <c:pt idx="69">
                  <c:v>1.8570607232632472</c:v>
                </c:pt>
                <c:pt idx="70">
                  <c:v>1.8398834931274626</c:v>
                </c:pt>
                <c:pt idx="71">
                  <c:v>1.8145871534944937</c:v>
                </c:pt>
                <c:pt idx="72">
                  <c:v>1.7979164438127082</c:v>
                </c:pt>
                <c:pt idx="73">
                  <c:v>1.7734213066749287</c:v>
                </c:pt>
                <c:pt idx="74">
                  <c:v>1.752912876386383</c:v>
                </c:pt>
                <c:pt idx="75">
                  <c:v>1.7328606870598136</c:v>
                </c:pt>
                <c:pt idx="76">
                  <c:v>1.7183523752292968</c:v>
                </c:pt>
              </c:numCache>
            </c:numRef>
          </c:val>
          <c:smooth val="0"/>
        </c:ser>
        <c:ser>
          <c:idx val="5"/>
          <c:order val="5"/>
          <c:tx>
            <c:strRef>
              <c:f>あいなめ!$AE$104</c:f>
              <c:strCache>
                <c:ptCount val="1"/>
                <c:pt idx="0">
                  <c:v>Cs134崩壊</c:v>
                </c:pt>
              </c:strCache>
            </c:strRef>
          </c:tx>
          <c:spPr>
            <a:ln>
              <a:solidFill>
                <a:srgbClr val="FF0000"/>
              </a:solidFill>
              <a:prstDash val="sysDot"/>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あいなめ!$AE$105:$AE$190</c:f>
              <c:numCache>
                <c:formatCode>0.00</c:formatCode>
                <c:ptCount val="86"/>
                <c:pt idx="0">
                  <c:v>2</c:v>
                </c:pt>
                <c:pt idx="1">
                  <c:v>1.722974548260318</c:v>
                </c:pt>
                <c:pt idx="2">
                  <c:v>1.4399177416982285</c:v>
                </c:pt>
                <c:pt idx="3">
                  <c:v>1.2279759674262098</c:v>
                </c:pt>
                <c:pt idx="4">
                  <c:v>1.0376360895651968</c:v>
                </c:pt>
                <c:pt idx="5">
                  <c:v>0.87518702937247872</c:v>
                </c:pt>
                <c:pt idx="6">
                  <c:v>0.74431018542775962</c:v>
                </c:pt>
                <c:pt idx="7">
                  <c:v>0.60231453044758265</c:v>
                </c:pt>
                <c:pt idx="8">
                  <c:v>0.5280395783154449</c:v>
                </c:pt>
                <c:pt idx="10">
                  <c:v>2</c:v>
                </c:pt>
                <c:pt idx="11">
                  <c:v>1.9100515034098757</c:v>
                </c:pt>
                <c:pt idx="12">
                  <c:v>1.7040505815646525</c:v>
                </c:pt>
                <c:pt idx="13">
                  <c:v>1.4058711718842505</c:v>
                </c:pt>
                <c:pt idx="14">
                  <c:v>1.2268463325730636</c:v>
                </c:pt>
                <c:pt idx="15">
                  <c:v>0.99829233697212183</c:v>
                </c:pt>
                <c:pt idx="16">
                  <c:v>0.85292200404437424</c:v>
                </c:pt>
                <c:pt idx="17">
                  <c:v>0.71477151126921656</c:v>
                </c:pt>
                <c:pt idx="18">
                  <c:v>0.61746905291290055</c:v>
                </c:pt>
                <c:pt idx="19">
                  <c:v>0.50942263710496694</c:v>
                </c:pt>
                <c:pt idx="20">
                  <c:v>0.44251132649035785</c:v>
                </c:pt>
                <c:pt idx="21">
                  <c:v>0.36440811388888217</c:v>
                </c:pt>
                <c:pt idx="22">
                  <c:v>0.31625288182420436</c:v>
                </c:pt>
                <c:pt idx="23">
                  <c:v>0.25686365818719914</c:v>
                </c:pt>
                <c:pt idx="24">
                  <c:v>0.22477416958120874</c:v>
                </c:pt>
                <c:pt idx="25">
                  <c:v>0.18510154720257277</c:v>
                </c:pt>
                <c:pt idx="26">
                  <c:v>0.16362530507253845</c:v>
                </c:pt>
                <c:pt idx="27">
                  <c:v>0.13253163200024434</c:v>
                </c:pt>
                <c:pt idx="28">
                  <c:v>0.11640243834931843</c:v>
                </c:pt>
                <c:pt idx="29">
                  <c:v>8.8075167172823723E-2</c:v>
                </c:pt>
                <c:pt idx="30">
                  <c:v>8.2732088530784814E-2</c:v>
                </c:pt>
                <c:pt idx="31">
                  <c:v>6.7630102899682881E-2</c:v>
                </c:pt>
                <c:pt idx="32">
                  <c:v>5.9235694555130135E-2</c:v>
                </c:pt>
                <c:pt idx="33">
                  <c:v>4.8960509153069758E-2</c:v>
                </c:pt>
                <c:pt idx="34">
                  <c:v>4.2334417196723283E-2</c:v>
                </c:pt>
                <c:pt idx="35">
                  <c:v>3.4416084189537899E-2</c:v>
                </c:pt>
                <c:pt idx="36">
                  <c:v>3.0227622324082222E-2</c:v>
                </c:pt>
                <c:pt idx="37">
                  <c:v>2.4778165112147733E-2</c:v>
                </c:pt>
                <c:pt idx="38">
                  <c:v>2.152361892295401E-2</c:v>
                </c:pt>
                <c:pt idx="39">
                  <c:v>1.7708396721012362E-2</c:v>
                </c:pt>
                <c:pt idx="40">
                  <c:v>1.5269605175921718E-2</c:v>
                </c:pt>
                <c:pt idx="41">
                  <c:v>1.2516789914530004E-2</c:v>
                </c:pt>
                <c:pt idx="42">
                  <c:v>1.0993487700768391E-2</c:v>
                </c:pt>
                <c:pt idx="43">
                  <c:v>9.0198714584238705E-3</c:v>
                </c:pt>
                <c:pt idx="44">
                  <c:v>7.7776592696430042E-3</c:v>
                </c:pt>
                <c:pt idx="45">
                  <c:v>6.4879625937508097E-3</c:v>
                </c:pt>
                <c:pt idx="46">
                  <c:v>5.604750685969555E-3</c:v>
                </c:pt>
                <c:pt idx="47">
                  <c:v>4.6155126525017597E-3</c:v>
                </c:pt>
                <c:pt idx="48">
                  <c:v>3.9798665570071959E-3</c:v>
                </c:pt>
                <c:pt idx="49">
                  <c:v>3.2623733887026307E-3</c:v>
                </c:pt>
                <c:pt idx="50">
                  <c:v>2.8417044842363043E-3</c:v>
                </c:pt>
                <c:pt idx="51">
                  <c:v>2.3315448080090755E-3</c:v>
                </c:pt>
                <c:pt idx="52">
                  <c:v>2.0253025888820344E-3</c:v>
                </c:pt>
                <c:pt idx="53">
                  <c:v>1.6571265534046074E-3</c:v>
                </c:pt>
                <c:pt idx="54">
                  <c:v>1.4729713067099404E-3</c:v>
                </c:pt>
                <c:pt idx="55">
                  <c:v>1.1974631483630453E-3</c:v>
                </c:pt>
                <c:pt idx="56">
                  <c:v>1.0595032072965094E-3</c:v>
                </c:pt>
                <c:pt idx="57">
                  <c:v>8.5344033059168642E-4</c:v>
                </c:pt>
                <c:pt idx="58">
                  <c:v>7.4476250782853296E-4</c:v>
                </c:pt>
                <c:pt idx="59">
                  <c:v>6.1387670172460753E-4</c:v>
                </c:pt>
                <c:pt idx="60">
                  <c:v>5.3867148272121934E-4</c:v>
                </c:pt>
                <c:pt idx="62">
                  <c:v>2</c:v>
                </c:pt>
                <c:pt idx="63">
                  <c:v>1.807437033771619</c:v>
                </c:pt>
                <c:pt idx="64">
                  <c:v>1.6274121876020189</c:v>
                </c:pt>
                <c:pt idx="65">
                  <c:v>1.3291191822441506</c:v>
                </c:pt>
                <c:pt idx="66">
                  <c:v>1.1662905573729665</c:v>
                </c:pt>
                <c:pt idx="67">
                  <c:v>0.94379166533349479</c:v>
                </c:pt>
                <c:pt idx="68">
                  <c:v>0.82360842620845387</c:v>
                </c:pt>
                <c:pt idx="69">
                  <c:v>0.6794911816903082</c:v>
                </c:pt>
                <c:pt idx="70">
                  <c:v>0.59351017211300561</c:v>
                </c:pt>
                <c:pt idx="71">
                  <c:v>0.48517032175581065</c:v>
                </c:pt>
                <c:pt idx="72">
                  <c:v>0.42416835702578914</c:v>
                </c:pt>
                <c:pt idx="73">
                  <c:v>0.34737913060235881</c:v>
                </c:pt>
                <c:pt idx="74">
                  <c:v>0.2932643191719741</c:v>
                </c:pt>
                <c:pt idx="75">
                  <c:v>0.24803566125220866</c:v>
                </c:pt>
                <c:pt idx="76">
                  <c:v>0.21945942885997852</c:v>
                </c:pt>
              </c:numCache>
            </c:numRef>
          </c:val>
          <c:smooth val="0"/>
        </c:ser>
        <c:ser>
          <c:idx val="6"/>
          <c:order val="6"/>
          <c:tx>
            <c:strRef>
              <c:f>あいなめ!$AF$104</c:f>
              <c:strCache>
                <c:ptCount val="1"/>
                <c:pt idx="0">
                  <c:v>Be7崩壊</c:v>
                </c:pt>
              </c:strCache>
            </c:strRef>
          </c:tx>
          <c:spPr>
            <a:ln>
              <a:solidFill>
                <a:srgbClr val="0066FF"/>
              </a:solidFill>
              <a:prstDash val="sysDot"/>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あいなめ!$AF$105:$AF$190</c:f>
              <c:numCache>
                <c:formatCode>0.0</c:formatCode>
                <c:ptCount val="86"/>
                <c:pt idx="0">
                  <c:v>100</c:v>
                </c:pt>
                <c:pt idx="1">
                  <c:v>12.158340877682551</c:v>
                </c:pt>
                <c:pt idx="2">
                  <c:v>0.96235241241746472</c:v>
                </c:pt>
                <c:pt idx="3">
                  <c:v>0.10140755013451939</c:v>
                </c:pt>
                <c:pt idx="4">
                  <c:v>9.3824703932123867E-3</c:v>
                </c:pt>
                <c:pt idx="5">
                  <c:v>8.4579724550749218E-4</c:v>
                </c:pt>
                <c:pt idx="6">
                  <c:v>8.5714766436532417E-5</c:v>
                </c:pt>
                <c:pt idx="7">
                  <c:v>4.3033149352339645E-6</c:v>
                </c:pt>
                <c:pt idx="8">
                  <c:v>6.6989540944614221E-7</c:v>
                </c:pt>
                <c:pt idx="10">
                  <c:v>100</c:v>
                </c:pt>
                <c:pt idx="11">
                  <c:v>52.185974897402211</c:v>
                </c:pt>
                <c:pt idx="12">
                  <c:v>10.401290536434805</c:v>
                </c:pt>
                <c:pt idx="13">
                  <c:v>0.68621801602094201</c:v>
                </c:pt>
                <c:pt idx="14">
                  <c:v>0.10009707039992971</c:v>
                </c:pt>
                <c:pt idx="15">
                  <c:v>5.4332838640906928E-3</c:v>
                </c:pt>
                <c:pt idx="16">
                  <c:v>5.8761976482197675E-4</c:v>
                </c:pt>
                <c:pt idx="17">
                  <c:v>4.8361859495984746E-5</c:v>
                </c:pt>
                <c:pt idx="18">
                  <c:v>6.1139809081819478E-6</c:v>
                </c:pt>
                <c:pt idx="19">
                  <c:v>4.0336570102584728E-7</c:v>
                </c:pt>
                <c:pt idx="20">
                  <c:v>5.5133250459086036E-8</c:v>
                </c:pt>
                <c:pt idx="21">
                  <c:v>3.5439749053710347E-9</c:v>
                </c:pt>
                <c:pt idx="22">
                  <c:v>4.7814139598828352E-10</c:v>
                </c:pt>
                <c:pt idx="23">
                  <c:v>2.5287129101970778E-11</c:v>
                </c:pt>
                <c:pt idx="24">
                  <c:v>3.8353548270525317E-12</c:v>
                </c:pt>
                <c:pt idx="25">
                  <c:v>2.4653727373383434E-13</c:v>
                </c:pt>
                <c:pt idx="26">
                  <c:v>4.3144632680439552E-14</c:v>
                </c:pt>
                <c:pt idx="27">
                  <c:v>2.1944373404893213E-15</c:v>
                </c:pt>
                <c:pt idx="28">
                  <c:v>3.506104882133752E-16</c:v>
                </c:pt>
                <c:pt idx="29">
                  <c:v>6.8108440736163141E-18</c:v>
                </c:pt>
                <c:pt idx="30">
                  <c:v>2.8123806883630711E-18</c:v>
                </c:pt>
                <c:pt idx="31">
                  <c:v>1.629145059130675E-19</c:v>
                </c:pt>
                <c:pt idx="32">
                  <c:v>2.5033103938992937E-20</c:v>
                </c:pt>
                <c:pt idx="33">
                  <c:v>1.6950692240928226E-21</c:v>
                </c:pt>
                <c:pt idx="34">
                  <c:v>2.1709881357697594E-22</c:v>
                </c:pt>
                <c:pt idx="35">
                  <c:v>1.1631870399751344E-23</c:v>
                </c:pt>
                <c:pt idx="36">
                  <c:v>1.8584516789083117E-24</c:v>
                </c:pt>
                <c:pt idx="37">
                  <c:v>1.1193958540127974E-25</c:v>
                </c:pt>
                <c:pt idx="38">
                  <c:v>1.5300242887581349E-26</c:v>
                </c:pt>
                <c:pt idx="39">
                  <c:v>9.707925650027905E-28</c:v>
                </c:pt>
                <c:pt idx="40">
                  <c:v>1.1957755821910879E-28</c:v>
                </c:pt>
                <c:pt idx="41">
                  <c:v>7.2024806683203041E-30</c:v>
                </c:pt>
                <c:pt idx="42">
                  <c:v>1.1507575162314888E-30</c:v>
                </c:pt>
                <c:pt idx="43">
                  <c:v>7.0220701643427913E-32</c:v>
                </c:pt>
                <c:pt idx="44">
                  <c:v>8.6494482360704262E-33</c:v>
                </c:pt>
                <c:pt idx="45">
                  <c:v>6.6703769948541599E-34</c:v>
                </c:pt>
                <c:pt idx="46">
                  <c:v>8.4327935323291963E-35</c:v>
                </c:pt>
                <c:pt idx="47">
                  <c:v>5.4206143138481208E-36</c:v>
                </c:pt>
                <c:pt idx="48">
                  <c:v>6.6768519564799607E-37</c:v>
                </c:pt>
                <c:pt idx="49">
                  <c:v>4.0216490333132285E-38</c:v>
                </c:pt>
                <c:pt idx="50">
                  <c:v>5.7156492584621754E-39</c:v>
                </c:pt>
                <c:pt idx="51">
                  <c:v>3.4877625878239601E-40</c:v>
                </c:pt>
                <c:pt idx="52">
                  <c:v>4.767179951277229E-41</c:v>
                </c:pt>
                <c:pt idx="53">
                  <c:v>2.7976676332688382E-42</c:v>
                </c:pt>
                <c:pt idx="54">
                  <c:v>5.2933894695468319E-43</c:v>
                </c:pt>
                <c:pt idx="55">
                  <c:v>2.8361288240456612E-44</c:v>
                </c:pt>
                <c:pt idx="56">
                  <c:v>5.0282754965570879E-45</c:v>
                </c:pt>
                <c:pt idx="57">
                  <c:v>2.3654944272888536E-46</c:v>
                </c:pt>
                <c:pt idx="58">
                  <c:v>3.4504932352541217E-47</c:v>
                </c:pt>
                <c:pt idx="59">
                  <c:v>2.2470210692804604E-48</c:v>
                </c:pt>
                <c:pt idx="60">
                  <c:v>3.5437244052796054E-49</c:v>
                </c:pt>
                <c:pt idx="62">
                  <c:v>100</c:v>
                </c:pt>
                <c:pt idx="63">
                  <c:v>23.912135459170063</c:v>
                </c:pt>
                <c:pt idx="64">
                  <c:v>5.428014868349738</c:v>
                </c:pt>
                <c:pt idx="65">
                  <c:v>0.31036858277746693</c:v>
                </c:pt>
                <c:pt idx="66">
                  <c:v>4.894750371756694E-2</c:v>
                </c:pt>
                <c:pt idx="67">
                  <c:v>2.4574123286702576E-3</c:v>
                </c:pt>
                <c:pt idx="68">
                  <c:v>3.5845717996575379E-4</c:v>
                </c:pt>
                <c:pt idx="69">
                  <c:v>2.3648966828002398E-5</c:v>
                </c:pt>
                <c:pt idx="70">
                  <c:v>3.4947840675273783E-6</c:v>
                </c:pt>
                <c:pt idx="71">
                  <c:v>2.0244450617582301E-7</c:v>
                </c:pt>
                <c:pt idx="72">
                  <c:v>3.0308405885939734E-8</c:v>
                </c:pt>
                <c:pt idx="73">
                  <c:v>1.8019659948408984E-9</c:v>
                </c:pt>
                <c:pt idx="74">
                  <c:v>1.6456769219060192E-10</c:v>
                </c:pt>
                <c:pt idx="75">
                  <c:v>1.5425541361884829E-11</c:v>
                </c:pt>
                <c:pt idx="76">
                  <c:v>2.734850088383865E-12</c:v>
                </c:pt>
              </c:numCache>
            </c:numRef>
          </c:val>
          <c:smooth val="0"/>
        </c:ser>
        <c:ser>
          <c:idx val="7"/>
          <c:order val="7"/>
          <c:tx>
            <c:strRef>
              <c:f>あいなめ!$AG$104</c:f>
              <c:strCache>
                <c:ptCount val="1"/>
                <c:pt idx="0">
                  <c:v>K40崩壊</c:v>
                </c:pt>
              </c:strCache>
            </c:strRef>
          </c:tx>
          <c:spPr>
            <a:ln>
              <a:solidFill>
                <a:srgbClr val="00B05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あいなめ!$AG$105:$AG$190</c:f>
              <c:numCache>
                <c:formatCode>0</c:formatCode>
                <c:ptCount val="86"/>
                <c:pt idx="0">
                  <c:v>200</c:v>
                </c:pt>
                <c:pt idx="1">
                  <c:v>199.99999995185061</c:v>
                </c:pt>
                <c:pt idx="2">
                  <c:v>199.999999893893</c:v>
                </c:pt>
                <c:pt idx="3">
                  <c:v>199.99999984247418</c:v>
                </c:pt>
                <c:pt idx="4">
                  <c:v>199.99999978808322</c:v>
                </c:pt>
                <c:pt idx="5">
                  <c:v>199.99999973309781</c:v>
                </c:pt>
                <c:pt idx="6">
                  <c:v>199.99999968078734</c:v>
                </c:pt>
                <c:pt idx="7">
                  <c:v>199.9999996124271</c:v>
                </c:pt>
                <c:pt idx="8">
                  <c:v>199.99999956992488</c:v>
                </c:pt>
                <c:pt idx="10">
                  <c:v>200</c:v>
                </c:pt>
                <c:pt idx="11">
                  <c:v>199.99999998513908</c:v>
                </c:pt>
                <c:pt idx="12">
                  <c:v>199.999999948284</c:v>
                </c:pt>
                <c:pt idx="13">
                  <c:v>199.99999988616531</c:v>
                </c:pt>
                <c:pt idx="14">
                  <c:v>199.999999842177</c:v>
                </c:pt>
                <c:pt idx="15">
                  <c:v>199.99999977560003</c:v>
                </c:pt>
                <c:pt idx="16">
                  <c:v>199.99999972477568</c:v>
                </c:pt>
                <c:pt idx="17">
                  <c:v>199.99999966770977</c:v>
                </c:pt>
                <c:pt idx="18">
                  <c:v>199.999999620452</c:v>
                </c:pt>
                <c:pt idx="19">
                  <c:v>199.99999955833334</c:v>
                </c:pt>
                <c:pt idx="20">
                  <c:v>199.99999951285892</c:v>
                </c:pt>
                <c:pt idx="21">
                  <c:v>199.99999945014579</c:v>
                </c:pt>
                <c:pt idx="22">
                  <c:v>199.99999940437419</c:v>
                </c:pt>
                <c:pt idx="23">
                  <c:v>199.99999933720281</c:v>
                </c:pt>
                <c:pt idx="24">
                  <c:v>199.99999929410612</c:v>
                </c:pt>
                <c:pt idx="25">
                  <c:v>199.99999923139299</c:v>
                </c:pt>
                <c:pt idx="26">
                  <c:v>199.99999919156573</c:v>
                </c:pt>
                <c:pt idx="27">
                  <c:v>199.99999912350268</c:v>
                </c:pt>
                <c:pt idx="28">
                  <c:v>199.99999908159492</c:v>
                </c:pt>
                <c:pt idx="29">
                  <c:v>199.99999899153772</c:v>
                </c:pt>
                <c:pt idx="30">
                  <c:v>199.99999897132685</c:v>
                </c:pt>
                <c:pt idx="31">
                  <c:v>199.99999890623599</c:v>
                </c:pt>
                <c:pt idx="32">
                  <c:v>199.99999886343653</c:v>
                </c:pt>
                <c:pt idx="33">
                  <c:v>199.99999880191228</c:v>
                </c:pt>
                <c:pt idx="34">
                  <c:v>199.9999987549518</c:v>
                </c:pt>
                <c:pt idx="35">
                  <c:v>199.9999986880776</c:v>
                </c:pt>
                <c:pt idx="36">
                  <c:v>199.99999864616979</c:v>
                </c:pt>
                <c:pt idx="37">
                  <c:v>199.99999858197063</c:v>
                </c:pt>
                <c:pt idx="38">
                  <c:v>199.99999853649621</c:v>
                </c:pt>
                <c:pt idx="39">
                  <c:v>199.9999984734859</c:v>
                </c:pt>
                <c:pt idx="40">
                  <c:v>199.99999842563375</c:v>
                </c:pt>
                <c:pt idx="41">
                  <c:v>199.99999836143451</c:v>
                </c:pt>
                <c:pt idx="42">
                  <c:v>199.9999983195267</c:v>
                </c:pt>
                <c:pt idx="43">
                  <c:v>199.99999825562475</c:v>
                </c:pt>
                <c:pt idx="44">
                  <c:v>199.99999820777259</c:v>
                </c:pt>
                <c:pt idx="45">
                  <c:v>199.99999814922054</c:v>
                </c:pt>
                <c:pt idx="46">
                  <c:v>199.99999810196277</c:v>
                </c:pt>
                <c:pt idx="47">
                  <c:v>199.9999980392497</c:v>
                </c:pt>
                <c:pt idx="48">
                  <c:v>199.99999799139755</c:v>
                </c:pt>
                <c:pt idx="49">
                  <c:v>199.99999792719831</c:v>
                </c:pt>
                <c:pt idx="50">
                  <c:v>199.99999788261559</c:v>
                </c:pt>
                <c:pt idx="51">
                  <c:v>199.99999781871358</c:v>
                </c:pt>
                <c:pt idx="52">
                  <c:v>199.99999777323916</c:v>
                </c:pt>
                <c:pt idx="53">
                  <c:v>199.99999770844553</c:v>
                </c:pt>
                <c:pt idx="54">
                  <c:v>199.99999767040154</c:v>
                </c:pt>
                <c:pt idx="55">
                  <c:v>199.99999760352739</c:v>
                </c:pt>
                <c:pt idx="56">
                  <c:v>199.99999756399734</c:v>
                </c:pt>
                <c:pt idx="57">
                  <c:v>199.99999749415099</c:v>
                </c:pt>
                <c:pt idx="58">
                  <c:v>199.99999745016265</c:v>
                </c:pt>
                <c:pt idx="59">
                  <c:v>199.99999738774679</c:v>
                </c:pt>
                <c:pt idx="60">
                  <c:v>199.9999973455418</c:v>
                </c:pt>
                <c:pt idx="62">
                  <c:v>200</c:v>
                </c:pt>
                <c:pt idx="63">
                  <c:v>199.99999996730597</c:v>
                </c:pt>
                <c:pt idx="64">
                  <c:v>199.99999993342308</c:v>
                </c:pt>
                <c:pt idx="65">
                  <c:v>199.99999986803499</c:v>
                </c:pt>
                <c:pt idx="66">
                  <c:v>199.99999982583</c:v>
                </c:pt>
                <c:pt idx="67">
                  <c:v>199.99999975746974</c:v>
                </c:pt>
                <c:pt idx="68">
                  <c:v>199.99999971348137</c:v>
                </c:pt>
                <c:pt idx="69">
                  <c:v>199.99999965136271</c:v>
                </c:pt>
                <c:pt idx="70">
                  <c:v>199.99999960767161</c:v>
                </c:pt>
                <c:pt idx="71">
                  <c:v>199.99999954258075</c:v>
                </c:pt>
                <c:pt idx="72">
                  <c:v>199.99999949918688</c:v>
                </c:pt>
                <c:pt idx="73">
                  <c:v>199.99999943469047</c:v>
                </c:pt>
                <c:pt idx="74">
                  <c:v>199.99999938000227</c:v>
                </c:pt>
                <c:pt idx="75">
                  <c:v>199.9999993259085</c:v>
                </c:pt>
                <c:pt idx="76">
                  <c:v>199.99999928637843</c:v>
                </c:pt>
              </c:numCache>
            </c:numRef>
          </c:val>
          <c:smooth val="0"/>
        </c:ser>
        <c:dLbls>
          <c:showLegendKey val="0"/>
          <c:showVal val="0"/>
          <c:showCatName val="0"/>
          <c:showSerName val="0"/>
          <c:showPercent val="0"/>
          <c:showBubbleSize val="0"/>
        </c:dLbls>
        <c:marker val="1"/>
        <c:smooth val="0"/>
        <c:axId val="137005696"/>
        <c:axId val="137015680"/>
      </c:lineChart>
      <c:dateAx>
        <c:axId val="13700569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137015680"/>
        <c:crossesAt val="1.0000000000000002E-3"/>
        <c:auto val="0"/>
        <c:lblOffset val="100"/>
        <c:baseTimeUnit val="months"/>
        <c:majorUnit val="24"/>
        <c:majorTimeUnit val="months"/>
        <c:minorUnit val="3"/>
        <c:minorTimeUnit val="months"/>
      </c:dateAx>
      <c:valAx>
        <c:axId val="137015680"/>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Meiryo UI"/>
                    <a:ea typeface="Meiryo UI"/>
                    <a:cs typeface="Meiryo UI"/>
                  </a:defRPr>
                </a:pPr>
                <a:r>
                  <a:rPr lang="en-US" altLang="en-US" sz="1000"/>
                  <a:t>Bq/kg</a:t>
                </a:r>
                <a:r>
                  <a:rPr lang="ja-JP" altLang="en-US" sz="1000"/>
                  <a:t>生</a:t>
                </a:r>
                <a:endParaRPr lang="en-US" altLang="en-US" sz="1000"/>
              </a:p>
            </c:rich>
          </c:tx>
          <c:layout>
            <c:manualLayout>
              <c:xMode val="edge"/>
              <c:yMode val="edge"/>
              <c:x val="3.3192423527704572E-4"/>
              <c:y val="0.3825509792045225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37005696"/>
        <c:crosses val="autoZero"/>
        <c:crossBetween val="between"/>
        <c:minorUnit val="10"/>
      </c:valAx>
      <c:spPr>
        <a:noFill/>
        <a:ln w="12700">
          <a:solidFill>
            <a:srgbClr val="808080"/>
          </a:solidFill>
          <a:prstDash val="solid"/>
        </a:ln>
      </c:spPr>
    </c:plotArea>
    <c:legend>
      <c:legendPos val="r"/>
      <c:layout>
        <c:manualLayout>
          <c:xMode val="edge"/>
          <c:yMode val="edge"/>
          <c:x val="0.16235995008520401"/>
          <c:y val="0.26338645833333335"/>
          <c:w val="0.62428166973043331"/>
          <c:h val="0.15450625000000001"/>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あいなめの</a:t>
            </a:r>
            <a:r>
              <a:rPr lang="en-US" altLang="en-US"/>
              <a:t>Be-7</a:t>
            </a:r>
            <a:endParaRPr lang="ja-JP" altLang="en-US"/>
          </a:p>
        </c:rich>
      </c:tx>
      <c:layout>
        <c:manualLayout>
          <c:xMode val="edge"/>
          <c:yMode val="edge"/>
          <c:x val="0.26325097613681681"/>
          <c:y val="2.0080321285140562E-2"/>
        </c:manualLayout>
      </c:layout>
      <c:overlay val="0"/>
      <c:spPr>
        <a:solidFill>
          <a:srgbClr val="FFFFFF"/>
        </a:solidFill>
        <a:ln w="25400">
          <a:noFill/>
        </a:ln>
      </c:spPr>
    </c:title>
    <c:autoTitleDeleted val="0"/>
    <c:plotArea>
      <c:layout>
        <c:manualLayout>
          <c:layoutTarget val="inner"/>
          <c:xMode val="edge"/>
          <c:yMode val="edge"/>
          <c:x val="7.30841276419395E-2"/>
          <c:y val="4.1224806761540132E-2"/>
          <c:w val="0.91024795871749509"/>
          <c:h val="0.84356967420356854"/>
        </c:manualLayout>
      </c:layout>
      <c:lineChart>
        <c:grouping val="standard"/>
        <c:varyColors val="0"/>
        <c:ser>
          <c:idx val="1"/>
          <c:order val="0"/>
          <c:tx>
            <c:strRef>
              <c:f>あいなめ!$C$102</c:f>
              <c:strCache>
                <c:ptCount val="1"/>
                <c:pt idx="0">
                  <c:v>前面海域(放水口付近)(肉部)(県)</c:v>
                </c:pt>
              </c:strCache>
            </c:strRef>
          </c:tx>
          <c:spPr>
            <a:ln w="12700">
              <a:solidFill>
                <a:srgbClr val="000080"/>
              </a:solidFill>
              <a:prstDash val="solid"/>
            </a:ln>
          </c:spPr>
          <c:marker>
            <c:symbol val="square"/>
            <c:size val="5"/>
            <c:spPr>
              <a:noFill/>
              <a:ln>
                <a:solidFill>
                  <a:srgbClr val="00008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あいなめ!$C$105:$C$190</c:f>
              <c:numCache>
                <c:formatCode>0.000</c:formatCode>
                <c:ptCount val="86"/>
                <c:pt idx="1">
                  <c:v>9.8148148148148151E-2</c:v>
                </c:pt>
                <c:pt idx="2">
                  <c:v>9.8148148148148151E-2</c:v>
                </c:pt>
                <c:pt idx="3">
                  <c:v>9.8148148148148151E-2</c:v>
                </c:pt>
                <c:pt idx="5">
                  <c:v>9.8148148148148151E-2</c:v>
                </c:pt>
                <c:pt idx="7">
                  <c:v>9.8148148148148151E-2</c:v>
                </c:pt>
                <c:pt idx="11">
                  <c:v>9.8148148148148151E-2</c:v>
                </c:pt>
                <c:pt idx="13">
                  <c:v>0.1962962962962963</c:v>
                </c:pt>
                <c:pt idx="15">
                  <c:v>9.8148148148148151E-2</c:v>
                </c:pt>
                <c:pt idx="17">
                  <c:v>9.8148148148148151E-2</c:v>
                </c:pt>
                <c:pt idx="19">
                  <c:v>9.8148148148148151E-2</c:v>
                </c:pt>
                <c:pt idx="21">
                  <c:v>9.8148148148148151E-2</c:v>
                </c:pt>
                <c:pt idx="23">
                  <c:v>9.8148148148148151E-2</c:v>
                </c:pt>
                <c:pt idx="25">
                  <c:v>9.8148148148148151E-2</c:v>
                </c:pt>
                <c:pt idx="27">
                  <c:v>9.8148148148148151E-2</c:v>
                </c:pt>
                <c:pt idx="29">
                  <c:v>9.8148148148148151E-2</c:v>
                </c:pt>
                <c:pt idx="31">
                  <c:v>9.8148148148148151E-2</c:v>
                </c:pt>
                <c:pt idx="33">
                  <c:v>9.8148148148148151E-2</c:v>
                </c:pt>
                <c:pt idx="35">
                  <c:v>9.8148148148148151E-2</c:v>
                </c:pt>
                <c:pt idx="37">
                  <c:v>9.8148148148148151E-2</c:v>
                </c:pt>
                <c:pt idx="39">
                  <c:v>9.8148148148148151E-2</c:v>
                </c:pt>
                <c:pt idx="41">
                  <c:v>9.8148148148148151E-2</c:v>
                </c:pt>
                <c:pt idx="43">
                  <c:v>9.8148148148148151E-2</c:v>
                </c:pt>
                <c:pt idx="45">
                  <c:v>9.8148148148148151E-2</c:v>
                </c:pt>
                <c:pt idx="47">
                  <c:v>9.8148148148148151E-2</c:v>
                </c:pt>
                <c:pt idx="49">
                  <c:v>9.8148148148148151E-2</c:v>
                </c:pt>
                <c:pt idx="51">
                  <c:v>9.8148148148148151E-2</c:v>
                </c:pt>
                <c:pt idx="53" formatCode="&quot;(&quot;0.00&quot;)&quot;">
                  <c:v>0.21</c:v>
                </c:pt>
                <c:pt idx="55">
                  <c:v>9.8148148148148151E-2</c:v>
                </c:pt>
                <c:pt idx="57">
                  <c:v>9.8148148148148151E-2</c:v>
                </c:pt>
                <c:pt idx="59">
                  <c:v>9.8148148148148151E-2</c:v>
                </c:pt>
                <c:pt idx="63">
                  <c:v>9.8148148148148151E-2</c:v>
                </c:pt>
                <c:pt idx="65">
                  <c:v>9.8148148148148151E-2</c:v>
                </c:pt>
                <c:pt idx="67">
                  <c:v>9.8148148148148151E-2</c:v>
                </c:pt>
                <c:pt idx="69">
                  <c:v>9.8148148148148151E-2</c:v>
                </c:pt>
                <c:pt idx="71">
                  <c:v>9.8148148148148151E-2</c:v>
                </c:pt>
                <c:pt idx="73">
                  <c:v>9.8148148148148151E-2</c:v>
                </c:pt>
                <c:pt idx="75">
                  <c:v>9.8148148148148151E-2</c:v>
                </c:pt>
              </c:numCache>
            </c:numRef>
          </c:val>
          <c:smooth val="0"/>
        </c:ser>
        <c:ser>
          <c:idx val="2"/>
          <c:order val="1"/>
          <c:tx>
            <c:strRef>
              <c:f>あいなめ!$J$102</c:f>
              <c:strCache>
                <c:ptCount val="1"/>
                <c:pt idx="0">
                  <c:v>前面海域(放水口付近)(内臓)(県)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あいなめ!$J$105:$J$190</c:f>
              <c:numCache>
                <c:formatCode>0.00_);[Red]\(0.00\)</c:formatCode>
                <c:ptCount val="86"/>
                <c:pt idx="1">
                  <c:v>1.22</c:v>
                </c:pt>
                <c:pt idx="3" formatCode="&quot;(&quot;0.00&quot;)&quot;">
                  <c:v>0.59259259259259256</c:v>
                </c:pt>
                <c:pt idx="7" formatCode="0.000">
                  <c:v>0.29629629629629628</c:v>
                </c:pt>
                <c:pt idx="11">
                  <c:v>2.2222222222222223</c:v>
                </c:pt>
              </c:numCache>
            </c:numRef>
          </c:val>
          <c:smooth val="0"/>
        </c:ser>
        <c:ser>
          <c:idx val="3"/>
          <c:order val="2"/>
          <c:tx>
            <c:strRef>
              <c:f>あいなめ!$O$102</c:f>
              <c:strCache>
                <c:ptCount val="1"/>
                <c:pt idx="0">
                  <c:v>前面海域(放水口付近)(肉部)(電力)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あいなめ!$O$105:$O$190</c:f>
              <c:numCache>
                <c:formatCode>0.000</c:formatCode>
                <c:ptCount val="86"/>
                <c:pt idx="0">
                  <c:v>9.8148148148148151E-2</c:v>
                </c:pt>
                <c:pt idx="1">
                  <c:v>9.8148148148148151E-2</c:v>
                </c:pt>
                <c:pt idx="2">
                  <c:v>9.8148148148148151E-2</c:v>
                </c:pt>
                <c:pt idx="3">
                  <c:v>9.8148148148148151E-2</c:v>
                </c:pt>
                <c:pt idx="4">
                  <c:v>9.8148148148148151E-2</c:v>
                </c:pt>
                <c:pt idx="5">
                  <c:v>9.8148148148148151E-2</c:v>
                </c:pt>
                <c:pt idx="6">
                  <c:v>9.8148148148148151E-2</c:v>
                </c:pt>
                <c:pt idx="7">
                  <c:v>9.8148148148148151E-2</c:v>
                </c:pt>
                <c:pt idx="8">
                  <c:v>9.8148148148148151E-2</c:v>
                </c:pt>
                <c:pt idx="11">
                  <c:v>9.8148148148148151E-2</c:v>
                </c:pt>
                <c:pt idx="12">
                  <c:v>9.8148148148148151E-2</c:v>
                </c:pt>
                <c:pt idx="13">
                  <c:v>9.8148148148148151E-2</c:v>
                </c:pt>
                <c:pt idx="14">
                  <c:v>9.8148148148148151E-2</c:v>
                </c:pt>
                <c:pt idx="15">
                  <c:v>9.8148148148148151E-2</c:v>
                </c:pt>
                <c:pt idx="16">
                  <c:v>9.8148148148148151E-2</c:v>
                </c:pt>
                <c:pt idx="17">
                  <c:v>9.8148148148148151E-2</c:v>
                </c:pt>
                <c:pt idx="18">
                  <c:v>9.8148148148148151E-2</c:v>
                </c:pt>
                <c:pt idx="19">
                  <c:v>9.8148148148148151E-2</c:v>
                </c:pt>
                <c:pt idx="20">
                  <c:v>9.8148148148148151E-2</c:v>
                </c:pt>
                <c:pt idx="21">
                  <c:v>9.8148148148148151E-2</c:v>
                </c:pt>
                <c:pt idx="22">
                  <c:v>9.8148148148148151E-2</c:v>
                </c:pt>
                <c:pt idx="23">
                  <c:v>9.8148148148148151E-2</c:v>
                </c:pt>
                <c:pt idx="24">
                  <c:v>9.8148148148148151E-2</c:v>
                </c:pt>
                <c:pt idx="25">
                  <c:v>9.8148148148148151E-2</c:v>
                </c:pt>
                <c:pt idx="26">
                  <c:v>9.8148148148148151E-2</c:v>
                </c:pt>
                <c:pt idx="27">
                  <c:v>9.8148148148148151E-2</c:v>
                </c:pt>
                <c:pt idx="28">
                  <c:v>9.8148148148148151E-2</c:v>
                </c:pt>
                <c:pt idx="29">
                  <c:v>9.8148148148148151E-2</c:v>
                </c:pt>
                <c:pt idx="30">
                  <c:v>9.8148148148148151E-2</c:v>
                </c:pt>
                <c:pt idx="31">
                  <c:v>9.8148148148148151E-2</c:v>
                </c:pt>
                <c:pt idx="32">
                  <c:v>9.8148148148148151E-2</c:v>
                </c:pt>
                <c:pt idx="33">
                  <c:v>9.8148148148148151E-2</c:v>
                </c:pt>
                <c:pt idx="34">
                  <c:v>9.8148148148148151E-2</c:v>
                </c:pt>
                <c:pt idx="35">
                  <c:v>9.8148148148148151E-2</c:v>
                </c:pt>
                <c:pt idx="36">
                  <c:v>9.8148148148148151E-2</c:v>
                </c:pt>
                <c:pt idx="37">
                  <c:v>9.8148148148148151E-2</c:v>
                </c:pt>
                <c:pt idx="38">
                  <c:v>9.8148148148148151E-2</c:v>
                </c:pt>
                <c:pt idx="39">
                  <c:v>9.8148148148148151E-2</c:v>
                </c:pt>
                <c:pt idx="40">
                  <c:v>9.8148148148148151E-2</c:v>
                </c:pt>
                <c:pt idx="41">
                  <c:v>9.8148148148148151E-2</c:v>
                </c:pt>
                <c:pt idx="42">
                  <c:v>9.8148148148148151E-2</c:v>
                </c:pt>
                <c:pt idx="43">
                  <c:v>9.8148148148148151E-2</c:v>
                </c:pt>
                <c:pt idx="44">
                  <c:v>9.8148148148148151E-2</c:v>
                </c:pt>
                <c:pt idx="45">
                  <c:v>9.8148148148148151E-2</c:v>
                </c:pt>
                <c:pt idx="46">
                  <c:v>9.8148148148148151E-2</c:v>
                </c:pt>
                <c:pt idx="47">
                  <c:v>9.8148148148148151E-2</c:v>
                </c:pt>
                <c:pt idx="48">
                  <c:v>9.8148148148148151E-2</c:v>
                </c:pt>
                <c:pt idx="49">
                  <c:v>9.8148148148148151E-2</c:v>
                </c:pt>
                <c:pt idx="50">
                  <c:v>9.8148148148148151E-2</c:v>
                </c:pt>
                <c:pt idx="51">
                  <c:v>9.8148148148148151E-2</c:v>
                </c:pt>
                <c:pt idx="52">
                  <c:v>9.8148148148148151E-2</c:v>
                </c:pt>
                <c:pt idx="53">
                  <c:v>9.8148148148148151E-2</c:v>
                </c:pt>
                <c:pt idx="54">
                  <c:v>9.8148148148148151E-2</c:v>
                </c:pt>
                <c:pt idx="55">
                  <c:v>9.8148148148148151E-2</c:v>
                </c:pt>
                <c:pt idx="56">
                  <c:v>9.8148148148148151E-2</c:v>
                </c:pt>
                <c:pt idx="57">
                  <c:v>9.8148148148148151E-2</c:v>
                </c:pt>
                <c:pt idx="58">
                  <c:v>9.8148148148148151E-2</c:v>
                </c:pt>
                <c:pt idx="59">
                  <c:v>9.8148148148148151E-2</c:v>
                </c:pt>
                <c:pt idx="60">
                  <c:v>9.8148148148148151E-2</c:v>
                </c:pt>
                <c:pt idx="63">
                  <c:v>9.8148148148148151E-2</c:v>
                </c:pt>
                <c:pt idx="64">
                  <c:v>9.8148148148148151E-2</c:v>
                </c:pt>
                <c:pt idx="65">
                  <c:v>9.8148148148148151E-2</c:v>
                </c:pt>
                <c:pt idx="66">
                  <c:v>9.8148148148148151E-2</c:v>
                </c:pt>
                <c:pt idx="67">
                  <c:v>9.8148148148148151E-2</c:v>
                </c:pt>
                <c:pt idx="68">
                  <c:v>9.8148148148148151E-2</c:v>
                </c:pt>
                <c:pt idx="69">
                  <c:v>9.8148148148148151E-2</c:v>
                </c:pt>
                <c:pt idx="70">
                  <c:v>9.8148148148148151E-2</c:v>
                </c:pt>
                <c:pt idx="71">
                  <c:v>9.8148148148148151E-2</c:v>
                </c:pt>
                <c:pt idx="72">
                  <c:v>9.8148148148148151E-2</c:v>
                </c:pt>
                <c:pt idx="73">
                  <c:v>9.8148148148148151E-2</c:v>
                </c:pt>
                <c:pt idx="74">
                  <c:v>9.8148148148148151E-2</c:v>
                </c:pt>
                <c:pt idx="75">
                  <c:v>9.8148148148148151E-2</c:v>
                </c:pt>
                <c:pt idx="76">
                  <c:v>9.8148148148148151E-2</c:v>
                </c:pt>
              </c:numCache>
            </c:numRef>
          </c:val>
          <c:smooth val="0"/>
        </c:ser>
        <c:ser>
          <c:idx val="0"/>
          <c:order val="3"/>
          <c:tx>
            <c:strRef>
              <c:f>あいなめ!$AF$104</c:f>
              <c:strCache>
                <c:ptCount val="1"/>
                <c:pt idx="0">
                  <c:v>Be7崩壊</c:v>
                </c:pt>
              </c:strCache>
            </c:strRef>
          </c:tx>
          <c:spPr>
            <a:ln>
              <a:solidFill>
                <a:srgbClr val="C0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あいなめ!$AF$105:$AF$190</c:f>
              <c:numCache>
                <c:formatCode>0.0</c:formatCode>
                <c:ptCount val="86"/>
                <c:pt idx="0">
                  <c:v>100</c:v>
                </c:pt>
                <c:pt idx="1">
                  <c:v>12.158340877682551</c:v>
                </c:pt>
                <c:pt idx="2">
                  <c:v>0.96235241241746472</c:v>
                </c:pt>
                <c:pt idx="3">
                  <c:v>0.10140755013451939</c:v>
                </c:pt>
                <c:pt idx="4">
                  <c:v>9.3824703932123867E-3</c:v>
                </c:pt>
                <c:pt idx="5">
                  <c:v>8.4579724550749218E-4</c:v>
                </c:pt>
                <c:pt idx="6">
                  <c:v>8.5714766436532417E-5</c:v>
                </c:pt>
                <c:pt idx="7">
                  <c:v>4.3033149352339645E-6</c:v>
                </c:pt>
                <c:pt idx="8">
                  <c:v>6.6989540944614221E-7</c:v>
                </c:pt>
                <c:pt idx="10">
                  <c:v>100</c:v>
                </c:pt>
                <c:pt idx="11">
                  <c:v>52.185974897402211</c:v>
                </c:pt>
                <c:pt idx="12">
                  <c:v>10.401290536434805</c:v>
                </c:pt>
                <c:pt idx="13">
                  <c:v>0.68621801602094201</c:v>
                </c:pt>
                <c:pt idx="14">
                  <c:v>0.10009707039992971</c:v>
                </c:pt>
                <c:pt idx="15">
                  <c:v>5.4332838640906928E-3</c:v>
                </c:pt>
                <c:pt idx="16">
                  <c:v>5.8761976482197675E-4</c:v>
                </c:pt>
                <c:pt idx="17">
                  <c:v>4.8361859495984746E-5</c:v>
                </c:pt>
                <c:pt idx="18">
                  <c:v>6.1139809081819478E-6</c:v>
                </c:pt>
                <c:pt idx="19">
                  <c:v>4.0336570102584728E-7</c:v>
                </c:pt>
                <c:pt idx="20">
                  <c:v>5.5133250459086036E-8</c:v>
                </c:pt>
                <c:pt idx="21">
                  <c:v>3.5439749053710347E-9</c:v>
                </c:pt>
                <c:pt idx="22">
                  <c:v>4.7814139598828352E-10</c:v>
                </c:pt>
                <c:pt idx="23">
                  <c:v>2.5287129101970778E-11</c:v>
                </c:pt>
                <c:pt idx="24">
                  <c:v>3.8353548270525317E-12</c:v>
                </c:pt>
                <c:pt idx="25">
                  <c:v>2.4653727373383434E-13</c:v>
                </c:pt>
                <c:pt idx="26">
                  <c:v>4.3144632680439552E-14</c:v>
                </c:pt>
                <c:pt idx="27">
                  <c:v>2.1944373404893213E-15</c:v>
                </c:pt>
                <c:pt idx="28">
                  <c:v>3.506104882133752E-16</c:v>
                </c:pt>
                <c:pt idx="29">
                  <c:v>6.8108440736163141E-18</c:v>
                </c:pt>
                <c:pt idx="30">
                  <c:v>2.8123806883630711E-18</c:v>
                </c:pt>
                <c:pt idx="31">
                  <c:v>1.629145059130675E-19</c:v>
                </c:pt>
                <c:pt idx="32">
                  <c:v>2.5033103938992937E-20</c:v>
                </c:pt>
                <c:pt idx="33">
                  <c:v>1.6950692240928226E-21</c:v>
                </c:pt>
                <c:pt idx="34">
                  <c:v>2.1709881357697594E-22</c:v>
                </c:pt>
                <c:pt idx="35">
                  <c:v>1.1631870399751344E-23</c:v>
                </c:pt>
                <c:pt idx="36">
                  <c:v>1.8584516789083117E-24</c:v>
                </c:pt>
                <c:pt idx="37">
                  <c:v>1.1193958540127974E-25</c:v>
                </c:pt>
                <c:pt idx="38">
                  <c:v>1.5300242887581349E-26</c:v>
                </c:pt>
                <c:pt idx="39">
                  <c:v>9.707925650027905E-28</c:v>
                </c:pt>
                <c:pt idx="40">
                  <c:v>1.1957755821910879E-28</c:v>
                </c:pt>
                <c:pt idx="41">
                  <c:v>7.2024806683203041E-30</c:v>
                </c:pt>
                <c:pt idx="42">
                  <c:v>1.1507575162314888E-30</c:v>
                </c:pt>
                <c:pt idx="43">
                  <c:v>7.0220701643427913E-32</c:v>
                </c:pt>
                <c:pt idx="44">
                  <c:v>8.6494482360704262E-33</c:v>
                </c:pt>
                <c:pt idx="45">
                  <c:v>6.6703769948541599E-34</c:v>
                </c:pt>
                <c:pt idx="46">
                  <c:v>8.4327935323291963E-35</c:v>
                </c:pt>
                <c:pt idx="47">
                  <c:v>5.4206143138481208E-36</c:v>
                </c:pt>
                <c:pt idx="48">
                  <c:v>6.6768519564799607E-37</c:v>
                </c:pt>
                <c:pt idx="49">
                  <c:v>4.0216490333132285E-38</c:v>
                </c:pt>
                <c:pt idx="50">
                  <c:v>5.7156492584621754E-39</c:v>
                </c:pt>
                <c:pt idx="51">
                  <c:v>3.4877625878239601E-40</c:v>
                </c:pt>
                <c:pt idx="52">
                  <c:v>4.767179951277229E-41</c:v>
                </c:pt>
                <c:pt idx="53">
                  <c:v>2.7976676332688382E-42</c:v>
                </c:pt>
                <c:pt idx="54">
                  <c:v>5.2933894695468319E-43</c:v>
                </c:pt>
                <c:pt idx="55">
                  <c:v>2.8361288240456612E-44</c:v>
                </c:pt>
                <c:pt idx="56">
                  <c:v>5.0282754965570879E-45</c:v>
                </c:pt>
                <c:pt idx="57">
                  <c:v>2.3654944272888536E-46</c:v>
                </c:pt>
                <c:pt idx="58">
                  <c:v>3.4504932352541217E-47</c:v>
                </c:pt>
                <c:pt idx="59">
                  <c:v>2.2470210692804604E-48</c:v>
                </c:pt>
                <c:pt idx="60">
                  <c:v>3.5437244052796054E-49</c:v>
                </c:pt>
                <c:pt idx="62">
                  <c:v>100</c:v>
                </c:pt>
                <c:pt idx="63">
                  <c:v>23.912135459170063</c:v>
                </c:pt>
                <c:pt idx="64">
                  <c:v>5.428014868349738</c:v>
                </c:pt>
                <c:pt idx="65">
                  <c:v>0.31036858277746693</c:v>
                </c:pt>
                <c:pt idx="66">
                  <c:v>4.894750371756694E-2</c:v>
                </c:pt>
                <c:pt idx="67">
                  <c:v>2.4574123286702576E-3</c:v>
                </c:pt>
                <c:pt idx="68">
                  <c:v>3.5845717996575379E-4</c:v>
                </c:pt>
                <c:pt idx="69">
                  <c:v>2.3648966828002398E-5</c:v>
                </c:pt>
                <c:pt idx="70">
                  <c:v>3.4947840675273783E-6</c:v>
                </c:pt>
                <c:pt idx="71">
                  <c:v>2.0244450617582301E-7</c:v>
                </c:pt>
                <c:pt idx="72">
                  <c:v>3.0308405885939734E-8</c:v>
                </c:pt>
                <c:pt idx="73">
                  <c:v>1.8019659948408984E-9</c:v>
                </c:pt>
                <c:pt idx="74">
                  <c:v>1.6456769219060192E-10</c:v>
                </c:pt>
                <c:pt idx="75">
                  <c:v>1.5425541361884829E-11</c:v>
                </c:pt>
                <c:pt idx="76">
                  <c:v>2.734850088383865E-12</c:v>
                </c:pt>
              </c:numCache>
            </c:numRef>
          </c:val>
          <c:smooth val="0"/>
        </c:ser>
        <c:dLbls>
          <c:showLegendKey val="0"/>
          <c:showVal val="0"/>
          <c:showCatName val="0"/>
          <c:showSerName val="0"/>
          <c:showPercent val="0"/>
          <c:showBubbleSize val="0"/>
        </c:dLbls>
        <c:marker val="1"/>
        <c:smooth val="0"/>
        <c:axId val="137038464"/>
        <c:axId val="137044352"/>
      </c:lineChart>
      <c:dateAx>
        <c:axId val="13703846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7044352"/>
        <c:crossesAt val="1.0000000000000004E-5"/>
        <c:auto val="0"/>
        <c:lblOffset val="100"/>
        <c:baseTimeUnit val="days"/>
        <c:majorUnit val="24"/>
        <c:majorTimeUnit val="months"/>
        <c:minorUnit val="3"/>
        <c:minorTimeUnit val="months"/>
      </c:dateAx>
      <c:valAx>
        <c:axId val="137044352"/>
        <c:scaling>
          <c:logBase val="10"/>
          <c:orientation val="minMax"/>
          <c:min val="1.0000000000000004E-5"/>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5.4770318021201414E-2"/>
              <c:y val="6.827351400352064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7038464"/>
        <c:crosses val="autoZero"/>
        <c:crossBetween val="midCat"/>
      </c:valAx>
      <c:spPr>
        <a:solidFill>
          <a:srgbClr val="FFFFFF"/>
        </a:solidFill>
        <a:ln w="12700">
          <a:solidFill>
            <a:srgbClr val="808080"/>
          </a:solidFill>
          <a:prstDash val="solid"/>
        </a:ln>
      </c:spPr>
    </c:plotArea>
    <c:legend>
      <c:legendPos val="r"/>
      <c:layout>
        <c:manualLayout>
          <c:xMode val="edge"/>
          <c:yMode val="edge"/>
          <c:x val="0.38929745261662796"/>
          <c:y val="0.44941306075272702"/>
          <c:w val="0.48765634574697886"/>
          <c:h val="0.26397023766524597"/>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12700">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あいなめのK-40</a:t>
            </a:r>
          </a:p>
        </c:rich>
      </c:tx>
      <c:layout>
        <c:manualLayout>
          <c:xMode val="edge"/>
          <c:yMode val="edge"/>
          <c:x val="0.26325097613681681"/>
          <c:y val="2.0080321285140562E-2"/>
        </c:manualLayout>
      </c:layout>
      <c:overlay val="0"/>
      <c:spPr>
        <a:solidFill>
          <a:srgbClr val="FFFFFF"/>
        </a:solidFill>
        <a:ln w="25400">
          <a:noFill/>
        </a:ln>
      </c:spPr>
    </c:title>
    <c:autoTitleDeleted val="0"/>
    <c:plotArea>
      <c:layout>
        <c:manualLayout>
          <c:layoutTarget val="inner"/>
          <c:xMode val="edge"/>
          <c:yMode val="edge"/>
          <c:x val="7.0470185856839493E-2"/>
          <c:y val="2.6125626342161774E-2"/>
          <c:w val="0.91521005734155847"/>
          <c:h val="0.85629552305961754"/>
        </c:manualLayout>
      </c:layout>
      <c:lineChart>
        <c:grouping val="standard"/>
        <c:varyColors val="0"/>
        <c:ser>
          <c:idx val="1"/>
          <c:order val="0"/>
          <c:tx>
            <c:strRef>
              <c:f>あいなめ!$C$102</c:f>
              <c:strCache>
                <c:ptCount val="1"/>
                <c:pt idx="0">
                  <c:v>前面海域(放水口付近)(肉部)(県)</c:v>
                </c:pt>
              </c:strCache>
            </c:strRef>
          </c:tx>
          <c:spPr>
            <a:ln w="12700">
              <a:solidFill>
                <a:srgbClr val="000080"/>
              </a:solidFill>
              <a:prstDash val="solid"/>
            </a:ln>
          </c:spPr>
          <c:marker>
            <c:symbol val="square"/>
            <c:size val="5"/>
            <c:spPr>
              <a:noFill/>
              <a:ln>
                <a:solidFill>
                  <a:srgbClr val="00008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あいなめ!$D$105:$D$190</c:f>
              <c:numCache>
                <c:formatCode>0;"△ "0</c:formatCode>
                <c:ptCount val="86"/>
                <c:pt idx="1">
                  <c:v>122.22222222222223</c:v>
                </c:pt>
                <c:pt idx="2">
                  <c:v>127.4074074074074</c:v>
                </c:pt>
                <c:pt idx="3">
                  <c:v>122.96296296296296</c:v>
                </c:pt>
                <c:pt idx="5">
                  <c:v>125.92592592592592</c:v>
                </c:pt>
                <c:pt idx="7">
                  <c:v>127.03703703703704</c:v>
                </c:pt>
                <c:pt idx="11">
                  <c:v>130.74074074074073</c:v>
                </c:pt>
                <c:pt idx="13">
                  <c:v>130</c:v>
                </c:pt>
                <c:pt idx="15" formatCode="0">
                  <c:v>128</c:v>
                </c:pt>
                <c:pt idx="17" formatCode="0">
                  <c:v>113</c:v>
                </c:pt>
                <c:pt idx="19" formatCode="0">
                  <c:v>119</c:v>
                </c:pt>
                <c:pt idx="21" formatCode="0">
                  <c:v>107</c:v>
                </c:pt>
                <c:pt idx="23" formatCode="0">
                  <c:v>119</c:v>
                </c:pt>
                <c:pt idx="25" formatCode="0">
                  <c:v>116</c:v>
                </c:pt>
                <c:pt idx="27" formatCode="0">
                  <c:v>112</c:v>
                </c:pt>
                <c:pt idx="29" formatCode="0">
                  <c:v>107</c:v>
                </c:pt>
                <c:pt idx="31" formatCode="0">
                  <c:v>106</c:v>
                </c:pt>
                <c:pt idx="33" formatCode="0">
                  <c:v>121</c:v>
                </c:pt>
                <c:pt idx="35" formatCode="0">
                  <c:v>124</c:v>
                </c:pt>
                <c:pt idx="37" formatCode="0">
                  <c:v>122</c:v>
                </c:pt>
                <c:pt idx="39" formatCode="0">
                  <c:v>125</c:v>
                </c:pt>
                <c:pt idx="41" formatCode="0">
                  <c:v>125</c:v>
                </c:pt>
                <c:pt idx="43" formatCode="0">
                  <c:v>133</c:v>
                </c:pt>
                <c:pt idx="45" formatCode="0">
                  <c:v>132.6</c:v>
                </c:pt>
                <c:pt idx="47" formatCode="0">
                  <c:v>116</c:v>
                </c:pt>
                <c:pt idx="49" formatCode="0">
                  <c:v>118.9</c:v>
                </c:pt>
                <c:pt idx="51" formatCode="0">
                  <c:v>124.1</c:v>
                </c:pt>
                <c:pt idx="53" formatCode="0">
                  <c:v>124</c:v>
                </c:pt>
                <c:pt idx="55" formatCode="0">
                  <c:v>127.3</c:v>
                </c:pt>
                <c:pt idx="57" formatCode="0">
                  <c:v>135.30000000000001</c:v>
                </c:pt>
                <c:pt idx="59" formatCode="0">
                  <c:v>120.3</c:v>
                </c:pt>
                <c:pt idx="63" formatCode="0">
                  <c:v>120</c:v>
                </c:pt>
                <c:pt idx="65" formatCode="0">
                  <c:v>110.6</c:v>
                </c:pt>
                <c:pt idx="67" formatCode="0">
                  <c:v>112.6</c:v>
                </c:pt>
                <c:pt idx="69" formatCode="0">
                  <c:v>121.2</c:v>
                </c:pt>
                <c:pt idx="71" formatCode="0">
                  <c:v>115.5</c:v>
                </c:pt>
                <c:pt idx="73" formatCode="0">
                  <c:v>117.2</c:v>
                </c:pt>
                <c:pt idx="75" formatCode="0">
                  <c:v>110.3</c:v>
                </c:pt>
              </c:numCache>
            </c:numRef>
          </c:val>
          <c:smooth val="0"/>
        </c:ser>
        <c:ser>
          <c:idx val="2"/>
          <c:order val="1"/>
          <c:tx>
            <c:strRef>
              <c:f>あいなめ!$J$102</c:f>
              <c:strCache>
                <c:ptCount val="1"/>
                <c:pt idx="0">
                  <c:v>前面海域(放水口付近)(内臓)(県)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あいなめ!$K$105:$K$190</c:f>
              <c:numCache>
                <c:formatCode>0</c:formatCode>
                <c:ptCount val="86"/>
                <c:pt idx="1">
                  <c:v>64.81481481481481</c:v>
                </c:pt>
                <c:pt idx="3">
                  <c:v>71.481481481481481</c:v>
                </c:pt>
                <c:pt idx="7">
                  <c:v>81.481481481481481</c:v>
                </c:pt>
                <c:pt idx="11">
                  <c:v>71.851851851851848</c:v>
                </c:pt>
              </c:numCache>
            </c:numRef>
          </c:val>
          <c:smooth val="0"/>
        </c:ser>
        <c:ser>
          <c:idx val="3"/>
          <c:order val="2"/>
          <c:tx>
            <c:strRef>
              <c:f>あいなめ!$O$102</c:f>
              <c:strCache>
                <c:ptCount val="1"/>
                <c:pt idx="0">
                  <c:v>前面海域(放水口付近)(肉部)(電力)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あいなめ!$P$105:$P$190</c:f>
              <c:numCache>
                <c:formatCode>0_);[Red]\(0\)</c:formatCode>
                <c:ptCount val="86"/>
                <c:pt idx="0">
                  <c:v>103.33333333333333</c:v>
                </c:pt>
                <c:pt idx="1">
                  <c:v>135.92592592592592</c:v>
                </c:pt>
                <c:pt idx="2">
                  <c:v>120.37037037037037</c:v>
                </c:pt>
                <c:pt idx="3">
                  <c:v>127.4074074074074</c:v>
                </c:pt>
                <c:pt idx="4">
                  <c:v>125.55555555555556</c:v>
                </c:pt>
                <c:pt idx="5">
                  <c:v>124.07407407407408</c:v>
                </c:pt>
                <c:pt idx="6">
                  <c:v>115.92592592592592</c:v>
                </c:pt>
                <c:pt idx="7">
                  <c:v>124.44444444444444</c:v>
                </c:pt>
                <c:pt idx="8">
                  <c:v>126.29629629629629</c:v>
                </c:pt>
                <c:pt idx="11">
                  <c:v>117.03703703703704</c:v>
                </c:pt>
                <c:pt idx="12">
                  <c:v>115.18518518518519</c:v>
                </c:pt>
                <c:pt idx="13">
                  <c:v>129.62962962962962</c:v>
                </c:pt>
                <c:pt idx="14">
                  <c:v>132.59259259259258</c:v>
                </c:pt>
                <c:pt idx="15">
                  <c:v>123</c:v>
                </c:pt>
                <c:pt idx="16">
                  <c:v>123</c:v>
                </c:pt>
                <c:pt idx="17">
                  <c:v>128</c:v>
                </c:pt>
                <c:pt idx="18">
                  <c:v>128</c:v>
                </c:pt>
                <c:pt idx="19">
                  <c:v>127</c:v>
                </c:pt>
                <c:pt idx="20">
                  <c:v>126</c:v>
                </c:pt>
                <c:pt idx="21">
                  <c:v>130</c:v>
                </c:pt>
                <c:pt idx="22">
                  <c:v>110</c:v>
                </c:pt>
                <c:pt idx="23">
                  <c:v>125</c:v>
                </c:pt>
                <c:pt idx="24">
                  <c:v>125</c:v>
                </c:pt>
                <c:pt idx="25">
                  <c:v>111.3</c:v>
                </c:pt>
                <c:pt idx="26">
                  <c:v>109.8</c:v>
                </c:pt>
                <c:pt idx="27">
                  <c:v>106.9</c:v>
                </c:pt>
                <c:pt idx="28">
                  <c:v>102.1</c:v>
                </c:pt>
                <c:pt idx="29">
                  <c:v>127</c:v>
                </c:pt>
                <c:pt idx="30">
                  <c:v>118</c:v>
                </c:pt>
                <c:pt idx="31">
                  <c:v>151</c:v>
                </c:pt>
                <c:pt idx="32">
                  <c:v>114</c:v>
                </c:pt>
                <c:pt idx="33">
                  <c:v>113</c:v>
                </c:pt>
                <c:pt idx="34">
                  <c:v>113</c:v>
                </c:pt>
                <c:pt idx="35">
                  <c:v>113</c:v>
                </c:pt>
                <c:pt idx="36">
                  <c:v>106.9</c:v>
                </c:pt>
                <c:pt idx="37">
                  <c:v>119</c:v>
                </c:pt>
                <c:pt idx="38">
                  <c:v>109</c:v>
                </c:pt>
                <c:pt idx="39">
                  <c:v>120</c:v>
                </c:pt>
                <c:pt idx="40">
                  <c:v>111</c:v>
                </c:pt>
                <c:pt idx="41">
                  <c:v>141</c:v>
                </c:pt>
                <c:pt idx="42">
                  <c:v>131</c:v>
                </c:pt>
                <c:pt idx="43">
                  <c:v>130</c:v>
                </c:pt>
                <c:pt idx="44">
                  <c:v>129</c:v>
                </c:pt>
                <c:pt idx="45">
                  <c:v>132</c:v>
                </c:pt>
                <c:pt idx="46">
                  <c:v>125</c:v>
                </c:pt>
                <c:pt idx="47">
                  <c:v>129</c:v>
                </c:pt>
                <c:pt idx="48">
                  <c:v>125</c:v>
                </c:pt>
                <c:pt idx="49">
                  <c:v>137</c:v>
                </c:pt>
                <c:pt idx="50">
                  <c:v>136</c:v>
                </c:pt>
                <c:pt idx="51">
                  <c:v>129.1</c:v>
                </c:pt>
                <c:pt idx="52">
                  <c:v>124.9</c:v>
                </c:pt>
                <c:pt idx="53">
                  <c:v>123.5</c:v>
                </c:pt>
                <c:pt idx="54">
                  <c:v>118.5</c:v>
                </c:pt>
                <c:pt idx="55">
                  <c:v>120.3</c:v>
                </c:pt>
                <c:pt idx="56">
                  <c:v>115.6</c:v>
                </c:pt>
                <c:pt idx="57">
                  <c:v>129.5</c:v>
                </c:pt>
                <c:pt idx="58">
                  <c:v>123.4</c:v>
                </c:pt>
                <c:pt idx="59">
                  <c:v>126.3</c:v>
                </c:pt>
                <c:pt idx="60">
                  <c:v>117.2</c:v>
                </c:pt>
                <c:pt idx="63">
                  <c:v>32.799999999999997</c:v>
                </c:pt>
                <c:pt idx="64">
                  <c:v>124.7</c:v>
                </c:pt>
                <c:pt idx="65">
                  <c:v>117.7</c:v>
                </c:pt>
                <c:pt idx="66">
                  <c:v>118.5</c:v>
                </c:pt>
                <c:pt idx="67">
                  <c:v>120.8</c:v>
                </c:pt>
                <c:pt idx="68">
                  <c:v>125.6</c:v>
                </c:pt>
                <c:pt idx="69">
                  <c:v>121</c:v>
                </c:pt>
                <c:pt idx="70">
                  <c:v>122.2</c:v>
                </c:pt>
                <c:pt idx="71">
                  <c:v>125.2</c:v>
                </c:pt>
                <c:pt idx="72">
                  <c:v>125.4</c:v>
                </c:pt>
                <c:pt idx="73">
                  <c:v>123.7</c:v>
                </c:pt>
                <c:pt idx="74">
                  <c:v>133.1</c:v>
                </c:pt>
                <c:pt idx="75">
                  <c:v>125.9</c:v>
                </c:pt>
                <c:pt idx="76">
                  <c:v>121.3</c:v>
                </c:pt>
              </c:numCache>
            </c:numRef>
          </c:val>
          <c:smooth val="0"/>
        </c:ser>
        <c:ser>
          <c:idx val="0"/>
          <c:order val="3"/>
          <c:tx>
            <c:strRef>
              <c:f>あいなめ!$AG$104</c:f>
              <c:strCache>
                <c:ptCount val="1"/>
                <c:pt idx="0">
                  <c:v>K40崩壊</c:v>
                </c:pt>
              </c:strCache>
            </c:strRef>
          </c:tx>
          <c:spPr>
            <a:ln>
              <a:solidFill>
                <a:srgbClr val="C0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あいなめ!$AG$105:$AG$190</c:f>
              <c:numCache>
                <c:formatCode>0</c:formatCode>
                <c:ptCount val="86"/>
                <c:pt idx="0">
                  <c:v>200</c:v>
                </c:pt>
                <c:pt idx="1">
                  <c:v>199.99999995185061</c:v>
                </c:pt>
                <c:pt idx="2">
                  <c:v>199.999999893893</c:v>
                </c:pt>
                <c:pt idx="3">
                  <c:v>199.99999984247418</c:v>
                </c:pt>
                <c:pt idx="4">
                  <c:v>199.99999978808322</c:v>
                </c:pt>
                <c:pt idx="5">
                  <c:v>199.99999973309781</c:v>
                </c:pt>
                <c:pt idx="6">
                  <c:v>199.99999968078734</c:v>
                </c:pt>
                <c:pt idx="7">
                  <c:v>199.9999996124271</c:v>
                </c:pt>
                <c:pt idx="8">
                  <c:v>199.99999956992488</c:v>
                </c:pt>
                <c:pt idx="10">
                  <c:v>200</c:v>
                </c:pt>
                <c:pt idx="11">
                  <c:v>199.99999998513908</c:v>
                </c:pt>
                <c:pt idx="12">
                  <c:v>199.999999948284</c:v>
                </c:pt>
                <c:pt idx="13">
                  <c:v>199.99999988616531</c:v>
                </c:pt>
                <c:pt idx="14">
                  <c:v>199.999999842177</c:v>
                </c:pt>
                <c:pt idx="15">
                  <c:v>199.99999977560003</c:v>
                </c:pt>
                <c:pt idx="16">
                  <c:v>199.99999972477568</c:v>
                </c:pt>
                <c:pt idx="17">
                  <c:v>199.99999966770977</c:v>
                </c:pt>
                <c:pt idx="18">
                  <c:v>199.999999620452</c:v>
                </c:pt>
                <c:pt idx="19">
                  <c:v>199.99999955833334</c:v>
                </c:pt>
                <c:pt idx="20">
                  <c:v>199.99999951285892</c:v>
                </c:pt>
                <c:pt idx="21">
                  <c:v>199.99999945014579</c:v>
                </c:pt>
                <c:pt idx="22">
                  <c:v>199.99999940437419</c:v>
                </c:pt>
                <c:pt idx="23">
                  <c:v>199.99999933720281</c:v>
                </c:pt>
                <c:pt idx="24">
                  <c:v>199.99999929410612</c:v>
                </c:pt>
                <c:pt idx="25">
                  <c:v>199.99999923139299</c:v>
                </c:pt>
                <c:pt idx="26">
                  <c:v>199.99999919156573</c:v>
                </c:pt>
                <c:pt idx="27">
                  <c:v>199.99999912350268</c:v>
                </c:pt>
                <c:pt idx="28">
                  <c:v>199.99999908159492</c:v>
                </c:pt>
                <c:pt idx="29">
                  <c:v>199.99999899153772</c:v>
                </c:pt>
                <c:pt idx="30">
                  <c:v>199.99999897132685</c:v>
                </c:pt>
                <c:pt idx="31">
                  <c:v>199.99999890623599</c:v>
                </c:pt>
                <c:pt idx="32">
                  <c:v>199.99999886343653</c:v>
                </c:pt>
                <c:pt idx="33">
                  <c:v>199.99999880191228</c:v>
                </c:pt>
                <c:pt idx="34">
                  <c:v>199.9999987549518</c:v>
                </c:pt>
                <c:pt idx="35">
                  <c:v>199.9999986880776</c:v>
                </c:pt>
                <c:pt idx="36">
                  <c:v>199.99999864616979</c:v>
                </c:pt>
                <c:pt idx="37">
                  <c:v>199.99999858197063</c:v>
                </c:pt>
                <c:pt idx="38">
                  <c:v>199.99999853649621</c:v>
                </c:pt>
                <c:pt idx="39">
                  <c:v>199.9999984734859</c:v>
                </c:pt>
                <c:pt idx="40">
                  <c:v>199.99999842563375</c:v>
                </c:pt>
                <c:pt idx="41">
                  <c:v>199.99999836143451</c:v>
                </c:pt>
                <c:pt idx="42">
                  <c:v>199.9999983195267</c:v>
                </c:pt>
                <c:pt idx="43">
                  <c:v>199.99999825562475</c:v>
                </c:pt>
                <c:pt idx="44">
                  <c:v>199.99999820777259</c:v>
                </c:pt>
                <c:pt idx="45">
                  <c:v>199.99999814922054</c:v>
                </c:pt>
                <c:pt idx="46">
                  <c:v>199.99999810196277</c:v>
                </c:pt>
                <c:pt idx="47">
                  <c:v>199.9999980392497</c:v>
                </c:pt>
                <c:pt idx="48">
                  <c:v>199.99999799139755</c:v>
                </c:pt>
                <c:pt idx="49">
                  <c:v>199.99999792719831</c:v>
                </c:pt>
                <c:pt idx="50">
                  <c:v>199.99999788261559</c:v>
                </c:pt>
                <c:pt idx="51">
                  <c:v>199.99999781871358</c:v>
                </c:pt>
                <c:pt idx="52">
                  <c:v>199.99999777323916</c:v>
                </c:pt>
                <c:pt idx="53">
                  <c:v>199.99999770844553</c:v>
                </c:pt>
                <c:pt idx="54">
                  <c:v>199.99999767040154</c:v>
                </c:pt>
                <c:pt idx="55">
                  <c:v>199.99999760352739</c:v>
                </c:pt>
                <c:pt idx="56">
                  <c:v>199.99999756399734</c:v>
                </c:pt>
                <c:pt idx="57">
                  <c:v>199.99999749415099</c:v>
                </c:pt>
                <c:pt idx="58">
                  <c:v>199.99999745016265</c:v>
                </c:pt>
                <c:pt idx="59">
                  <c:v>199.99999738774679</c:v>
                </c:pt>
                <c:pt idx="60">
                  <c:v>199.9999973455418</c:v>
                </c:pt>
                <c:pt idx="62">
                  <c:v>200</c:v>
                </c:pt>
                <c:pt idx="63">
                  <c:v>199.99999996730597</c:v>
                </c:pt>
                <c:pt idx="64">
                  <c:v>199.99999993342308</c:v>
                </c:pt>
                <c:pt idx="65">
                  <c:v>199.99999986803499</c:v>
                </c:pt>
                <c:pt idx="66">
                  <c:v>199.99999982583</c:v>
                </c:pt>
                <c:pt idx="67">
                  <c:v>199.99999975746974</c:v>
                </c:pt>
                <c:pt idx="68">
                  <c:v>199.99999971348137</c:v>
                </c:pt>
                <c:pt idx="69">
                  <c:v>199.99999965136271</c:v>
                </c:pt>
                <c:pt idx="70">
                  <c:v>199.99999960767161</c:v>
                </c:pt>
                <c:pt idx="71">
                  <c:v>199.99999954258075</c:v>
                </c:pt>
                <c:pt idx="72">
                  <c:v>199.99999949918688</c:v>
                </c:pt>
                <c:pt idx="73">
                  <c:v>199.99999943469047</c:v>
                </c:pt>
                <c:pt idx="74">
                  <c:v>199.99999938000227</c:v>
                </c:pt>
                <c:pt idx="75">
                  <c:v>199.9999993259085</c:v>
                </c:pt>
                <c:pt idx="76">
                  <c:v>199.99999928637843</c:v>
                </c:pt>
              </c:numCache>
            </c:numRef>
          </c:val>
          <c:smooth val="0"/>
        </c:ser>
        <c:dLbls>
          <c:showLegendKey val="0"/>
          <c:showVal val="0"/>
          <c:showCatName val="0"/>
          <c:showSerName val="0"/>
          <c:showPercent val="0"/>
          <c:showBubbleSize val="0"/>
        </c:dLbls>
        <c:marker val="1"/>
        <c:smooth val="0"/>
        <c:axId val="137091328"/>
        <c:axId val="137175040"/>
      </c:lineChart>
      <c:dateAx>
        <c:axId val="13709132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7175040"/>
        <c:crossesAt val="0.01"/>
        <c:auto val="0"/>
        <c:lblOffset val="100"/>
        <c:baseTimeUnit val="days"/>
        <c:majorUnit val="24"/>
        <c:majorTimeUnit val="months"/>
        <c:minorUnit val="3"/>
        <c:minorTimeUnit val="months"/>
      </c:dateAx>
      <c:valAx>
        <c:axId val="137175040"/>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5.4770318021201414E-2"/>
              <c:y val="6.827351400352064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7091328"/>
        <c:crosses val="autoZero"/>
        <c:crossBetween val="midCat"/>
      </c:valAx>
      <c:spPr>
        <a:solidFill>
          <a:srgbClr val="FFFFFF"/>
        </a:solidFill>
        <a:ln w="12700">
          <a:solidFill>
            <a:srgbClr val="808080"/>
          </a:solidFill>
          <a:prstDash val="solid"/>
        </a:ln>
      </c:spPr>
    </c:plotArea>
    <c:legend>
      <c:legendPos val="r"/>
      <c:layout>
        <c:manualLayout>
          <c:xMode val="edge"/>
          <c:yMode val="edge"/>
          <c:x val="0.30766692349613817"/>
          <c:y val="0.55087427328543237"/>
          <c:w val="0.51021080785989203"/>
          <c:h val="0.26233605345118577"/>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あいなめのCs-137</a:t>
            </a:r>
          </a:p>
        </c:rich>
      </c:tx>
      <c:layout>
        <c:manualLayout>
          <c:xMode val="edge"/>
          <c:yMode val="edge"/>
          <c:x val="0.2166781446041007"/>
          <c:y val="1.1453819444444416E-2"/>
        </c:manualLayout>
      </c:layout>
      <c:overlay val="0"/>
      <c:spPr>
        <a:solidFill>
          <a:srgbClr val="FFFFFF"/>
        </a:solidFill>
        <a:ln w="25400">
          <a:noFill/>
        </a:ln>
      </c:spPr>
    </c:title>
    <c:autoTitleDeleted val="0"/>
    <c:plotArea>
      <c:layout>
        <c:manualLayout>
          <c:layoutTarget val="inner"/>
          <c:xMode val="edge"/>
          <c:yMode val="edge"/>
          <c:x val="2.7385170823026009E-2"/>
          <c:y val="2.8841343927031745E-2"/>
          <c:w val="0.95936437141310471"/>
          <c:h val="0.85188121281219942"/>
        </c:manualLayout>
      </c:layout>
      <c:lineChart>
        <c:grouping val="standard"/>
        <c:varyColors val="0"/>
        <c:ser>
          <c:idx val="1"/>
          <c:order val="0"/>
          <c:tx>
            <c:strRef>
              <c:f>あいなめ!$C$102</c:f>
              <c:strCache>
                <c:ptCount val="1"/>
                <c:pt idx="0">
                  <c:v>前面海域(放水口付近)(肉部)(県)</c:v>
                </c:pt>
              </c:strCache>
            </c:strRef>
          </c:tx>
          <c:spPr>
            <a:ln w="12700">
              <a:solidFill>
                <a:srgbClr val="000080"/>
              </a:solidFill>
              <a:prstDash val="solid"/>
            </a:ln>
          </c:spPr>
          <c:marker>
            <c:symbol val="square"/>
            <c:size val="5"/>
            <c:spPr>
              <a:noFill/>
              <a:ln>
                <a:solidFill>
                  <a:srgbClr val="00008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あいなめ!$F$105:$F$190</c:f>
              <c:numCache>
                <c:formatCode>0.000</c:formatCode>
                <c:ptCount val="86"/>
                <c:pt idx="1">
                  <c:v>0.25185185185185183</c:v>
                </c:pt>
                <c:pt idx="2">
                  <c:v>0.25925925925925924</c:v>
                </c:pt>
                <c:pt idx="3">
                  <c:v>0.24074074074074073</c:v>
                </c:pt>
                <c:pt idx="5">
                  <c:v>0.20370370370370369</c:v>
                </c:pt>
                <c:pt idx="7">
                  <c:v>0.21111111111111111</c:v>
                </c:pt>
                <c:pt idx="11">
                  <c:v>0.31481481481481483</c:v>
                </c:pt>
                <c:pt idx="13">
                  <c:v>0.26666666666666666</c:v>
                </c:pt>
                <c:pt idx="15">
                  <c:v>0.19</c:v>
                </c:pt>
                <c:pt idx="17">
                  <c:v>0.15</c:v>
                </c:pt>
                <c:pt idx="19">
                  <c:v>0.17</c:v>
                </c:pt>
                <c:pt idx="21">
                  <c:v>0.13</c:v>
                </c:pt>
                <c:pt idx="23">
                  <c:v>0.14000000000000001</c:v>
                </c:pt>
                <c:pt idx="25">
                  <c:v>0.14000000000000001</c:v>
                </c:pt>
                <c:pt idx="27">
                  <c:v>0.11</c:v>
                </c:pt>
                <c:pt idx="29">
                  <c:v>0.11</c:v>
                </c:pt>
                <c:pt idx="31">
                  <c:v>0.11</c:v>
                </c:pt>
                <c:pt idx="33">
                  <c:v>0.1</c:v>
                </c:pt>
                <c:pt idx="35">
                  <c:v>0.13700000000000001</c:v>
                </c:pt>
                <c:pt idx="37">
                  <c:v>0.13200000000000001</c:v>
                </c:pt>
                <c:pt idx="39">
                  <c:v>0.11600000000000001</c:v>
                </c:pt>
                <c:pt idx="41">
                  <c:v>0.12</c:v>
                </c:pt>
                <c:pt idx="43">
                  <c:v>0.105</c:v>
                </c:pt>
                <c:pt idx="45">
                  <c:v>8.2000000000000003E-2</c:v>
                </c:pt>
                <c:pt idx="47">
                  <c:v>8.5000000000000006E-2</c:v>
                </c:pt>
                <c:pt idx="49">
                  <c:v>8.2000000000000003E-2</c:v>
                </c:pt>
                <c:pt idx="51">
                  <c:v>7.4999999999999997E-2</c:v>
                </c:pt>
                <c:pt idx="53">
                  <c:v>0.10199999999999999</c:v>
                </c:pt>
                <c:pt idx="55">
                  <c:v>7.6999999999999999E-2</c:v>
                </c:pt>
                <c:pt idx="57">
                  <c:v>0.08</c:v>
                </c:pt>
                <c:pt idx="59">
                  <c:v>6.2E-2</c:v>
                </c:pt>
                <c:pt idx="63">
                  <c:v>1.8</c:v>
                </c:pt>
                <c:pt idx="65">
                  <c:v>1.26</c:v>
                </c:pt>
                <c:pt idx="67">
                  <c:v>0.47</c:v>
                </c:pt>
                <c:pt idx="69">
                  <c:v>0.25</c:v>
                </c:pt>
                <c:pt idx="71">
                  <c:v>0.17</c:v>
                </c:pt>
                <c:pt idx="73">
                  <c:v>0.21</c:v>
                </c:pt>
                <c:pt idx="75">
                  <c:v>0.15</c:v>
                </c:pt>
              </c:numCache>
            </c:numRef>
          </c:val>
          <c:smooth val="0"/>
        </c:ser>
        <c:ser>
          <c:idx val="2"/>
          <c:order val="1"/>
          <c:tx>
            <c:strRef>
              <c:f>あいなめ!$J$102</c:f>
              <c:strCache>
                <c:ptCount val="1"/>
                <c:pt idx="0">
                  <c:v>前面海域(放水口付近)(内臓)(県)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あいなめ!$M$105:$M$190</c:f>
              <c:numCache>
                <c:formatCode>0.00_);[Red]\(0.00\)</c:formatCode>
                <c:ptCount val="86"/>
                <c:pt idx="1">
                  <c:v>0.22592592592592592</c:v>
                </c:pt>
                <c:pt idx="3">
                  <c:v>0.22592592592592592</c:v>
                </c:pt>
                <c:pt idx="7">
                  <c:v>0.21481481481481482</c:v>
                </c:pt>
                <c:pt idx="11">
                  <c:v>0.23703703703703705</c:v>
                </c:pt>
              </c:numCache>
            </c:numRef>
          </c:val>
          <c:smooth val="0"/>
        </c:ser>
        <c:ser>
          <c:idx val="3"/>
          <c:order val="2"/>
          <c:tx>
            <c:strRef>
              <c:f>あいなめ!$O$102</c:f>
              <c:strCache>
                <c:ptCount val="1"/>
                <c:pt idx="0">
                  <c:v>前面海域(放水口付近)(肉部)(電力)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あいなめ!$R$105:$R$190</c:f>
              <c:numCache>
                <c:formatCode>0.000</c:formatCode>
                <c:ptCount val="86"/>
                <c:pt idx="0">
                  <c:v>0.24074074074074073</c:v>
                </c:pt>
                <c:pt idx="1">
                  <c:v>0.44444444444444442</c:v>
                </c:pt>
                <c:pt idx="2">
                  <c:v>0.22962962962962963</c:v>
                </c:pt>
                <c:pt idx="3">
                  <c:v>0.28148148148148144</c:v>
                </c:pt>
                <c:pt idx="4">
                  <c:v>0.24814814814814815</c:v>
                </c:pt>
                <c:pt idx="5">
                  <c:v>0.25185185185185183</c:v>
                </c:pt>
                <c:pt idx="6">
                  <c:v>0.22222222222222221</c:v>
                </c:pt>
                <c:pt idx="7">
                  <c:v>0.24074074074074073</c:v>
                </c:pt>
                <c:pt idx="8">
                  <c:v>0.29259259259259263</c:v>
                </c:pt>
                <c:pt idx="11">
                  <c:v>0.4148148148148148</c:v>
                </c:pt>
                <c:pt idx="12">
                  <c:v>0.22222222222222221</c:v>
                </c:pt>
                <c:pt idx="13">
                  <c:v>0.33703703703703702</c:v>
                </c:pt>
                <c:pt idx="14">
                  <c:v>0.22592592592592592</c:v>
                </c:pt>
                <c:pt idx="15">
                  <c:v>0.22</c:v>
                </c:pt>
                <c:pt idx="16">
                  <c:v>0.16</c:v>
                </c:pt>
                <c:pt idx="17">
                  <c:v>0.16</c:v>
                </c:pt>
                <c:pt idx="18">
                  <c:v>0.15</c:v>
                </c:pt>
                <c:pt idx="19">
                  <c:v>0.21</c:v>
                </c:pt>
                <c:pt idx="20">
                  <c:v>0.18</c:v>
                </c:pt>
                <c:pt idx="21">
                  <c:v>0.18</c:v>
                </c:pt>
                <c:pt idx="22">
                  <c:v>0.18</c:v>
                </c:pt>
                <c:pt idx="23">
                  <c:v>0.17</c:v>
                </c:pt>
                <c:pt idx="24">
                  <c:v>0.16</c:v>
                </c:pt>
                <c:pt idx="25">
                  <c:v>0.16</c:v>
                </c:pt>
                <c:pt idx="26">
                  <c:v>0.12</c:v>
                </c:pt>
                <c:pt idx="27">
                  <c:v>0.15</c:v>
                </c:pt>
                <c:pt idx="28">
                  <c:v>0.11</c:v>
                </c:pt>
                <c:pt idx="29">
                  <c:v>0.15</c:v>
                </c:pt>
                <c:pt idx="30">
                  <c:v>0.12</c:v>
                </c:pt>
                <c:pt idx="31">
                  <c:v>0.13</c:v>
                </c:pt>
                <c:pt idx="32">
                  <c:v>9.7000000000000003E-2</c:v>
                </c:pt>
                <c:pt idx="33">
                  <c:v>0.1</c:v>
                </c:pt>
                <c:pt idx="34">
                  <c:v>0.12</c:v>
                </c:pt>
                <c:pt idx="35">
                  <c:v>0.12</c:v>
                </c:pt>
                <c:pt idx="36">
                  <c:v>9.4E-2</c:v>
                </c:pt>
                <c:pt idx="37">
                  <c:v>0.11</c:v>
                </c:pt>
                <c:pt idx="38">
                  <c:v>8.4000000000000005E-2</c:v>
                </c:pt>
                <c:pt idx="39">
                  <c:v>0.14000000000000001</c:v>
                </c:pt>
                <c:pt idx="40">
                  <c:v>0.12</c:v>
                </c:pt>
                <c:pt idx="41">
                  <c:v>0.15</c:v>
                </c:pt>
                <c:pt idx="42">
                  <c:v>9.7000000000000003E-2</c:v>
                </c:pt>
                <c:pt idx="43">
                  <c:v>0.13</c:v>
                </c:pt>
                <c:pt idx="44">
                  <c:v>0.11</c:v>
                </c:pt>
                <c:pt idx="45">
                  <c:v>0.16</c:v>
                </c:pt>
                <c:pt idx="46">
                  <c:v>0.11</c:v>
                </c:pt>
                <c:pt idx="47">
                  <c:v>0.12</c:v>
                </c:pt>
                <c:pt idx="48">
                  <c:v>9.1999999999999998E-2</c:v>
                </c:pt>
                <c:pt idx="49">
                  <c:v>0.12</c:v>
                </c:pt>
                <c:pt idx="50">
                  <c:v>0.13</c:v>
                </c:pt>
                <c:pt idx="51">
                  <c:v>0.124</c:v>
                </c:pt>
                <c:pt idx="52">
                  <c:v>8.8999999999999996E-2</c:v>
                </c:pt>
                <c:pt idx="53">
                  <c:v>7.1999999999999995E-2</c:v>
                </c:pt>
                <c:pt idx="54">
                  <c:v>8.6999999999999994E-2</c:v>
                </c:pt>
                <c:pt idx="55">
                  <c:v>6.9000000000000006E-2</c:v>
                </c:pt>
                <c:pt idx="56">
                  <c:v>6.9000000000000006E-2</c:v>
                </c:pt>
                <c:pt idx="57">
                  <c:v>8.5000000000000006E-2</c:v>
                </c:pt>
                <c:pt idx="58">
                  <c:v>7.5999999999999998E-2</c:v>
                </c:pt>
                <c:pt idx="59">
                  <c:v>8.6999999999999994E-2</c:v>
                </c:pt>
                <c:pt idx="60">
                  <c:v>6.5000000000000002E-2</c:v>
                </c:pt>
                <c:pt idx="63">
                  <c:v>4.2300000000000004</c:v>
                </c:pt>
                <c:pt idx="64">
                  <c:v>10.16</c:v>
                </c:pt>
                <c:pt idx="65">
                  <c:v>1.58</c:v>
                </c:pt>
                <c:pt idx="66">
                  <c:v>2.0499999999999998</c:v>
                </c:pt>
                <c:pt idx="67">
                  <c:v>0.6</c:v>
                </c:pt>
                <c:pt idx="68">
                  <c:v>0.47</c:v>
                </c:pt>
                <c:pt idx="69">
                  <c:v>0.65</c:v>
                </c:pt>
                <c:pt idx="70">
                  <c:v>0.56000000000000005</c:v>
                </c:pt>
                <c:pt idx="71">
                  <c:v>0.22</c:v>
                </c:pt>
                <c:pt idx="72">
                  <c:v>0.16900000000000001</c:v>
                </c:pt>
                <c:pt idx="73">
                  <c:v>0.11899999999999999</c:v>
                </c:pt>
                <c:pt idx="74">
                  <c:v>0.2</c:v>
                </c:pt>
                <c:pt idx="75">
                  <c:v>0.2</c:v>
                </c:pt>
                <c:pt idx="76">
                  <c:v>0.161</c:v>
                </c:pt>
              </c:numCache>
            </c:numRef>
          </c:val>
          <c:smooth val="0"/>
        </c:ser>
        <c:ser>
          <c:idx val="0"/>
          <c:order val="3"/>
          <c:tx>
            <c:strRef>
              <c:f>あいなめ!$AD$104</c:f>
              <c:strCache>
                <c:ptCount val="1"/>
                <c:pt idx="0">
                  <c:v>Cs137崩壊</c:v>
                </c:pt>
              </c:strCache>
            </c:strRef>
          </c:tx>
          <c:spPr>
            <a:ln w="25400">
              <a:solidFill>
                <a:srgbClr val="C0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あいなめ!$AD$105:$AD$190</c:f>
              <c:numCache>
                <c:formatCode>0.00</c:formatCode>
                <c:ptCount val="86"/>
                <c:pt idx="0">
                  <c:v>2</c:v>
                </c:pt>
                <c:pt idx="1">
                  <c:v>1.9796225830003205</c:v>
                </c:pt>
                <c:pt idx="2">
                  <c:v>1.9553693862722497</c:v>
                </c:pt>
                <c:pt idx="3">
                  <c:v>1.9341013052992626</c:v>
                </c:pt>
                <c:pt idx="4">
                  <c:v>1.9118555741519512</c:v>
                </c:pt>
                <c:pt idx="5">
                  <c:v>1.8896267860769829</c:v>
                </c:pt>
                <c:pt idx="6">
                  <c:v>1.8687193398168034</c:v>
                </c:pt>
                <c:pt idx="7">
                  <c:v>1.8417453915395481</c:v>
                </c:pt>
                <c:pt idx="8">
                  <c:v>1.8251712841405165</c:v>
                </c:pt>
                <c:pt idx="10">
                  <c:v>2</c:v>
                </c:pt>
                <c:pt idx="11">
                  <c:v>1.9936883944951467</c:v>
                </c:pt>
                <c:pt idx="12">
                  <c:v>1.9781214300190644</c:v>
                </c:pt>
                <c:pt idx="13">
                  <c:v>1.9521581569157611</c:v>
                </c:pt>
                <c:pt idx="14">
                  <c:v>1.9339790432941815</c:v>
                </c:pt>
                <c:pt idx="15">
                  <c:v>1.9067862042470287</c:v>
                </c:pt>
                <c:pt idx="16">
                  <c:v>1.8862850219906433</c:v>
                </c:pt>
                <c:pt idx="17">
                  <c:v>1.8635287235299796</c:v>
                </c:pt>
                <c:pt idx="18">
                  <c:v>1.8448916186186759</c:v>
                </c:pt>
                <c:pt idx="19">
                  <c:v>1.8206770157063916</c:v>
                </c:pt>
                <c:pt idx="20">
                  <c:v>1.8031522668660735</c:v>
                </c:pt>
                <c:pt idx="21">
                  <c:v>1.7792605328281961</c:v>
                </c:pt>
                <c:pt idx="22">
                  <c:v>1.7620230429841042</c:v>
                </c:pt>
                <c:pt idx="23">
                  <c:v>1.7370283731906713</c:v>
                </c:pt>
                <c:pt idx="24">
                  <c:v>1.7211790025558689</c:v>
                </c:pt>
                <c:pt idx="25">
                  <c:v>1.6983734127472416</c:v>
                </c:pt>
                <c:pt idx="26">
                  <c:v>1.6840473824799709</c:v>
                </c:pt>
                <c:pt idx="27">
                  <c:v>1.6598439987056322</c:v>
                </c:pt>
                <c:pt idx="28">
                  <c:v>1.6451148272417651</c:v>
                </c:pt>
                <c:pt idx="29">
                  <c:v>1.6139035040282159</c:v>
                </c:pt>
                <c:pt idx="30">
                  <c:v>1.6069807422305069</c:v>
                </c:pt>
                <c:pt idx="31">
                  <c:v>1.5848865548588904</c:v>
                </c:pt>
                <c:pt idx="32">
                  <c:v>1.5705246684898455</c:v>
                </c:pt>
                <c:pt idx="33">
                  <c:v>1.5501071616604816</c:v>
                </c:pt>
                <c:pt idx="34">
                  <c:v>1.5347015924859864</c:v>
                </c:pt>
                <c:pt idx="35">
                  <c:v>1.5130271698645235</c:v>
                </c:pt>
                <c:pt idx="36">
                  <c:v>1.4996008258033933</c:v>
                </c:pt>
                <c:pt idx="37">
                  <c:v>1.4792635042756164</c:v>
                </c:pt>
                <c:pt idx="38">
                  <c:v>1.4650249978533112</c:v>
                </c:pt>
                <c:pt idx="39">
                  <c:v>1.4455220610454658</c:v>
                </c:pt>
                <c:pt idx="40">
                  <c:v>1.4308845098654666</c:v>
                </c:pt>
                <c:pt idx="41">
                  <c:v>1.4114791068772019</c:v>
                </c:pt>
                <c:pt idx="42">
                  <c:v>1.3989538829410533</c:v>
                </c:pt>
                <c:pt idx="43">
                  <c:v>1.3800687569455852</c:v>
                </c:pt>
                <c:pt idx="44">
                  <c:v>1.3660939947429946</c:v>
                </c:pt>
                <c:pt idx="45">
                  <c:v>1.3491868064463517</c:v>
                </c:pt>
                <c:pt idx="46">
                  <c:v>1.3356936223922544</c:v>
                </c:pt>
                <c:pt idx="47">
                  <c:v>1.3179957067094323</c:v>
                </c:pt>
                <c:pt idx="48">
                  <c:v>1.3046495045781239</c:v>
                </c:pt>
                <c:pt idx="49">
                  <c:v>1.2869560784349063</c:v>
                </c:pt>
                <c:pt idx="50">
                  <c:v>1.2748103501216685</c:v>
                </c:pt>
                <c:pt idx="51">
                  <c:v>1.2576010951376793</c:v>
                </c:pt>
                <c:pt idx="52">
                  <c:v>1.2454961785909924</c:v>
                </c:pt>
                <c:pt idx="53">
                  <c:v>1.2284496545949919</c:v>
                </c:pt>
                <c:pt idx="54">
                  <c:v>1.2185496028422937</c:v>
                </c:pt>
                <c:pt idx="55">
                  <c:v>1.2013401601685312</c:v>
                </c:pt>
                <c:pt idx="56">
                  <c:v>1.1912819842352882</c:v>
                </c:pt>
                <c:pt idx="57">
                  <c:v>1.1737154303265518</c:v>
                </c:pt>
                <c:pt idx="58">
                  <c:v>1.1627854213558553</c:v>
                </c:pt>
                <c:pt idx="59">
                  <c:v>1.1474510709335075</c:v>
                </c:pt>
                <c:pt idx="60">
                  <c:v>1.1371968954368099</c:v>
                </c:pt>
                <c:pt idx="62">
                  <c:v>2</c:v>
                </c:pt>
                <c:pt idx="63">
                  <c:v>1.9861407543546088</c:v>
                </c:pt>
                <c:pt idx="64">
                  <c:v>1.9718788689655762</c:v>
                </c:pt>
                <c:pt idx="65">
                  <c:v>1.9446448043150546</c:v>
                </c:pt>
                <c:pt idx="66">
                  <c:v>1.9272665216088778</c:v>
                </c:pt>
                <c:pt idx="67">
                  <c:v>1.8994474765748275</c:v>
                </c:pt>
                <c:pt idx="68">
                  <c:v>1.8817592214646828</c:v>
                </c:pt>
                <c:pt idx="69">
                  <c:v>1.8570607232632472</c:v>
                </c:pt>
                <c:pt idx="70">
                  <c:v>1.8398834931274626</c:v>
                </c:pt>
                <c:pt idx="71">
                  <c:v>1.8145871534944937</c:v>
                </c:pt>
                <c:pt idx="72">
                  <c:v>1.7979164438127082</c:v>
                </c:pt>
                <c:pt idx="73">
                  <c:v>1.7734213066749287</c:v>
                </c:pt>
                <c:pt idx="74">
                  <c:v>1.752912876386383</c:v>
                </c:pt>
                <c:pt idx="75">
                  <c:v>1.7328606870598136</c:v>
                </c:pt>
                <c:pt idx="76">
                  <c:v>1.7183523752292968</c:v>
                </c:pt>
              </c:numCache>
            </c:numRef>
          </c:val>
          <c:smooth val="0"/>
        </c:ser>
        <c:dLbls>
          <c:showLegendKey val="0"/>
          <c:showVal val="0"/>
          <c:showCatName val="0"/>
          <c:showSerName val="0"/>
          <c:showPercent val="0"/>
          <c:showBubbleSize val="0"/>
        </c:dLbls>
        <c:marker val="1"/>
        <c:smooth val="0"/>
        <c:axId val="137233920"/>
        <c:axId val="137235456"/>
      </c:lineChart>
      <c:dateAx>
        <c:axId val="13723392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7235456"/>
        <c:crossesAt val="0.01"/>
        <c:auto val="0"/>
        <c:lblOffset val="100"/>
        <c:baseTimeUnit val="days"/>
        <c:majorUnit val="24"/>
        <c:majorTimeUnit val="months"/>
        <c:minorUnit val="3"/>
        <c:minorTimeUnit val="months"/>
      </c:dateAx>
      <c:valAx>
        <c:axId val="137235456"/>
        <c:scaling>
          <c:logBase val="10"/>
          <c:orientation val="minMax"/>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5.4770318021201414E-2"/>
              <c:y val="6.956521739130434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7233920"/>
        <c:crosses val="autoZero"/>
        <c:crossBetween val="midCat"/>
      </c:valAx>
      <c:spPr>
        <a:solidFill>
          <a:srgbClr val="FFFFFF"/>
        </a:solidFill>
        <a:ln w="12700">
          <a:solidFill>
            <a:srgbClr val="808080"/>
          </a:solidFill>
          <a:prstDash val="solid"/>
        </a:ln>
      </c:spPr>
    </c:plotArea>
    <c:legend>
      <c:legendPos val="r"/>
      <c:layout>
        <c:manualLayout>
          <c:xMode val="edge"/>
          <c:yMode val="edge"/>
          <c:x val="0.29620422071670688"/>
          <c:y val="0.13566388888888889"/>
          <c:w val="0.46341151689451859"/>
          <c:h val="0.23632673611111116"/>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あいなめの</a:t>
            </a:r>
            <a:r>
              <a:rPr lang="en-US" altLang="en-US"/>
              <a:t>Cs-134</a:t>
            </a:r>
            <a:endParaRPr lang="ja-JP" altLang="en-US"/>
          </a:p>
        </c:rich>
      </c:tx>
      <c:layout>
        <c:manualLayout>
          <c:xMode val="edge"/>
          <c:yMode val="edge"/>
          <c:x val="0.52508068525452212"/>
          <c:y val="0.32455069444444445"/>
        </c:manualLayout>
      </c:layout>
      <c:overlay val="0"/>
      <c:spPr>
        <a:solidFill>
          <a:srgbClr val="FFFFFF"/>
        </a:solidFill>
        <a:ln w="25400">
          <a:noFill/>
        </a:ln>
      </c:spPr>
    </c:title>
    <c:autoTitleDeleted val="0"/>
    <c:plotArea>
      <c:layout>
        <c:manualLayout>
          <c:layoutTarget val="inner"/>
          <c:xMode val="edge"/>
          <c:yMode val="edge"/>
          <c:x val="6.8957811852465814E-2"/>
          <c:y val="3.3986042759690423E-2"/>
          <c:w val="0.95936437141310471"/>
          <c:h val="0.84675845179407305"/>
        </c:manualLayout>
      </c:layout>
      <c:lineChart>
        <c:grouping val="standard"/>
        <c:varyColors val="0"/>
        <c:ser>
          <c:idx val="1"/>
          <c:order val="0"/>
          <c:tx>
            <c:strRef>
              <c:f>あいなめ!$C$102</c:f>
              <c:strCache>
                <c:ptCount val="1"/>
                <c:pt idx="0">
                  <c:v>前面海域(放水口付近)(肉部)(県)</c:v>
                </c:pt>
              </c:strCache>
            </c:strRef>
          </c:tx>
          <c:spPr>
            <a:ln w="12700">
              <a:solidFill>
                <a:srgbClr val="000080"/>
              </a:solidFill>
              <a:prstDash val="solid"/>
            </a:ln>
          </c:spPr>
          <c:marker>
            <c:symbol val="square"/>
            <c:size val="5"/>
            <c:spPr>
              <a:noFill/>
              <a:ln>
                <a:solidFill>
                  <a:srgbClr val="00008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あいなめ!$E$105:$E$190</c:f>
              <c:numCache>
                <c:formatCode>0.000</c:formatCode>
                <c:ptCount val="86"/>
                <c:pt idx="1">
                  <c:v>2.219070502709793E-2</c:v>
                </c:pt>
                <c:pt idx="2">
                  <c:v>2.0239569233667268E-2</c:v>
                </c:pt>
                <c:pt idx="3">
                  <c:v>1.5991105409852165E-2</c:v>
                </c:pt>
                <c:pt idx="5">
                  <c:v>1.1199412024579202E-2</c:v>
                </c:pt>
                <c:pt idx="7">
                  <c:v>7.9598912209182943E-3</c:v>
                </c:pt>
                <c:pt idx="11">
                  <c:v>2.5806055728894828E-2</c:v>
                </c:pt>
                <c:pt idx="13">
                  <c:v>1.8579298743644439E-2</c:v>
                </c:pt>
                <c:pt idx="15">
                  <c:v>1.2869144407299221E-2</c:v>
                </c:pt>
                <c:pt idx="17">
                  <c:v>9.3940493361809787E-3</c:v>
                </c:pt>
                <c:pt idx="19">
                  <c:v>6.7633291527777282E-3</c:v>
                </c:pt>
                <c:pt idx="21">
                  <c:v>4.8202718187508112E-3</c:v>
                </c:pt>
                <c:pt idx="23">
                  <c:v>3.4386045438735981E-3</c:v>
                </c:pt>
                <c:pt idx="25">
                  <c:v>2.4260321734544152E-3</c:v>
                </c:pt>
                <c:pt idx="27">
                  <c:v>1.7482516290504649E-3</c:v>
                </c:pt>
                <c:pt idx="29">
                  <c:v>1.2575113986962874E-3</c:v>
                </c:pt>
                <c:pt idx="31">
                  <c:v>8.9294383303348355E-4</c:v>
                </c:pt>
                <c:pt idx="33">
                  <c:v>6.4644267620385474E-4</c:v>
                </c:pt>
                <c:pt idx="35">
                  <c:v>4.5148950655764502E-4</c:v>
                </c:pt>
                <c:pt idx="37">
                  <c:v>3.2415763344249371E-4</c:v>
                </c:pt>
                <c:pt idx="39">
                  <c:v>2.3381013730518086E-4</c:v>
                </c:pt>
                <c:pt idx="41">
                  <c:v>1.6633166905966358E-4</c:v>
                </c:pt>
                <c:pt idx="43">
                  <c:v>1.0713198002252079E-4</c:v>
                </c:pt>
                <c:pt idx="45">
                  <c:v>8.3791443227664502E-5</c:v>
                </c:pt>
                <c:pt idx="47">
                  <c:v>6.0049426795233385E-5</c:v>
                </c:pt>
                <c:pt idx="49">
                  <c:v>4.1824177839006038E-5</c:v>
                </c:pt>
                <c:pt idx="51">
                  <c:v>3.0869312359524421E-5</c:v>
                </c:pt>
                <c:pt idx="53" formatCode="&quot;(&quot;0.00&quot;)&quot;">
                  <c:v>2.7777777777777776E-5</c:v>
                </c:pt>
                <c:pt idx="55">
                  <c:v>1.5810523535676233E-5</c:v>
                </c:pt>
                <c:pt idx="57">
                  <c:v>1.1403898280862323E-5</c:v>
                </c:pt>
                <c:pt idx="59">
                  <c:v>8.105228168305726E-6</c:v>
                </c:pt>
                <c:pt idx="63">
                  <c:v>1.4</c:v>
                </c:pt>
                <c:pt idx="65">
                  <c:v>0.79</c:v>
                </c:pt>
                <c:pt idx="67">
                  <c:v>0.19</c:v>
                </c:pt>
                <c:pt idx="69">
                  <c:v>6.8000000000000005E-2</c:v>
                </c:pt>
                <c:pt idx="71">
                  <c:v>3.1E-2</c:v>
                </c:pt>
                <c:pt idx="73">
                  <c:v>4.5865678018562357E-3</c:v>
                </c:pt>
                <c:pt idx="75">
                  <c:v>3.3021401756973207E-3</c:v>
                </c:pt>
              </c:numCache>
            </c:numRef>
          </c:val>
          <c:smooth val="0"/>
        </c:ser>
        <c:ser>
          <c:idx val="2"/>
          <c:order val="1"/>
          <c:tx>
            <c:strRef>
              <c:f>あいなめ!$J$102</c:f>
              <c:strCache>
                <c:ptCount val="1"/>
                <c:pt idx="0">
                  <c:v>前面海域(放水口付近)(内臓)(県)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あいなめ!$M$105:$M$190</c:f>
              <c:numCache>
                <c:formatCode>0.00_);[Red]\(0.00\)</c:formatCode>
                <c:ptCount val="86"/>
                <c:pt idx="1">
                  <c:v>0.22592592592592592</c:v>
                </c:pt>
                <c:pt idx="3">
                  <c:v>0.22592592592592592</c:v>
                </c:pt>
                <c:pt idx="7">
                  <c:v>0.21481481481481482</c:v>
                </c:pt>
                <c:pt idx="11">
                  <c:v>0.23703703703703705</c:v>
                </c:pt>
              </c:numCache>
            </c:numRef>
          </c:val>
          <c:smooth val="0"/>
        </c:ser>
        <c:ser>
          <c:idx val="3"/>
          <c:order val="2"/>
          <c:tx>
            <c:strRef>
              <c:f>あいなめ!$O$102</c:f>
              <c:strCache>
                <c:ptCount val="1"/>
                <c:pt idx="0">
                  <c:v>前面海域(放水口付近)(肉部)(電力)</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あいなめ!$Q$105:$Q$190</c:f>
              <c:numCache>
                <c:formatCode>0.000</c:formatCode>
                <c:ptCount val="86"/>
                <c:pt idx="0">
                  <c:v>3.888888888888889E-2</c:v>
                </c:pt>
                <c:pt idx="1">
                  <c:v>3.3502282882839518E-2</c:v>
                </c:pt>
                <c:pt idx="2">
                  <c:v>2.799840053302111E-2</c:v>
                </c:pt>
                <c:pt idx="3">
                  <c:v>2.387731047773186E-2</c:v>
                </c:pt>
                <c:pt idx="4">
                  <c:v>2.0176257297101048E-2</c:v>
                </c:pt>
                <c:pt idx="5">
                  <c:v>1.701752557113153E-2</c:v>
                </c:pt>
                <c:pt idx="6">
                  <c:v>1.4472698049984216E-2</c:v>
                </c:pt>
                <c:pt idx="7">
                  <c:v>1.1711671425369663E-2</c:v>
                </c:pt>
                <c:pt idx="8">
                  <c:v>1.026743624502254E-2</c:v>
                </c:pt>
                <c:pt idx="11">
                  <c:v>0.11</c:v>
                </c:pt>
                <c:pt idx="12" formatCode="&quot;(&quot;0.00&quot;)&quot;">
                  <c:v>7.7777777777777779E-2</c:v>
                </c:pt>
                <c:pt idx="13">
                  <c:v>2.7336383897749315E-2</c:v>
                </c:pt>
                <c:pt idx="14">
                  <c:v>2.3855345355587348E-2</c:v>
                </c:pt>
                <c:pt idx="15">
                  <c:v>1.9411239885569035E-2</c:v>
                </c:pt>
                <c:pt idx="16">
                  <c:v>1.6584594523085056E-2</c:v>
                </c:pt>
                <c:pt idx="17">
                  <c:v>1.3898334941345878E-2</c:v>
                </c:pt>
                <c:pt idx="18">
                  <c:v>1.2006342695528622E-2</c:v>
                </c:pt>
                <c:pt idx="19">
                  <c:v>9.9054401659299136E-3</c:v>
                </c:pt>
                <c:pt idx="20">
                  <c:v>8.60438690397918E-3</c:v>
                </c:pt>
                <c:pt idx="21">
                  <c:v>7.0857133256171535E-3</c:v>
                </c:pt>
                <c:pt idx="22">
                  <c:v>6.1493615910261958E-3</c:v>
                </c:pt>
                <c:pt idx="23">
                  <c:v>4.994571131417761E-3</c:v>
                </c:pt>
                <c:pt idx="24">
                  <c:v>4.3706088529679478E-3</c:v>
                </c:pt>
                <c:pt idx="25">
                  <c:v>3.5991967511611375E-3</c:v>
                </c:pt>
                <c:pt idx="26">
                  <c:v>3.1816031541882475E-3</c:v>
                </c:pt>
                <c:pt idx="27">
                  <c:v>2.5770039555603067E-3</c:v>
                </c:pt>
                <c:pt idx="28">
                  <c:v>2.2633807456811919E-3</c:v>
                </c:pt>
                <c:pt idx="29">
                  <c:v>1.712572695027128E-3</c:v>
                </c:pt>
                <c:pt idx="30">
                  <c:v>1.6086794992097048E-3</c:v>
                </c:pt>
                <c:pt idx="31">
                  <c:v>1.315029778604945E-3</c:v>
                </c:pt>
                <c:pt idx="32">
                  <c:v>1.1518051719053082E-3</c:v>
                </c:pt>
                <c:pt idx="33">
                  <c:v>9.5200990019857863E-4</c:v>
                </c:pt>
                <c:pt idx="34">
                  <c:v>8.2316922326961938E-4</c:v>
                </c:pt>
                <c:pt idx="35">
                  <c:v>6.6920163701879244E-4</c:v>
                </c:pt>
                <c:pt idx="36">
                  <c:v>5.8775932296826539E-4</c:v>
                </c:pt>
                <c:pt idx="37">
                  <c:v>4.8179765495842816E-4</c:v>
                </c:pt>
                <c:pt idx="38">
                  <c:v>4.1851481239077242E-4</c:v>
                </c:pt>
                <c:pt idx="39">
                  <c:v>3.4432993624190707E-4</c:v>
                </c:pt>
                <c:pt idx="40">
                  <c:v>2.9690898953181122E-4</c:v>
                </c:pt>
                <c:pt idx="41">
                  <c:v>2.433820261158612E-4</c:v>
                </c:pt>
                <c:pt idx="42">
                  <c:v>2.1376226084827426E-4</c:v>
                </c:pt>
                <c:pt idx="43">
                  <c:v>1.7538638946935304E-4</c:v>
                </c:pt>
                <c:pt idx="44">
                  <c:v>1.5123226357639176E-4</c:v>
                </c:pt>
                <c:pt idx="45">
                  <c:v>1.2615482821182129E-4</c:v>
                </c:pt>
                <c:pt idx="46">
                  <c:v>1.0898126333829691E-4</c:v>
                </c:pt>
                <c:pt idx="47">
                  <c:v>8.9746079354200881E-5</c:v>
                </c:pt>
                <c:pt idx="48">
                  <c:v>7.7386294164028809E-5</c:v>
                </c:pt>
                <c:pt idx="49">
                  <c:v>6.3435038113662269E-5</c:v>
                </c:pt>
                <c:pt idx="50">
                  <c:v>5.525536497126147E-5</c:v>
                </c:pt>
                <c:pt idx="51">
                  <c:v>4.5335593489065359E-5</c:v>
                </c:pt>
                <c:pt idx="52">
                  <c:v>3.9380883672706222E-5</c:v>
                </c:pt>
                <c:pt idx="53">
                  <c:v>3.2221905205089591E-5</c:v>
                </c:pt>
                <c:pt idx="54">
                  <c:v>2.8641108741582175E-5</c:v>
                </c:pt>
                <c:pt idx="55">
                  <c:v>2.3284005662614772E-5</c:v>
                </c:pt>
                <c:pt idx="56">
                  <c:v>2.0601451252987683E-5</c:v>
                </c:pt>
                <c:pt idx="57">
                  <c:v>1.6594673094838347E-5</c:v>
                </c:pt>
                <c:pt idx="58">
                  <c:v>1.4481493207777031E-5</c:v>
                </c:pt>
                <c:pt idx="59">
                  <c:v>1.1936491422422924E-5</c:v>
                </c:pt>
                <c:pt idx="60">
                  <c:v>1.0474167719579265E-5</c:v>
                </c:pt>
                <c:pt idx="63">
                  <c:v>3.76</c:v>
                </c:pt>
                <c:pt idx="64">
                  <c:v>8.3000000000000007</c:v>
                </c:pt>
                <c:pt idx="65">
                  <c:v>1.03</c:v>
                </c:pt>
                <c:pt idx="66">
                  <c:v>1.19</c:v>
                </c:pt>
                <c:pt idx="67">
                  <c:v>0.27</c:v>
                </c:pt>
                <c:pt idx="68">
                  <c:v>0.18</c:v>
                </c:pt>
                <c:pt idx="69">
                  <c:v>0.2</c:v>
                </c:pt>
                <c:pt idx="70">
                  <c:v>0.16</c:v>
                </c:pt>
                <c:pt idx="71">
                  <c:v>4.7E-2</c:v>
                </c:pt>
                <c:pt idx="72" formatCode="&quot;(&quot;0.00&quot;)&quot;">
                  <c:v>2.8000000000000001E-2</c:v>
                </c:pt>
                <c:pt idx="73">
                  <c:v>6.754594206156977E-3</c:v>
                </c:pt>
                <c:pt idx="74" formatCode="&quot;(&quot;0.00&quot;)&quot;">
                  <c:v>3.2000000000000001E-2</c:v>
                </c:pt>
                <c:pt idx="75">
                  <c:v>4.8229156354596125E-3</c:v>
                </c:pt>
                <c:pt idx="76">
                  <c:v>4.2672666722773601E-3</c:v>
                </c:pt>
              </c:numCache>
            </c:numRef>
          </c:val>
          <c:smooth val="0"/>
        </c:ser>
        <c:ser>
          <c:idx val="0"/>
          <c:order val="3"/>
          <c:tx>
            <c:strRef>
              <c:f>あいなめ!$AE$104</c:f>
              <c:strCache>
                <c:ptCount val="1"/>
                <c:pt idx="0">
                  <c:v>Cs134崩壊</c:v>
                </c:pt>
              </c:strCache>
            </c:strRef>
          </c:tx>
          <c:spPr>
            <a:ln w="25400">
              <a:solidFill>
                <a:srgbClr val="C0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あいなめ!$AE$105:$AE$190</c:f>
              <c:numCache>
                <c:formatCode>0.00</c:formatCode>
                <c:ptCount val="86"/>
                <c:pt idx="0">
                  <c:v>2</c:v>
                </c:pt>
                <c:pt idx="1">
                  <c:v>1.722974548260318</c:v>
                </c:pt>
                <c:pt idx="2">
                  <c:v>1.4399177416982285</c:v>
                </c:pt>
                <c:pt idx="3">
                  <c:v>1.2279759674262098</c:v>
                </c:pt>
                <c:pt idx="4">
                  <c:v>1.0376360895651968</c:v>
                </c:pt>
                <c:pt idx="5">
                  <c:v>0.87518702937247872</c:v>
                </c:pt>
                <c:pt idx="6">
                  <c:v>0.74431018542775962</c:v>
                </c:pt>
                <c:pt idx="7">
                  <c:v>0.60231453044758265</c:v>
                </c:pt>
                <c:pt idx="8">
                  <c:v>0.5280395783154449</c:v>
                </c:pt>
                <c:pt idx="10">
                  <c:v>2</c:v>
                </c:pt>
                <c:pt idx="11">
                  <c:v>1.9100515034098757</c:v>
                </c:pt>
                <c:pt idx="12">
                  <c:v>1.7040505815646525</c:v>
                </c:pt>
                <c:pt idx="13">
                  <c:v>1.4058711718842505</c:v>
                </c:pt>
                <c:pt idx="14">
                  <c:v>1.2268463325730636</c:v>
                </c:pt>
                <c:pt idx="15">
                  <c:v>0.99829233697212183</c:v>
                </c:pt>
                <c:pt idx="16">
                  <c:v>0.85292200404437424</c:v>
                </c:pt>
                <c:pt idx="17">
                  <c:v>0.71477151126921656</c:v>
                </c:pt>
                <c:pt idx="18">
                  <c:v>0.61746905291290055</c:v>
                </c:pt>
                <c:pt idx="19">
                  <c:v>0.50942263710496694</c:v>
                </c:pt>
                <c:pt idx="20">
                  <c:v>0.44251132649035785</c:v>
                </c:pt>
                <c:pt idx="21">
                  <c:v>0.36440811388888217</c:v>
                </c:pt>
                <c:pt idx="22">
                  <c:v>0.31625288182420436</c:v>
                </c:pt>
                <c:pt idx="23">
                  <c:v>0.25686365818719914</c:v>
                </c:pt>
                <c:pt idx="24">
                  <c:v>0.22477416958120874</c:v>
                </c:pt>
                <c:pt idx="25">
                  <c:v>0.18510154720257277</c:v>
                </c:pt>
                <c:pt idx="26">
                  <c:v>0.16362530507253845</c:v>
                </c:pt>
                <c:pt idx="27">
                  <c:v>0.13253163200024434</c:v>
                </c:pt>
                <c:pt idx="28">
                  <c:v>0.11640243834931843</c:v>
                </c:pt>
                <c:pt idx="29">
                  <c:v>8.8075167172823723E-2</c:v>
                </c:pt>
                <c:pt idx="30">
                  <c:v>8.2732088530784814E-2</c:v>
                </c:pt>
                <c:pt idx="31">
                  <c:v>6.7630102899682881E-2</c:v>
                </c:pt>
                <c:pt idx="32">
                  <c:v>5.9235694555130135E-2</c:v>
                </c:pt>
                <c:pt idx="33">
                  <c:v>4.8960509153069758E-2</c:v>
                </c:pt>
                <c:pt idx="34">
                  <c:v>4.2334417196723283E-2</c:v>
                </c:pt>
                <c:pt idx="35">
                  <c:v>3.4416084189537899E-2</c:v>
                </c:pt>
                <c:pt idx="36">
                  <c:v>3.0227622324082222E-2</c:v>
                </c:pt>
                <c:pt idx="37">
                  <c:v>2.4778165112147733E-2</c:v>
                </c:pt>
                <c:pt idx="38">
                  <c:v>2.152361892295401E-2</c:v>
                </c:pt>
                <c:pt idx="39">
                  <c:v>1.7708396721012362E-2</c:v>
                </c:pt>
                <c:pt idx="40">
                  <c:v>1.5269605175921718E-2</c:v>
                </c:pt>
                <c:pt idx="41">
                  <c:v>1.2516789914530004E-2</c:v>
                </c:pt>
                <c:pt idx="42">
                  <c:v>1.0993487700768391E-2</c:v>
                </c:pt>
                <c:pt idx="43">
                  <c:v>9.0198714584238705E-3</c:v>
                </c:pt>
                <c:pt idx="44">
                  <c:v>7.7776592696430042E-3</c:v>
                </c:pt>
                <c:pt idx="45">
                  <c:v>6.4879625937508097E-3</c:v>
                </c:pt>
                <c:pt idx="46">
                  <c:v>5.604750685969555E-3</c:v>
                </c:pt>
                <c:pt idx="47">
                  <c:v>4.6155126525017597E-3</c:v>
                </c:pt>
                <c:pt idx="48">
                  <c:v>3.9798665570071959E-3</c:v>
                </c:pt>
                <c:pt idx="49">
                  <c:v>3.2623733887026307E-3</c:v>
                </c:pt>
                <c:pt idx="50">
                  <c:v>2.8417044842363043E-3</c:v>
                </c:pt>
                <c:pt idx="51">
                  <c:v>2.3315448080090755E-3</c:v>
                </c:pt>
                <c:pt idx="52">
                  <c:v>2.0253025888820344E-3</c:v>
                </c:pt>
                <c:pt idx="53">
                  <c:v>1.6571265534046074E-3</c:v>
                </c:pt>
                <c:pt idx="54">
                  <c:v>1.4729713067099404E-3</c:v>
                </c:pt>
                <c:pt idx="55">
                  <c:v>1.1974631483630453E-3</c:v>
                </c:pt>
                <c:pt idx="56">
                  <c:v>1.0595032072965094E-3</c:v>
                </c:pt>
                <c:pt idx="57">
                  <c:v>8.5344033059168642E-4</c:v>
                </c:pt>
                <c:pt idx="58">
                  <c:v>7.4476250782853296E-4</c:v>
                </c:pt>
                <c:pt idx="59">
                  <c:v>6.1387670172460753E-4</c:v>
                </c:pt>
                <c:pt idx="60">
                  <c:v>5.3867148272121934E-4</c:v>
                </c:pt>
                <c:pt idx="62">
                  <c:v>2</c:v>
                </c:pt>
                <c:pt idx="63">
                  <c:v>1.807437033771619</c:v>
                </c:pt>
                <c:pt idx="64">
                  <c:v>1.6274121876020189</c:v>
                </c:pt>
                <c:pt idx="65">
                  <c:v>1.3291191822441506</c:v>
                </c:pt>
                <c:pt idx="66">
                  <c:v>1.1662905573729665</c:v>
                </c:pt>
                <c:pt idx="67">
                  <c:v>0.94379166533349479</c:v>
                </c:pt>
                <c:pt idx="68">
                  <c:v>0.82360842620845387</c:v>
                </c:pt>
                <c:pt idx="69">
                  <c:v>0.6794911816903082</c:v>
                </c:pt>
                <c:pt idx="70">
                  <c:v>0.59351017211300561</c:v>
                </c:pt>
                <c:pt idx="71">
                  <c:v>0.48517032175581065</c:v>
                </c:pt>
                <c:pt idx="72">
                  <c:v>0.42416835702578914</c:v>
                </c:pt>
                <c:pt idx="73">
                  <c:v>0.34737913060235881</c:v>
                </c:pt>
                <c:pt idx="74">
                  <c:v>0.2932643191719741</c:v>
                </c:pt>
                <c:pt idx="75">
                  <c:v>0.24803566125220866</c:v>
                </c:pt>
                <c:pt idx="76">
                  <c:v>0.21945942885997852</c:v>
                </c:pt>
              </c:numCache>
            </c:numRef>
          </c:val>
          <c:smooth val="0"/>
        </c:ser>
        <c:dLbls>
          <c:showLegendKey val="0"/>
          <c:showVal val="0"/>
          <c:showCatName val="0"/>
          <c:showSerName val="0"/>
          <c:showPercent val="0"/>
          <c:showBubbleSize val="0"/>
        </c:dLbls>
        <c:marker val="1"/>
        <c:smooth val="0"/>
        <c:axId val="137450624"/>
        <c:axId val="137452160"/>
      </c:lineChart>
      <c:dateAx>
        <c:axId val="13745062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7452160"/>
        <c:crossesAt val="1.0000000000000002E-3"/>
        <c:auto val="0"/>
        <c:lblOffset val="100"/>
        <c:baseTimeUnit val="days"/>
        <c:majorUnit val="24"/>
        <c:majorTimeUnit val="months"/>
        <c:minorUnit val="3"/>
        <c:minorTimeUnit val="months"/>
      </c:dateAx>
      <c:valAx>
        <c:axId val="137452160"/>
        <c:scaling>
          <c:logBase val="10"/>
          <c:orientation val="minMax"/>
          <c:min val="1.0000000000000002E-3"/>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5.4770318021201414E-2"/>
              <c:y val="6.956521739130434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7450624"/>
        <c:crosses val="autoZero"/>
        <c:crossBetween val="midCat"/>
      </c:valAx>
      <c:spPr>
        <a:solidFill>
          <a:srgbClr val="FFFFFF"/>
        </a:solidFill>
        <a:ln w="12700">
          <a:solidFill>
            <a:srgbClr val="808080"/>
          </a:solidFill>
          <a:prstDash val="solid"/>
        </a:ln>
      </c:spPr>
    </c:plotArea>
    <c:legend>
      <c:legendPos val="r"/>
      <c:layout>
        <c:manualLayout>
          <c:xMode val="edge"/>
          <c:yMode val="edge"/>
          <c:x val="0.30724174026753637"/>
          <c:y val="3.9847222222222254E-3"/>
          <c:w val="0.47055961754780651"/>
          <c:h val="0.26373912272230049"/>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あいなめのCa濃度</a:t>
            </a:r>
          </a:p>
        </c:rich>
      </c:tx>
      <c:layout>
        <c:manualLayout>
          <c:xMode val="edge"/>
          <c:yMode val="edge"/>
          <c:x val="0.29060367454068242"/>
          <c:y val="4.1095881533326856E-2"/>
        </c:manualLayout>
      </c:layout>
      <c:overlay val="0"/>
      <c:spPr>
        <a:solidFill>
          <a:srgbClr val="FFFFFF"/>
        </a:solidFill>
        <a:ln w="25400">
          <a:noFill/>
        </a:ln>
      </c:spPr>
    </c:title>
    <c:autoTitleDeleted val="0"/>
    <c:plotArea>
      <c:layout>
        <c:manualLayout>
          <c:layoutTarget val="inner"/>
          <c:xMode val="edge"/>
          <c:yMode val="edge"/>
          <c:x val="7.5059361556184451E-2"/>
          <c:y val="4.4252940604646629E-2"/>
          <c:w val="0.91196766767947768"/>
          <c:h val="0.83519944266225976"/>
        </c:manualLayout>
      </c:layout>
      <c:lineChart>
        <c:grouping val="standard"/>
        <c:varyColors val="0"/>
        <c:ser>
          <c:idx val="1"/>
          <c:order val="0"/>
          <c:tx>
            <c:strRef>
              <c:f>あいなめ!$C$102</c:f>
              <c:strCache>
                <c:ptCount val="1"/>
                <c:pt idx="0">
                  <c:v>前面海域(放水口付近)(肉部)(県)</c:v>
                </c:pt>
              </c:strCache>
            </c:strRef>
          </c:tx>
          <c:spPr>
            <a:ln w="12700">
              <a:solidFill>
                <a:srgbClr val="000080"/>
              </a:solidFill>
              <a:prstDash val="solid"/>
            </a:ln>
          </c:spPr>
          <c:marker>
            <c:symbol val="square"/>
            <c:size val="5"/>
            <c:spPr>
              <a:noFill/>
              <a:ln>
                <a:solidFill>
                  <a:srgbClr val="00008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あいなめ!$H$105:$H$190</c:f>
              <c:numCache>
                <c:formatCode>0.0;"△ "0.0</c:formatCode>
                <c:ptCount val="86"/>
                <c:pt idx="3" formatCode="0.00">
                  <c:v>3.3</c:v>
                </c:pt>
                <c:pt idx="5" formatCode="0.00">
                  <c:v>2.9</c:v>
                </c:pt>
                <c:pt idx="7" formatCode="0.00">
                  <c:v>3.1</c:v>
                </c:pt>
                <c:pt idx="11" formatCode="0.00">
                  <c:v>3</c:v>
                </c:pt>
                <c:pt idx="13" formatCode="0.00">
                  <c:v>3.7</c:v>
                </c:pt>
                <c:pt idx="15" formatCode="0.00">
                  <c:v>2.6</c:v>
                </c:pt>
                <c:pt idx="17" formatCode="0.00">
                  <c:v>2.7</c:v>
                </c:pt>
                <c:pt idx="19" formatCode="0.00">
                  <c:v>2.8</c:v>
                </c:pt>
                <c:pt idx="21" formatCode="0.00">
                  <c:v>2.9</c:v>
                </c:pt>
                <c:pt idx="23" formatCode="0.00">
                  <c:v>3.1</c:v>
                </c:pt>
                <c:pt idx="25" formatCode="0.00">
                  <c:v>2.9</c:v>
                </c:pt>
                <c:pt idx="27" formatCode="0.00">
                  <c:v>1.9</c:v>
                </c:pt>
                <c:pt idx="29" formatCode="0.00">
                  <c:v>2.8</c:v>
                </c:pt>
                <c:pt idx="31" formatCode="0.00">
                  <c:v>3.3</c:v>
                </c:pt>
                <c:pt idx="33" formatCode="0.00">
                  <c:v>2.4</c:v>
                </c:pt>
                <c:pt idx="35" formatCode="0.00">
                  <c:v>2.7</c:v>
                </c:pt>
                <c:pt idx="37" formatCode="0.00">
                  <c:v>2.2000000000000002</c:v>
                </c:pt>
                <c:pt idx="39" formatCode="0.00">
                  <c:v>2.8</c:v>
                </c:pt>
                <c:pt idx="41" formatCode="0.00">
                  <c:v>3.7</c:v>
                </c:pt>
                <c:pt idx="43" formatCode="0.00">
                  <c:v>3.1</c:v>
                </c:pt>
                <c:pt idx="45" formatCode="0.00">
                  <c:v>2.5</c:v>
                </c:pt>
                <c:pt idx="47" formatCode="0.00">
                  <c:v>4.7</c:v>
                </c:pt>
                <c:pt idx="49" formatCode="0.00">
                  <c:v>3</c:v>
                </c:pt>
                <c:pt idx="51" formatCode="0.00">
                  <c:v>2.8</c:v>
                </c:pt>
                <c:pt idx="53" formatCode="0.00">
                  <c:v>2.8</c:v>
                </c:pt>
                <c:pt idx="55" formatCode="0.00">
                  <c:v>3.8</c:v>
                </c:pt>
                <c:pt idx="57" formatCode="0.00">
                  <c:v>1.9</c:v>
                </c:pt>
                <c:pt idx="59" formatCode="0.00">
                  <c:v>2.2999999999999998</c:v>
                </c:pt>
                <c:pt idx="63" formatCode="0.00">
                  <c:v>1.6</c:v>
                </c:pt>
                <c:pt idx="65" formatCode="0.00">
                  <c:v>3</c:v>
                </c:pt>
                <c:pt idx="67" formatCode="0.00">
                  <c:v>1.6</c:v>
                </c:pt>
                <c:pt idx="69" formatCode="0.00">
                  <c:v>1.5</c:v>
                </c:pt>
                <c:pt idx="71" formatCode="0.00">
                  <c:v>1.7</c:v>
                </c:pt>
                <c:pt idx="73" formatCode="0.00">
                  <c:v>2.02</c:v>
                </c:pt>
                <c:pt idx="75" formatCode="0.00">
                  <c:v>2.0499999999999998</c:v>
                </c:pt>
              </c:numCache>
            </c:numRef>
          </c:val>
          <c:smooth val="0"/>
        </c:ser>
        <c:ser>
          <c:idx val="2"/>
          <c:order val="1"/>
          <c:tx>
            <c:strRef>
              <c:f>あいなめ!$O$102</c:f>
              <c:strCache>
                <c:ptCount val="1"/>
                <c:pt idx="0">
                  <c:v>前面海域(放水口付近)(肉部)(電力)</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あいなめ!$T$105:$T$190</c:f>
              <c:numCache>
                <c:formatCode>0.0;"△ "0.0</c:formatCode>
                <c:ptCount val="86"/>
                <c:pt idx="3" formatCode="0.00_ ">
                  <c:v>2.8</c:v>
                </c:pt>
                <c:pt idx="6" formatCode="0.00_ ">
                  <c:v>2.9</c:v>
                </c:pt>
                <c:pt idx="8" formatCode="0.00_ ">
                  <c:v>2.5</c:v>
                </c:pt>
                <c:pt idx="12" formatCode="0.00_ ">
                  <c:v>2.7</c:v>
                </c:pt>
                <c:pt idx="14" formatCode="0.00_ ">
                  <c:v>2.19</c:v>
                </c:pt>
                <c:pt idx="16" formatCode="0.00_ ">
                  <c:v>2</c:v>
                </c:pt>
                <c:pt idx="18" formatCode="0.00_ ">
                  <c:v>2.6</c:v>
                </c:pt>
                <c:pt idx="20" formatCode="0.00_ ">
                  <c:v>1.5</c:v>
                </c:pt>
                <c:pt idx="22" formatCode="0.00_ ">
                  <c:v>1.8</c:v>
                </c:pt>
                <c:pt idx="24" formatCode="0.00_ ">
                  <c:v>0.96</c:v>
                </c:pt>
                <c:pt idx="26" formatCode="0.00_ ">
                  <c:v>2.56</c:v>
                </c:pt>
                <c:pt idx="28" formatCode="0.00_ ">
                  <c:v>2.56</c:v>
                </c:pt>
                <c:pt idx="30" formatCode="0.00_ ">
                  <c:v>1.83</c:v>
                </c:pt>
                <c:pt idx="32" formatCode="0.00_ ">
                  <c:v>1.19</c:v>
                </c:pt>
                <c:pt idx="34" formatCode="0.00_ ">
                  <c:v>1.8</c:v>
                </c:pt>
                <c:pt idx="36" formatCode="0.00_ ">
                  <c:v>2.15</c:v>
                </c:pt>
                <c:pt idx="38" formatCode="0.00_ ">
                  <c:v>2.64</c:v>
                </c:pt>
                <c:pt idx="40" formatCode="0.00_ ">
                  <c:v>1.91</c:v>
                </c:pt>
                <c:pt idx="42" formatCode="0.00_ ">
                  <c:v>2.9</c:v>
                </c:pt>
                <c:pt idx="44" formatCode="0.00_ ">
                  <c:v>1.9</c:v>
                </c:pt>
                <c:pt idx="46" formatCode="0.00_ ">
                  <c:v>1.7</c:v>
                </c:pt>
                <c:pt idx="48" formatCode="0.00_ ">
                  <c:v>1.5</c:v>
                </c:pt>
                <c:pt idx="50" formatCode="0.00_ ">
                  <c:v>2.6</c:v>
                </c:pt>
                <c:pt idx="52" formatCode="0.00_ ">
                  <c:v>3.7</c:v>
                </c:pt>
                <c:pt idx="54" formatCode="0.00_ ">
                  <c:v>3.8</c:v>
                </c:pt>
                <c:pt idx="56" formatCode="0.00_ ">
                  <c:v>3</c:v>
                </c:pt>
                <c:pt idx="58" formatCode="0.00_ ">
                  <c:v>2.4</c:v>
                </c:pt>
                <c:pt idx="60" formatCode="0.00_ ">
                  <c:v>1.6</c:v>
                </c:pt>
                <c:pt idx="64" formatCode="0.00_ ">
                  <c:v>2.6</c:v>
                </c:pt>
                <c:pt idx="66" formatCode="0.00_ ">
                  <c:v>2.2000000000000002</c:v>
                </c:pt>
                <c:pt idx="68" formatCode="0.00_ ">
                  <c:v>2.5</c:v>
                </c:pt>
                <c:pt idx="70" formatCode="0.00_ ">
                  <c:v>1.85</c:v>
                </c:pt>
                <c:pt idx="72" formatCode="0.00_ ">
                  <c:v>2.11</c:v>
                </c:pt>
                <c:pt idx="74" formatCode="0.00_ ">
                  <c:v>1.92</c:v>
                </c:pt>
                <c:pt idx="76" formatCode="0.00_ ">
                  <c:v>1.87</c:v>
                </c:pt>
              </c:numCache>
            </c:numRef>
          </c:val>
          <c:smooth val="0"/>
        </c:ser>
        <c:dLbls>
          <c:showLegendKey val="0"/>
          <c:showVal val="0"/>
          <c:showCatName val="0"/>
          <c:showSerName val="0"/>
          <c:showPercent val="0"/>
          <c:showBubbleSize val="0"/>
        </c:dLbls>
        <c:marker val="1"/>
        <c:smooth val="0"/>
        <c:axId val="137490816"/>
        <c:axId val="137493504"/>
      </c:lineChart>
      <c:dateAx>
        <c:axId val="13749081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7493504"/>
        <c:crossesAt val="0.01"/>
        <c:auto val="0"/>
        <c:lblOffset val="100"/>
        <c:baseTimeUnit val="days"/>
        <c:majorUnit val="24"/>
        <c:majorTimeUnit val="months"/>
        <c:minorUnit val="3"/>
        <c:minorTimeUnit val="months"/>
      </c:dateAx>
      <c:valAx>
        <c:axId val="137493504"/>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5.4770318021201414E-2"/>
              <c:y val="6.392742003140018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7490816"/>
        <c:crosses val="autoZero"/>
        <c:crossBetween val="midCat"/>
      </c:valAx>
      <c:spPr>
        <a:solidFill>
          <a:srgbClr val="FFFFFF"/>
        </a:solidFill>
        <a:ln w="12700">
          <a:solidFill>
            <a:srgbClr val="808080"/>
          </a:solidFill>
          <a:prstDash val="solid"/>
        </a:ln>
      </c:spPr>
    </c:plotArea>
    <c:legend>
      <c:legendPos val="r"/>
      <c:layout>
        <c:manualLayout>
          <c:xMode val="edge"/>
          <c:yMode val="edge"/>
          <c:x val="0.45395504715005086"/>
          <c:y val="0.7109659440718058"/>
          <c:w val="0.48384133540166524"/>
          <c:h val="0.10041217070088461"/>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あいなめの</a:t>
            </a:r>
            <a:r>
              <a:rPr lang="en-US" altLang="ja-JP" sz="1200" b="0" i="0" u="none" strike="noStrike" baseline="0">
                <a:solidFill>
                  <a:srgbClr val="000000"/>
                </a:solidFill>
                <a:latin typeface="Meiryo UI"/>
                <a:ea typeface="Meiryo UI"/>
              </a:rPr>
              <a:t>Sr90</a:t>
            </a:r>
            <a:endParaRPr lang="ja-JP" altLang="en-US" sz="1200" b="0" i="0" u="none" strike="noStrike" baseline="0">
              <a:solidFill>
                <a:srgbClr val="000000"/>
              </a:solidFill>
              <a:latin typeface="Meiryo UI"/>
              <a:ea typeface="Meiryo UI"/>
            </a:endParaRPr>
          </a:p>
        </c:rich>
      </c:tx>
      <c:layout>
        <c:manualLayout>
          <c:xMode val="edge"/>
          <c:yMode val="edge"/>
          <c:x val="0.18390398780797562"/>
          <c:y val="0.2303962930559606"/>
        </c:manualLayout>
      </c:layout>
      <c:overlay val="0"/>
      <c:spPr>
        <a:solidFill>
          <a:srgbClr val="FFFFFF"/>
        </a:solidFill>
        <a:ln w="25400">
          <a:noFill/>
        </a:ln>
      </c:spPr>
    </c:title>
    <c:autoTitleDeleted val="0"/>
    <c:plotArea>
      <c:layout>
        <c:manualLayout>
          <c:layoutTarget val="inner"/>
          <c:xMode val="edge"/>
          <c:yMode val="edge"/>
          <c:x val="7.5059361556184451E-2"/>
          <c:y val="4.4252940604646629E-2"/>
          <c:w val="0.91196766767947768"/>
          <c:h val="0.83519944266225976"/>
        </c:manualLayout>
      </c:layout>
      <c:lineChart>
        <c:grouping val="standard"/>
        <c:varyColors val="0"/>
        <c:ser>
          <c:idx val="1"/>
          <c:order val="0"/>
          <c:tx>
            <c:strRef>
              <c:f>あいなめ!$C$102</c:f>
              <c:strCache>
                <c:ptCount val="1"/>
                <c:pt idx="0">
                  <c:v>前面海域(放水口付近)(肉部)(県)</c:v>
                </c:pt>
              </c:strCache>
            </c:strRef>
          </c:tx>
          <c:spPr>
            <a:ln w="12700">
              <a:solidFill>
                <a:srgbClr val="000080"/>
              </a:solidFill>
              <a:prstDash val="solid"/>
            </a:ln>
          </c:spPr>
          <c:marker>
            <c:symbol val="square"/>
            <c:size val="5"/>
            <c:spPr>
              <a:noFill/>
              <a:ln>
                <a:solidFill>
                  <a:srgbClr val="00008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あいなめ!$G$105:$G$190</c:f>
              <c:numCache>
                <c:formatCode>0.00</c:formatCode>
                <c:ptCount val="86"/>
                <c:pt idx="3" formatCode="0.000">
                  <c:v>5.2867858397166057E-3</c:v>
                </c:pt>
                <c:pt idx="5" formatCode="0.000">
                  <c:v>5.1536680444540621E-3</c:v>
                </c:pt>
                <c:pt idx="7" formatCode="0.000">
                  <c:v>5.0292017450400397E-3</c:v>
                </c:pt>
                <c:pt idx="11" formatCode="0.000">
                  <c:v>4.9103293205233489E-3</c:v>
                </c:pt>
                <c:pt idx="13" formatCode="0.000">
                  <c:v>4.7961625307421886E-3</c:v>
                </c:pt>
                <c:pt idx="15" formatCode="0.000">
                  <c:v>4.67170268683678E-3</c:v>
                </c:pt>
                <c:pt idx="17" formatCode="0.000">
                  <c:v>4.5675966128770193E-3</c:v>
                </c:pt>
                <c:pt idx="19" formatCode="0.000">
                  <c:v>4.461398472534797E-3</c:v>
                </c:pt>
                <c:pt idx="21" formatCode="0.000">
                  <c:v>4.3545119341118366E-3</c:v>
                </c:pt>
                <c:pt idx="23" formatCode="0.000">
                  <c:v>4.250466271511725E-3</c:v>
                </c:pt>
                <c:pt idx="25" formatCode="0.000">
                  <c:v>4.1456271896626014E-3</c:v>
                </c:pt>
                <c:pt idx="27" formatCode="0.000">
                  <c:v>4.0495068164117841E-3</c:v>
                </c:pt>
                <c:pt idx="29" formatCode="0.000">
                  <c:v>3.9550938025453303E-3</c:v>
                </c:pt>
                <c:pt idx="31" formatCode="0.000">
                  <c:v>3.8593199619027341E-3</c:v>
                </c:pt>
                <c:pt idx="33" formatCode="0.000">
                  <c:v>3.7710801900009221E-3</c:v>
                </c:pt>
                <c:pt idx="35" formatCode="0.000">
                  <c:v>3.6754002127754736E-3</c:v>
                </c:pt>
                <c:pt idx="37" formatCode="0.000">
                  <c:v>3.5892363159658971E-3</c:v>
                </c:pt>
                <c:pt idx="39" formatCode="0.000">
                  <c:v>3.5062474430903848E-3</c:v>
                </c:pt>
                <c:pt idx="41" formatCode="0.000">
                  <c:v>3.4217934937946577E-3</c:v>
                </c:pt>
                <c:pt idx="43" formatCode="0.000">
                  <c:v>3.3156925666720277E-3</c:v>
                </c:pt>
                <c:pt idx="45" formatCode="0.000">
                  <c:v>3.2578656707520216E-3</c:v>
                </c:pt>
                <c:pt idx="47" formatCode="0.000">
                  <c:v>3.1810709378659041E-3</c:v>
                </c:pt>
                <c:pt idx="49" formatCode="0.000">
                  <c:v>3.0997478519456884E-3</c:v>
                </c:pt>
                <c:pt idx="51" formatCode="0.000">
                  <c:v>3.0330693014293626E-3</c:v>
                </c:pt>
                <c:pt idx="53" formatCode="0.000">
                  <c:v>2.960012654643599E-3</c:v>
                </c:pt>
                <c:pt idx="55" formatCode="0.000">
                  <c:v>2.8911913759811217E-3</c:v>
                </c:pt>
                <c:pt idx="57" formatCode="0.000">
                  <c:v>2.8243424163590511E-3</c:v>
                </c:pt>
                <c:pt idx="59" formatCode="0.000">
                  <c:v>2.7561316884250784E-3</c:v>
                </c:pt>
                <c:pt idx="63" formatCode="0.000">
                  <c:v>2.66627516037611E-3</c:v>
                </c:pt>
                <c:pt idx="65" formatCode="0.000">
                  <c:v>2.6282470185939985E-3</c:v>
                </c:pt>
                <c:pt idx="67" formatCode="0.000">
                  <c:v>2.5644341986100199E-3</c:v>
                </c:pt>
                <c:pt idx="69" formatCode="0.000">
                  <c:v>2.5025005171934941E-3</c:v>
                </c:pt>
                <c:pt idx="71" formatCode="0.000">
                  <c:v>2.444477623969325E-3</c:v>
                </c:pt>
                <c:pt idx="73" formatCode="0.000">
                  <c:v>2.3844980549955308E-3</c:v>
                </c:pt>
                <c:pt idx="75" formatCode="0.000">
                  <c:v>2.3290576821797123E-3</c:v>
                </c:pt>
              </c:numCache>
            </c:numRef>
          </c:val>
          <c:smooth val="0"/>
        </c:ser>
        <c:ser>
          <c:idx val="2"/>
          <c:order val="1"/>
          <c:tx>
            <c:strRef>
              <c:f>あいなめ!$O$102</c:f>
              <c:strCache>
                <c:ptCount val="1"/>
                <c:pt idx="0">
                  <c:v>前面海域(放水口付近)(肉部)(電力)</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あいなめ!$S$105:$S$190</c:f>
              <c:numCache>
                <c:formatCode>0.00</c:formatCode>
                <c:ptCount val="86"/>
                <c:pt idx="3" formatCode="0.000">
                  <c:v>5.311228647141372E-3</c:v>
                </c:pt>
                <c:pt idx="6" formatCode="0.000">
                  <c:v>5.1242068265349378E-3</c:v>
                </c:pt>
                <c:pt idx="8" formatCode="0.000">
                  <c:v>4.9997930688215264E-3</c:v>
                </c:pt>
                <c:pt idx="12" formatCode="0.000">
                  <c:v>4.8800076299625305E-3</c:v>
                </c:pt>
                <c:pt idx="14" formatCode="0.000">
                  <c:v>4.7665458295713071E-3</c:v>
                </c:pt>
                <c:pt idx="16" formatCode="0.000">
                  <c:v>4.6440784796917328E-3</c:v>
                </c:pt>
                <c:pt idx="18" formatCode="0.000">
                  <c:v>4.5378959320441226E-3</c:v>
                </c:pt>
                <c:pt idx="20" formatCode="0.000">
                  <c:v>4.430928198814691E-3</c:v>
                </c:pt>
                <c:pt idx="22" formatCode="0.000">
                  <c:v>4.3256267100929393E-3</c:v>
                </c:pt>
                <c:pt idx="24" formatCode="0.000">
                  <c:v>4.2211584469825335E-3</c:v>
                </c:pt>
                <c:pt idx="26" formatCode="0.000">
                  <c:v>4.1262766829153101E-3</c:v>
                </c:pt>
                <c:pt idx="28" formatCode="0.000">
                  <c:v>4.0268882719673594E-3</c:v>
                </c:pt>
                <c:pt idx="30" formatCode="0.000">
                  <c:v>3.9296348444974108E-3</c:v>
                </c:pt>
                <c:pt idx="32" formatCode="0.000">
                  <c:v>3.8367522668813167E-3</c:v>
                </c:pt>
                <c:pt idx="34" formatCode="0.000">
                  <c:v>3.7455714335590255E-3</c:v>
                </c:pt>
                <c:pt idx="36" formatCode="0.000">
                  <c:v>3.6563165779052958E-3</c:v>
                </c:pt>
                <c:pt idx="38" formatCode="0.000">
                  <c:v>3.5684830987165956E-3</c:v>
                </c:pt>
                <c:pt idx="40" formatCode="0.000">
                  <c:v>3.4818417107560042E-3</c:v>
                </c:pt>
                <c:pt idx="42" formatCode="0.000">
                  <c:v>3.4008877329888294E-3</c:v>
                </c:pt>
                <c:pt idx="44" formatCode="0.000">
                  <c:v>3.3176595689223018E-3</c:v>
                </c:pt>
                <c:pt idx="46" formatCode="0.000">
                  <c:v>3.2407364252109855E-3</c:v>
                </c:pt>
                <c:pt idx="48" formatCode="0.000">
                  <c:v>3.162260973186796E-3</c:v>
                </c:pt>
                <c:pt idx="50" formatCode="0.000">
                  <c:v>3.0869060769559103E-3</c:v>
                </c:pt>
                <c:pt idx="52" formatCode="0.000">
                  <c:v>3.012949736352433E-3</c:v>
                </c:pt>
                <c:pt idx="54" formatCode="0.000">
                  <c:v>2.9450316044944431E-3</c:v>
                </c:pt>
                <c:pt idx="56" formatCode="0.000">
                  <c:v>2.8763690926583338E-3</c:v>
                </c:pt>
                <c:pt idx="58" formatCode="0.000">
                  <c:v>2.8046831806225279E-3</c:v>
                </c:pt>
                <c:pt idx="60" formatCode="0.000">
                  <c:v>2.7403761148052613E-3</c:v>
                </c:pt>
                <c:pt idx="64" formatCode="0.000">
                  <c:v>2.6729600113083716E-3</c:v>
                </c:pt>
                <c:pt idx="66" formatCode="0.000">
                  <c:v>2.6099527326699265E-3</c:v>
                </c:pt>
                <c:pt idx="68" formatCode="0.000">
                  <c:v>2.545745180065357E-3</c:v>
                </c:pt>
                <c:pt idx="70" formatCode="0.000">
                  <c:v>2.4867196175353927E-3</c:v>
                </c:pt>
                <c:pt idx="72" formatCode="0.000">
                  <c:v>2.4276224563965342E-3</c:v>
                </c:pt>
                <c:pt idx="74" formatCode="0.000">
                  <c:v>2.3643143256437782E-3</c:v>
                </c:pt>
                <c:pt idx="76" formatCode="0.000">
                  <c:v>2.3157434998674177E-3</c:v>
                </c:pt>
              </c:numCache>
            </c:numRef>
          </c:val>
          <c:smooth val="0"/>
        </c:ser>
        <c:ser>
          <c:idx val="0"/>
          <c:order val="2"/>
          <c:tx>
            <c:strRef>
              <c:f>あいなめ!$AH$104</c:f>
              <c:strCache>
                <c:ptCount val="1"/>
                <c:pt idx="0">
                  <c:v>Sr90崩壊</c:v>
                </c:pt>
              </c:strCache>
            </c:strRef>
          </c:tx>
          <c:spPr>
            <a:ln>
              <a:solidFill>
                <a:srgbClr val="C00000"/>
              </a:solidFill>
              <a:prstDash val="sysDash"/>
            </a:ln>
          </c:spPr>
          <c:marker>
            <c:symbol val="none"/>
          </c:marker>
          <c:cat>
            <c:numRef>
              <c:f>あいなめ!$N$105:$N$190</c:f>
              <c:numCache>
                <c:formatCode>[$-411]m\.d\.ge</c:formatCode>
                <c:ptCount val="86"/>
                <c:pt idx="0">
                  <c:v>29887</c:v>
                </c:pt>
                <c:pt idx="1">
                  <c:v>30049</c:v>
                </c:pt>
                <c:pt idx="2">
                  <c:v>30244</c:v>
                </c:pt>
                <c:pt idx="3">
                  <c:v>30417</c:v>
                </c:pt>
                <c:pt idx="4">
                  <c:v>30600</c:v>
                </c:pt>
                <c:pt idx="5">
                  <c:v>30785</c:v>
                </c:pt>
                <c:pt idx="6">
                  <c:v>30961</c:v>
                </c:pt>
                <c:pt idx="7">
                  <c:v>31191</c:v>
                </c:pt>
                <c:pt idx="8">
                  <c:v>31334</c:v>
                </c:pt>
                <c:pt idx="9">
                  <c:v>31527</c:v>
                </c:pt>
                <c:pt idx="10">
                  <c:v>31528</c:v>
                </c:pt>
                <c:pt idx="11">
                  <c:v>31578</c:v>
                </c:pt>
                <c:pt idx="12">
                  <c:v>31702</c:v>
                </c:pt>
                <c:pt idx="13">
                  <c:v>31911</c:v>
                </c:pt>
                <c:pt idx="14">
                  <c:v>32059</c:v>
                </c:pt>
                <c:pt idx="15">
                  <c:v>32283</c:v>
                </c:pt>
                <c:pt idx="16">
                  <c:v>32454</c:v>
                </c:pt>
                <c:pt idx="17">
                  <c:v>32646</c:v>
                </c:pt>
                <c:pt idx="18">
                  <c:v>32805</c:v>
                </c:pt>
                <c:pt idx="19">
                  <c:v>33014</c:v>
                </c:pt>
                <c:pt idx="20">
                  <c:v>33167</c:v>
                </c:pt>
                <c:pt idx="21">
                  <c:v>33378</c:v>
                </c:pt>
                <c:pt idx="22">
                  <c:v>33532</c:v>
                </c:pt>
                <c:pt idx="23">
                  <c:v>33758</c:v>
                </c:pt>
                <c:pt idx="24">
                  <c:v>33903</c:v>
                </c:pt>
                <c:pt idx="25">
                  <c:v>34114</c:v>
                </c:pt>
                <c:pt idx="26">
                  <c:v>34248</c:v>
                </c:pt>
                <c:pt idx="27">
                  <c:v>34477</c:v>
                </c:pt>
                <c:pt idx="28">
                  <c:v>34618</c:v>
                </c:pt>
                <c:pt idx="29">
                  <c:v>34921</c:v>
                </c:pt>
                <c:pt idx="30">
                  <c:v>34989</c:v>
                </c:pt>
                <c:pt idx="31">
                  <c:v>35208</c:v>
                </c:pt>
                <c:pt idx="32">
                  <c:v>35352</c:v>
                </c:pt>
                <c:pt idx="33">
                  <c:v>35559</c:v>
                </c:pt>
                <c:pt idx="34">
                  <c:v>35717</c:v>
                </c:pt>
                <c:pt idx="35">
                  <c:v>35942</c:v>
                </c:pt>
                <c:pt idx="36">
                  <c:v>36083</c:v>
                </c:pt>
                <c:pt idx="37">
                  <c:v>36299</c:v>
                </c:pt>
                <c:pt idx="38">
                  <c:v>36452</c:v>
                </c:pt>
                <c:pt idx="39">
                  <c:v>36664</c:v>
                </c:pt>
                <c:pt idx="40">
                  <c:v>36825</c:v>
                </c:pt>
                <c:pt idx="41">
                  <c:v>37041</c:v>
                </c:pt>
                <c:pt idx="42">
                  <c:v>37182</c:v>
                </c:pt>
                <c:pt idx="43">
                  <c:v>37397</c:v>
                </c:pt>
                <c:pt idx="44">
                  <c:v>37558</c:v>
                </c:pt>
                <c:pt idx="45">
                  <c:v>37755</c:v>
                </c:pt>
                <c:pt idx="46">
                  <c:v>37914</c:v>
                </c:pt>
                <c:pt idx="47">
                  <c:v>38125</c:v>
                </c:pt>
                <c:pt idx="48">
                  <c:v>38286</c:v>
                </c:pt>
                <c:pt idx="49">
                  <c:v>38502</c:v>
                </c:pt>
                <c:pt idx="50">
                  <c:v>38652</c:v>
                </c:pt>
                <c:pt idx="51">
                  <c:v>38867</c:v>
                </c:pt>
                <c:pt idx="52">
                  <c:v>39020</c:v>
                </c:pt>
                <c:pt idx="53">
                  <c:v>39238</c:v>
                </c:pt>
                <c:pt idx="54">
                  <c:v>39366</c:v>
                </c:pt>
                <c:pt idx="55">
                  <c:v>39591</c:v>
                </c:pt>
                <c:pt idx="56">
                  <c:v>39724</c:v>
                </c:pt>
                <c:pt idx="57">
                  <c:v>39959</c:v>
                </c:pt>
                <c:pt idx="58">
                  <c:v>40107</c:v>
                </c:pt>
                <c:pt idx="59">
                  <c:v>40317</c:v>
                </c:pt>
                <c:pt idx="60">
                  <c:v>40459</c:v>
                </c:pt>
                <c:pt idx="61">
                  <c:v>40612</c:v>
                </c:pt>
                <c:pt idx="62">
                  <c:v>40613</c:v>
                </c:pt>
                <c:pt idx="63">
                  <c:v>40723</c:v>
                </c:pt>
                <c:pt idx="64">
                  <c:v>40837</c:v>
                </c:pt>
                <c:pt idx="65">
                  <c:v>41057</c:v>
                </c:pt>
                <c:pt idx="66">
                  <c:v>41199</c:v>
                </c:pt>
                <c:pt idx="67">
                  <c:v>41429</c:v>
                </c:pt>
                <c:pt idx="68">
                  <c:v>41577</c:v>
                </c:pt>
                <c:pt idx="69">
                  <c:v>41786</c:v>
                </c:pt>
                <c:pt idx="70">
                  <c:v>41933</c:v>
                </c:pt>
                <c:pt idx="71">
                  <c:v>42152</c:v>
                </c:pt>
                <c:pt idx="72">
                  <c:v>42298</c:v>
                </c:pt>
                <c:pt idx="73">
                  <c:v>42515</c:v>
                </c:pt>
                <c:pt idx="74">
                  <c:v>42699</c:v>
                </c:pt>
                <c:pt idx="75">
                  <c:v>42881</c:v>
                </c:pt>
                <c:pt idx="76">
                  <c:v>43014</c:v>
                </c:pt>
              </c:numCache>
            </c:numRef>
          </c:cat>
          <c:val>
            <c:numRef>
              <c:f>あいなめ!$AH$105:$AH$189</c:f>
              <c:numCache>
                <c:formatCode>0.000</c:formatCode>
                <c:ptCount val="85"/>
                <c:pt idx="0">
                  <c:v>0.1</c:v>
                </c:pt>
                <c:pt idx="1">
                  <c:v>9.8937464646442957E-2</c:v>
                </c:pt>
                <c:pt idx="2">
                  <c:v>9.7673449795585551E-2</c:v>
                </c:pt>
                <c:pt idx="3">
                  <c:v>9.6565567071128844E-2</c:v>
                </c:pt>
                <c:pt idx="4">
                  <c:v>9.5407318857130996E-2</c:v>
                </c:pt>
                <c:pt idx="5">
                  <c:v>9.4250532668202297E-2</c:v>
                </c:pt>
                <c:pt idx="6">
                  <c:v>9.3163043930843292E-2</c:v>
                </c:pt>
                <c:pt idx="7">
                  <c:v>9.1760784680181021E-2</c:v>
                </c:pt>
                <c:pt idx="8">
                  <c:v>9.0899606280758993E-2</c:v>
                </c:pt>
                <c:pt idx="10">
                  <c:v>0.1</c:v>
                </c:pt>
                <c:pt idx="11">
                  <c:v>9.9670845199927097E-2</c:v>
                </c:pt>
                <c:pt idx="12">
                  <c:v>9.8859208919056502E-2</c:v>
                </c:pt>
                <c:pt idx="13">
                  <c:v>9.7506139153382285E-2</c:v>
                </c:pt>
                <c:pt idx="14">
                  <c:v>9.6559199791867667E-2</c:v>
                </c:pt>
                <c:pt idx="15">
                  <c:v>9.5143457579418944E-2</c:v>
                </c:pt>
                <c:pt idx="16">
                  <c:v>9.4076677779578455E-2</c:v>
                </c:pt>
                <c:pt idx="17">
                  <c:v>9.289313801600714E-2</c:v>
                </c:pt>
                <c:pt idx="18">
                  <c:v>9.1924298123214981E-2</c:v>
                </c:pt>
                <c:pt idx="19">
                  <c:v>9.0666145343303667E-2</c:v>
                </c:pt>
                <c:pt idx="20">
                  <c:v>8.9756035939358117E-2</c:v>
                </c:pt>
                <c:pt idx="21">
                  <c:v>8.8515885644503703E-2</c:v>
                </c:pt>
                <c:pt idx="22">
                  <c:v>8.762158269249512E-2</c:v>
                </c:pt>
                <c:pt idx="23">
                  <c:v>8.6325497731586681E-2</c:v>
                </c:pt>
                <c:pt idx="24">
                  <c:v>8.5504052764050195E-2</c:v>
                </c:pt>
                <c:pt idx="25">
                  <c:v>8.4322651701304693E-2</c:v>
                </c:pt>
                <c:pt idx="26">
                  <c:v>8.3580867299497916E-2</c:v>
                </c:pt>
                <c:pt idx="27">
                  <c:v>8.2328264303686602E-2</c:v>
                </c:pt>
                <c:pt idx="28">
                  <c:v>8.1566366649437616E-2</c:v>
                </c:pt>
                <c:pt idx="29">
                  <c:v>7.9952868922671061E-2</c:v>
                </c:pt>
                <c:pt idx="30">
                  <c:v>7.9595171685511334E-2</c:v>
                </c:pt>
                <c:pt idx="31">
                  <c:v>7.8454016357238587E-2</c:v>
                </c:pt>
                <c:pt idx="32">
                  <c:v>7.7712597974675612E-2</c:v>
                </c:pt>
                <c:pt idx="33">
                  <c:v>7.6659067462859332E-2</c:v>
                </c:pt>
                <c:pt idx="34">
                  <c:v>7.5864545023882735E-2</c:v>
                </c:pt>
                <c:pt idx="35">
                  <c:v>7.4747296994020815E-2</c:v>
                </c:pt>
                <c:pt idx="36">
                  <c:v>7.4055556548344406E-2</c:v>
                </c:pt>
                <c:pt idx="37">
                  <c:v>7.3008263603012144E-2</c:v>
                </c:pt>
                <c:pt idx="38">
                  <c:v>7.2275404529548226E-2</c:v>
                </c:pt>
                <c:pt idx="39">
                  <c:v>7.1272082591179536E-2</c:v>
                </c:pt>
                <c:pt idx="40">
                  <c:v>7.0519441382737705E-2</c:v>
                </c:pt>
                <c:pt idx="41">
                  <c:v>6.9522156142963684E-2</c:v>
                </c:pt>
                <c:pt idx="42">
                  <c:v>6.8878771175095665E-2</c:v>
                </c:pt>
                <c:pt idx="43">
                  <c:v>6.7909166028727347E-2</c:v>
                </c:pt>
                <c:pt idx="44">
                  <c:v>6.7192037597426743E-2</c:v>
                </c:pt>
                <c:pt idx="45">
                  <c:v>6.6324851613188185E-2</c:v>
                </c:pt>
                <c:pt idx="46">
                  <c:v>6.5633108783752225E-2</c:v>
                </c:pt>
                <c:pt idx="47">
                  <c:v>6.472626259387175E-2</c:v>
                </c:pt>
                <c:pt idx="48">
                  <c:v>6.4042745980838145E-2</c:v>
                </c:pt>
                <c:pt idx="49">
                  <c:v>6.3137054103123966E-2</c:v>
                </c:pt>
                <c:pt idx="50">
                  <c:v>6.2515648054070214E-2</c:v>
                </c:pt>
                <c:pt idx="51">
                  <c:v>6.1635616470352088E-2</c:v>
                </c:pt>
                <c:pt idx="52">
                  <c:v>6.1016916359574826E-2</c:v>
                </c:pt>
                <c:pt idx="53">
                  <c:v>6.014608320099582E-2</c:v>
                </c:pt>
                <c:pt idx="54">
                  <c:v>5.9640570873004423E-2</c:v>
                </c:pt>
                <c:pt idx="55">
                  <c:v>5.8762251359103325E-2</c:v>
                </c:pt>
                <c:pt idx="56">
                  <c:v>5.824916199978817E-2</c:v>
                </c:pt>
                <c:pt idx="57">
                  <c:v>5.7353502489130459E-2</c:v>
                </c:pt>
                <c:pt idx="58">
                  <c:v>5.6796508955192539E-2</c:v>
                </c:pt>
                <c:pt idx="59">
                  <c:v>5.60154507048286E-2</c:v>
                </c:pt>
                <c:pt idx="60">
                  <c:v>5.5493402691817961E-2</c:v>
                </c:pt>
                <c:pt idx="62">
                  <c:v>0.1</c:v>
                </c:pt>
                <c:pt idx="63">
                  <c:v>9.9277289251858677E-2</c:v>
                </c:pt>
                <c:pt idx="64">
                  <c:v>9.85338090875853E-2</c:v>
                </c:pt>
                <c:pt idx="65">
                  <c:v>9.7114726757443426E-2</c:v>
                </c:pt>
                <c:pt idx="66">
                  <c:v>9.6209645221905171E-2</c:v>
                </c:pt>
                <c:pt idx="67">
                  <c:v>9.4761529538657463E-2</c:v>
                </c:pt>
                <c:pt idx="68">
                  <c:v>9.3841244692425052E-2</c:v>
                </c:pt>
                <c:pt idx="69">
                  <c:v>9.2556854979469555E-2</c:v>
                </c:pt>
                <c:pt idx="70">
                  <c:v>9.1664025106696856E-2</c:v>
                </c:pt>
                <c:pt idx="71">
                  <c:v>9.0349838725207132E-2</c:v>
                </c:pt>
                <c:pt idx="72">
                  <c:v>8.9484198714389285E-2</c:v>
                </c:pt>
                <c:pt idx="73">
                  <c:v>8.8212897155002801E-2</c:v>
                </c:pt>
                <c:pt idx="74">
                  <c:v>8.714908763296858E-2</c:v>
                </c:pt>
                <c:pt idx="75">
                  <c:v>8.6109462483417928E-2</c:v>
                </c:pt>
                <c:pt idx="76">
                  <c:v>8.5357587803419913E-2</c:v>
                </c:pt>
              </c:numCache>
            </c:numRef>
          </c:val>
          <c:smooth val="0"/>
        </c:ser>
        <c:dLbls>
          <c:showLegendKey val="0"/>
          <c:showVal val="0"/>
          <c:showCatName val="0"/>
          <c:showSerName val="0"/>
          <c:showPercent val="0"/>
          <c:showBubbleSize val="0"/>
        </c:dLbls>
        <c:marker val="1"/>
        <c:smooth val="0"/>
        <c:axId val="137735552"/>
        <c:axId val="137753728"/>
      </c:lineChart>
      <c:dateAx>
        <c:axId val="13773555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37753728"/>
        <c:crossesAt val="1.0000000000000002E-3"/>
        <c:auto val="0"/>
        <c:lblOffset val="100"/>
        <c:baseTimeUnit val="days"/>
        <c:majorUnit val="24"/>
        <c:majorTimeUnit val="months"/>
        <c:minorUnit val="3"/>
        <c:minorTimeUnit val="months"/>
      </c:dateAx>
      <c:valAx>
        <c:axId val="137753728"/>
        <c:scaling>
          <c:logBase val="10"/>
          <c:orientation val="minMax"/>
          <c:max val="0.1"/>
          <c:min val="1.0000000000000002E-3"/>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2.4993649987299978E-2"/>
              <c:y val="0.1668079453031333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37735552"/>
        <c:crosses val="autoZero"/>
        <c:crossBetween val="midCat"/>
      </c:valAx>
      <c:spPr>
        <a:solidFill>
          <a:srgbClr val="FFFFFF"/>
        </a:solidFill>
        <a:ln w="12700">
          <a:solidFill>
            <a:srgbClr val="808080"/>
          </a:solidFill>
          <a:prstDash val="solid"/>
        </a:ln>
      </c:spPr>
    </c:plotArea>
    <c:legend>
      <c:legendPos val="r"/>
      <c:layout>
        <c:manualLayout>
          <c:xMode val="edge"/>
          <c:yMode val="edge"/>
          <c:x val="0.4713247103417284"/>
          <c:y val="0.27063672596480998"/>
          <c:w val="0.48880404837732755"/>
          <c:h val="0.16214056576261301"/>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19049</xdr:colOff>
      <xdr:row>5</xdr:row>
      <xdr:rowOff>57150</xdr:rowOff>
    </xdr:from>
    <xdr:to>
      <xdr:col>16</xdr:col>
      <xdr:colOff>1524</xdr:colOff>
      <xdr:row>26</xdr:row>
      <xdr:rowOff>3450</xdr:rowOff>
    </xdr:to>
    <xdr:graphicFrame macro="">
      <xdr:nvGraphicFramePr>
        <xdr:cNvPr id="103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0</xdr:colOff>
      <xdr:row>5</xdr:row>
      <xdr:rowOff>60325</xdr:rowOff>
    </xdr:from>
    <xdr:to>
      <xdr:col>32</xdr:col>
      <xdr:colOff>306325</xdr:colOff>
      <xdr:row>26</xdr:row>
      <xdr:rowOff>6625</xdr:rowOff>
    </xdr:to>
    <xdr:graphicFrame macro="">
      <xdr:nvGraphicFramePr>
        <xdr:cNvPr id="1039"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6351</xdr:colOff>
      <xdr:row>24</xdr:row>
      <xdr:rowOff>9525</xdr:rowOff>
    </xdr:from>
    <xdr:to>
      <xdr:col>15</xdr:col>
      <xdr:colOff>319026</xdr:colOff>
      <xdr:row>44</xdr:row>
      <xdr:rowOff>95525</xdr:rowOff>
    </xdr:to>
    <xdr:graphicFrame macro="">
      <xdr:nvGraphicFramePr>
        <xdr:cNvPr id="1372"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15</xdr:col>
      <xdr:colOff>323850</xdr:colOff>
      <xdr:row>23</xdr:row>
      <xdr:rowOff>136525</xdr:rowOff>
    </xdr:from>
    <xdr:to>
      <xdr:col>32</xdr:col>
      <xdr:colOff>317499</xdr:colOff>
      <xdr:row>44</xdr:row>
      <xdr:rowOff>76475</xdr:rowOff>
    </xdr:to>
    <xdr:graphicFrame macro="">
      <xdr:nvGraphicFramePr>
        <xdr:cNvPr id="1040"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9524</xdr:colOff>
      <xdr:row>42</xdr:row>
      <xdr:rowOff>101600</xdr:rowOff>
    </xdr:from>
    <xdr:to>
      <xdr:col>15</xdr:col>
      <xdr:colOff>322199</xdr:colOff>
      <xdr:row>63</xdr:row>
      <xdr:rowOff>47900</xdr:rowOff>
    </xdr:to>
    <xdr:graphicFrame macro="">
      <xdr:nvGraphicFramePr>
        <xdr:cNvPr id="1041"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327026</xdr:colOff>
      <xdr:row>42</xdr:row>
      <xdr:rowOff>82550</xdr:rowOff>
    </xdr:from>
    <xdr:to>
      <xdr:col>32</xdr:col>
      <xdr:colOff>317500</xdr:colOff>
      <xdr:row>63</xdr:row>
      <xdr:rowOff>28850</xdr:rowOff>
    </xdr:to>
    <xdr:graphicFrame macro="">
      <xdr:nvGraphicFramePr>
        <xdr:cNvPr id="1373"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15</xdr:col>
      <xdr:colOff>323850</xdr:colOff>
      <xdr:row>61</xdr:row>
      <xdr:rowOff>25400</xdr:rowOff>
    </xdr:from>
    <xdr:to>
      <xdr:col>33</xdr:col>
      <xdr:colOff>0</xdr:colOff>
      <xdr:row>81</xdr:row>
      <xdr:rowOff>111400</xdr:rowOff>
    </xdr:to>
    <xdr:graphicFrame macro="">
      <xdr:nvGraphicFramePr>
        <xdr:cNvPr id="1042"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6350</xdr:colOff>
      <xdr:row>61</xdr:row>
      <xdr:rowOff>41275</xdr:rowOff>
    </xdr:from>
    <xdr:to>
      <xdr:col>15</xdr:col>
      <xdr:colOff>319025</xdr:colOff>
      <xdr:row>81</xdr:row>
      <xdr:rowOff>120925</xdr:rowOff>
    </xdr:to>
    <xdr:graphicFrame macro="">
      <xdr:nvGraphicFramePr>
        <xdr:cNvPr id="9"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r-info-miyagi.jp/r-info/" TargetMode="External"/><Relationship Id="rId7" Type="http://schemas.openxmlformats.org/officeDocument/2006/relationships/printerSettings" Target="../printerSettings/printerSettings1.bin"/><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2"/>
  <dimension ref="A1:AI283"/>
  <sheetViews>
    <sheetView tabSelected="1" zoomScale="75" zoomScaleNormal="75" workbookViewId="0"/>
  </sheetViews>
  <sheetFormatPr defaultColWidth="10.69921875" defaultRowHeight="11.1" customHeight="1" x14ac:dyDescent="0.2"/>
  <cols>
    <col min="1" max="1" width="1.09765625" style="3" customWidth="1"/>
    <col min="2" max="2" width="6.69921875" style="4" customWidth="1"/>
    <col min="3" max="3" width="3.796875" style="22" customWidth="1"/>
    <col min="4" max="13" width="3.5" style="3" customWidth="1"/>
    <col min="14" max="14" width="6.69921875" style="3" customWidth="1"/>
    <col min="15" max="15" width="3.5" style="4" customWidth="1"/>
    <col min="16" max="22" width="3.5" style="3" customWidth="1"/>
    <col min="23" max="48" width="3.3984375" style="3" customWidth="1"/>
    <col min="49" max="55" width="3.8984375" style="3" customWidth="1"/>
    <col min="56" max="16384" width="10.69921875" style="3"/>
  </cols>
  <sheetData>
    <row r="1" spans="2:29" ht="8.25" customHeight="1" x14ac:dyDescent="0.2"/>
    <row r="2" spans="2:29" ht="22.5" customHeight="1" x14ac:dyDescent="0.2">
      <c r="B2" s="59" t="s">
        <v>0</v>
      </c>
      <c r="C2" s="2"/>
      <c r="O2" s="325" t="s">
        <v>150</v>
      </c>
      <c r="P2" s="69"/>
    </row>
    <row r="3" spans="2:29" ht="14.25" customHeight="1" x14ac:dyDescent="0.3">
      <c r="B3" s="65"/>
      <c r="C3" s="231" t="s">
        <v>59</v>
      </c>
      <c r="D3" s="232"/>
      <c r="E3" s="232"/>
      <c r="F3" s="233"/>
      <c r="G3" s="231" t="s">
        <v>60</v>
      </c>
      <c r="H3" s="232"/>
      <c r="I3" s="232"/>
      <c r="J3" s="231" t="s">
        <v>61</v>
      </c>
      <c r="K3" s="232"/>
      <c r="L3" s="234"/>
      <c r="M3" s="233"/>
      <c r="N3" s="235" t="s">
        <v>63</v>
      </c>
      <c r="O3" s="3" t="s">
        <v>153</v>
      </c>
      <c r="P3" s="69"/>
      <c r="S3" s="67"/>
      <c r="U3" s="67"/>
      <c r="V3" s="67"/>
      <c r="W3" s="67"/>
      <c r="X3" s="67"/>
      <c r="Y3" s="67"/>
      <c r="Z3" s="67"/>
      <c r="AA3" s="67"/>
      <c r="AB3" s="28"/>
      <c r="AC3" s="28"/>
    </row>
    <row r="4" spans="2:29" ht="14.25" customHeight="1" x14ac:dyDescent="0.3">
      <c r="B4" s="65"/>
      <c r="C4" s="68" t="s">
        <v>62</v>
      </c>
      <c r="D4" s="232"/>
      <c r="E4" s="232"/>
      <c r="F4" s="233"/>
      <c r="G4" s="231"/>
      <c r="H4" s="232"/>
      <c r="I4" s="232"/>
      <c r="J4" s="231"/>
      <c r="K4" s="232"/>
      <c r="L4" s="234"/>
      <c r="M4" s="233"/>
      <c r="N4" s="235"/>
      <c r="O4" s="3"/>
      <c r="P4" s="69" t="s">
        <v>154</v>
      </c>
      <c r="S4" s="67"/>
      <c r="U4" s="67"/>
      <c r="V4" s="67"/>
      <c r="W4" s="67"/>
      <c r="X4" s="67"/>
      <c r="Y4" s="67"/>
      <c r="Z4" s="67"/>
      <c r="AA4" s="67"/>
      <c r="AB4" s="28"/>
      <c r="AC4" s="28"/>
    </row>
    <row r="5" spans="2:29" ht="14.25" customHeight="1" x14ac:dyDescent="0.3">
      <c r="B5" s="65"/>
      <c r="C5" s="231"/>
      <c r="D5" s="232"/>
      <c r="E5" s="232"/>
      <c r="F5" s="233"/>
      <c r="G5" s="231"/>
      <c r="H5" s="232"/>
      <c r="I5" s="232"/>
      <c r="J5" s="231"/>
      <c r="K5" s="232"/>
      <c r="L5" s="234"/>
      <c r="M5" s="233"/>
      <c r="N5" s="235"/>
      <c r="O5" s="3" t="s">
        <v>151</v>
      </c>
      <c r="P5" s="69"/>
      <c r="S5" s="67"/>
      <c r="U5" s="67"/>
      <c r="V5" s="67"/>
      <c r="W5" s="67"/>
      <c r="X5" s="67"/>
      <c r="Y5" s="67"/>
      <c r="Z5" s="67"/>
      <c r="AA5" s="67"/>
      <c r="AB5" s="28"/>
      <c r="AC5" s="28"/>
    </row>
    <row r="6" spans="2:29" ht="11.1" customHeight="1" x14ac:dyDescent="0.3">
      <c r="O6" s="36"/>
      <c r="P6" s="28"/>
      <c r="Q6" s="28"/>
      <c r="R6" s="28"/>
      <c r="S6" s="28"/>
      <c r="T6" s="28"/>
      <c r="U6" s="28"/>
      <c r="W6" s="28"/>
      <c r="X6" s="28"/>
      <c r="Y6" s="28"/>
      <c r="Z6" s="28"/>
      <c r="AA6" s="28"/>
      <c r="AB6" s="28"/>
      <c r="AC6" s="28"/>
    </row>
    <row r="7" spans="2:29" ht="11.1" customHeight="1" x14ac:dyDescent="0.3">
      <c r="O7" s="36"/>
      <c r="P7" s="28"/>
      <c r="Q7" s="28"/>
      <c r="R7" s="28"/>
      <c r="S7" s="28"/>
      <c r="T7" s="28"/>
      <c r="U7" s="28"/>
      <c r="W7" s="28"/>
      <c r="X7" s="28"/>
      <c r="Y7" s="28"/>
      <c r="Z7" s="28"/>
      <c r="AA7" s="28"/>
      <c r="AB7" s="28"/>
      <c r="AC7" s="28"/>
    </row>
    <row r="8" spans="2:29" ht="11.1" customHeight="1" x14ac:dyDescent="0.3">
      <c r="O8" s="36"/>
      <c r="P8" s="28"/>
      <c r="Q8" s="28"/>
      <c r="R8" s="28"/>
      <c r="S8" s="28"/>
      <c r="T8" s="28"/>
      <c r="U8" s="28"/>
      <c r="W8" s="28"/>
      <c r="X8" s="28"/>
      <c r="Y8" s="28"/>
      <c r="Z8" s="28"/>
      <c r="AA8" s="28"/>
      <c r="AB8" s="28"/>
      <c r="AC8" s="28"/>
    </row>
    <row r="9" spans="2:29" ht="11.1" customHeight="1" x14ac:dyDescent="0.3">
      <c r="O9" s="36"/>
      <c r="P9" s="28"/>
      <c r="Q9" s="28"/>
      <c r="R9" s="28"/>
      <c r="S9" s="28"/>
      <c r="T9" s="28"/>
      <c r="U9" s="28"/>
      <c r="W9" s="28"/>
      <c r="X9" s="28"/>
      <c r="Y9" s="28"/>
      <c r="Z9" s="28"/>
      <c r="AA9" s="28"/>
      <c r="AB9" s="28"/>
      <c r="AC9" s="28"/>
    </row>
    <row r="10" spans="2:29" ht="11.1" customHeight="1" x14ac:dyDescent="0.3">
      <c r="O10" s="36"/>
      <c r="P10" s="28"/>
      <c r="Q10" s="28"/>
      <c r="R10" s="28"/>
      <c r="S10" s="28"/>
      <c r="T10" s="28"/>
      <c r="U10" s="28"/>
      <c r="W10" s="28"/>
      <c r="X10" s="28"/>
      <c r="Y10" s="28"/>
      <c r="Z10" s="28"/>
      <c r="AA10" s="28"/>
      <c r="AB10" s="28"/>
      <c r="AC10" s="28"/>
    </row>
    <row r="11" spans="2:29" ht="11.1" customHeight="1" x14ac:dyDescent="0.3">
      <c r="O11" s="36"/>
      <c r="P11" s="28"/>
      <c r="Q11" s="28"/>
      <c r="R11" s="28"/>
      <c r="S11" s="28"/>
      <c r="T11" s="28"/>
      <c r="U11" s="28"/>
      <c r="W11" s="28"/>
      <c r="X11" s="28"/>
      <c r="Y11" s="28"/>
      <c r="Z11" s="28"/>
      <c r="AA11" s="28"/>
      <c r="AB11" s="28"/>
      <c r="AC11" s="28"/>
    </row>
    <row r="12" spans="2:29" ht="11.1" customHeight="1" x14ac:dyDescent="0.3">
      <c r="O12" s="36"/>
      <c r="P12" s="28"/>
      <c r="Q12" s="28"/>
      <c r="R12" s="28"/>
      <c r="S12" s="28"/>
      <c r="T12" s="28"/>
      <c r="U12" s="28"/>
      <c r="W12" s="28"/>
      <c r="X12" s="28"/>
      <c r="Y12" s="28"/>
      <c r="Z12" s="28"/>
      <c r="AA12" s="28"/>
      <c r="AB12" s="28"/>
      <c r="AC12" s="28"/>
    </row>
    <row r="13" spans="2:29" ht="11.1" customHeight="1" x14ac:dyDescent="0.3">
      <c r="O13" s="36"/>
      <c r="P13" s="28"/>
      <c r="Q13" s="28"/>
      <c r="R13" s="28"/>
      <c r="S13" s="28"/>
      <c r="T13" s="28"/>
      <c r="U13" s="28"/>
      <c r="W13" s="28"/>
      <c r="X13" s="28"/>
      <c r="Y13" s="28"/>
      <c r="Z13" s="28"/>
      <c r="AA13" s="28"/>
      <c r="AB13" s="28"/>
      <c r="AC13" s="28"/>
    </row>
    <row r="14" spans="2:29" ht="11.1" customHeight="1" x14ac:dyDescent="0.3">
      <c r="O14" s="36"/>
      <c r="P14" s="28"/>
      <c r="Q14" s="28"/>
      <c r="R14" s="28"/>
      <c r="S14" s="28"/>
      <c r="T14" s="28"/>
      <c r="U14" s="28"/>
      <c r="W14" s="28"/>
      <c r="X14" s="28"/>
      <c r="Y14" s="28"/>
      <c r="Z14" s="28"/>
      <c r="AA14" s="28"/>
      <c r="AB14" s="28"/>
      <c r="AC14" s="28"/>
    </row>
    <row r="15" spans="2:29" ht="11.1" customHeight="1" x14ac:dyDescent="0.3">
      <c r="O15" s="36"/>
      <c r="P15" s="28"/>
      <c r="Q15" s="28"/>
      <c r="R15" s="28"/>
      <c r="S15" s="28"/>
      <c r="T15" s="28"/>
      <c r="U15" s="28"/>
      <c r="W15" s="28"/>
      <c r="X15" s="28"/>
      <c r="Y15" s="28"/>
      <c r="Z15" s="28"/>
      <c r="AA15" s="28"/>
      <c r="AB15" s="28"/>
      <c r="AC15" s="28"/>
    </row>
    <row r="16" spans="2:29" ht="11.1" customHeight="1" x14ac:dyDescent="0.3">
      <c r="O16" s="36"/>
      <c r="P16" s="28"/>
      <c r="Q16" s="28"/>
      <c r="R16" s="28"/>
      <c r="S16" s="28"/>
      <c r="T16" s="28"/>
      <c r="U16" s="28"/>
      <c r="W16" s="28"/>
      <c r="X16" s="28"/>
      <c r="Y16" s="28"/>
      <c r="Z16" s="28"/>
      <c r="AA16" s="28"/>
      <c r="AB16" s="28"/>
      <c r="AC16" s="28"/>
    </row>
    <row r="17" spans="15:29" ht="11.1" customHeight="1" x14ac:dyDescent="0.3">
      <c r="O17" s="36"/>
      <c r="P17" s="28"/>
      <c r="Q17" s="28"/>
      <c r="R17" s="28"/>
      <c r="S17" s="28"/>
      <c r="T17" s="28"/>
      <c r="U17" s="28"/>
      <c r="W17" s="28"/>
      <c r="X17" s="28"/>
      <c r="Y17" s="28"/>
      <c r="Z17" s="28"/>
      <c r="AA17" s="28"/>
      <c r="AB17" s="28"/>
      <c r="AC17" s="28"/>
    </row>
    <row r="18" spans="15:29" ht="11.1" customHeight="1" x14ac:dyDescent="0.3">
      <c r="O18" s="36"/>
      <c r="P18" s="28"/>
      <c r="Q18" s="28"/>
      <c r="R18" s="28"/>
      <c r="S18" s="28"/>
      <c r="T18" s="28"/>
      <c r="U18" s="28"/>
      <c r="W18" s="28"/>
      <c r="X18" s="28"/>
      <c r="Y18" s="28"/>
      <c r="Z18" s="28"/>
      <c r="AA18" s="28"/>
      <c r="AB18" s="28"/>
      <c r="AC18" s="28"/>
    </row>
    <row r="19" spans="15:29" ht="11.1" customHeight="1" x14ac:dyDescent="0.3">
      <c r="O19" s="36"/>
      <c r="P19" s="28"/>
      <c r="Q19" s="28"/>
      <c r="R19" s="28"/>
      <c r="S19" s="28"/>
      <c r="T19" s="28"/>
      <c r="U19" s="28"/>
      <c r="W19" s="28"/>
      <c r="X19" s="28"/>
      <c r="Y19" s="28"/>
      <c r="Z19" s="28"/>
      <c r="AA19" s="28"/>
      <c r="AB19" s="28"/>
      <c r="AC19" s="28"/>
    </row>
    <row r="20" spans="15:29" ht="11.1" customHeight="1" x14ac:dyDescent="0.3">
      <c r="O20" s="36"/>
      <c r="P20" s="28"/>
      <c r="Q20" s="28"/>
      <c r="R20" s="28"/>
      <c r="S20" s="28"/>
      <c r="T20" s="28"/>
      <c r="U20" s="28"/>
      <c r="W20" s="28"/>
      <c r="X20" s="28"/>
      <c r="Y20" s="28"/>
      <c r="Z20" s="28"/>
      <c r="AA20" s="28"/>
      <c r="AB20" s="28"/>
      <c r="AC20" s="28"/>
    </row>
    <row r="21" spans="15:29" ht="11.1" customHeight="1" x14ac:dyDescent="0.3">
      <c r="O21" s="36"/>
      <c r="P21" s="28"/>
      <c r="Q21" s="28"/>
      <c r="R21" s="28"/>
      <c r="S21" s="28"/>
      <c r="T21" s="28"/>
      <c r="U21" s="28"/>
      <c r="W21" s="28"/>
      <c r="X21" s="28"/>
      <c r="Y21" s="28"/>
      <c r="Z21" s="28"/>
      <c r="AA21" s="28"/>
      <c r="AB21" s="28"/>
      <c r="AC21" s="28"/>
    </row>
    <row r="22" spans="15:29" ht="11.1" customHeight="1" x14ac:dyDescent="0.3">
      <c r="O22" s="36"/>
      <c r="P22" s="28"/>
      <c r="Q22" s="28"/>
      <c r="R22" s="28"/>
      <c r="S22" s="28"/>
      <c r="T22" s="28"/>
      <c r="U22" s="28"/>
      <c r="W22" s="28"/>
      <c r="X22" s="28"/>
      <c r="Y22" s="28"/>
      <c r="Z22" s="28"/>
      <c r="AA22" s="28"/>
      <c r="AB22" s="28"/>
      <c r="AC22" s="28"/>
    </row>
    <row r="23" spans="15:29" ht="11.1" customHeight="1" x14ac:dyDescent="0.3">
      <c r="O23" s="36"/>
      <c r="P23" s="28"/>
      <c r="Q23" s="28"/>
      <c r="R23" s="28"/>
      <c r="S23" s="28"/>
      <c r="T23" s="28"/>
      <c r="U23" s="28"/>
      <c r="W23" s="28"/>
      <c r="X23" s="28"/>
      <c r="Y23" s="28"/>
      <c r="Z23" s="28"/>
      <c r="AA23" s="28"/>
      <c r="AB23" s="28"/>
      <c r="AC23" s="28"/>
    </row>
    <row r="24" spans="15:29" ht="11.1" customHeight="1" x14ac:dyDescent="0.3">
      <c r="O24" s="36"/>
      <c r="P24" s="28"/>
      <c r="Q24" s="28"/>
      <c r="R24" s="28"/>
      <c r="S24" s="28"/>
      <c r="T24" s="28"/>
      <c r="U24" s="28"/>
      <c r="W24" s="28"/>
      <c r="X24" s="28"/>
      <c r="Y24" s="28"/>
      <c r="Z24" s="28"/>
      <c r="AA24" s="28"/>
      <c r="AB24" s="28"/>
      <c r="AC24" s="28"/>
    </row>
    <row r="25" spans="15:29" ht="11.1" customHeight="1" x14ac:dyDescent="0.3">
      <c r="O25" s="36"/>
      <c r="P25" s="28"/>
      <c r="Q25" s="28"/>
      <c r="R25" s="28"/>
      <c r="S25" s="28"/>
      <c r="T25" s="28"/>
      <c r="U25" s="28"/>
      <c r="W25" s="28"/>
      <c r="X25" s="28"/>
      <c r="Y25" s="28"/>
      <c r="Z25" s="28"/>
      <c r="AA25" s="28"/>
      <c r="AB25" s="28"/>
      <c r="AC25" s="28"/>
    </row>
    <row r="26" spans="15:29" ht="11.1" customHeight="1" x14ac:dyDescent="0.3">
      <c r="O26" s="36"/>
      <c r="P26" s="28"/>
      <c r="Q26" s="28"/>
      <c r="R26" s="28"/>
      <c r="S26" s="28"/>
      <c r="T26" s="28"/>
      <c r="U26" s="28"/>
      <c r="W26" s="28"/>
      <c r="X26" s="28"/>
      <c r="Y26" s="28"/>
      <c r="Z26" s="28"/>
      <c r="AA26" s="28"/>
      <c r="AB26" s="28"/>
      <c r="AC26" s="28"/>
    </row>
    <row r="27" spans="15:29" ht="11.1" customHeight="1" x14ac:dyDescent="0.3">
      <c r="O27" s="36"/>
      <c r="P27" s="28"/>
      <c r="Q27" s="28"/>
      <c r="R27" s="28"/>
      <c r="S27" s="28"/>
      <c r="T27" s="28"/>
      <c r="U27" s="28"/>
      <c r="W27" s="28"/>
      <c r="X27" s="28"/>
      <c r="Y27" s="28"/>
      <c r="Z27" s="28"/>
      <c r="AA27" s="28"/>
      <c r="AB27" s="28"/>
      <c r="AC27" s="28"/>
    </row>
    <row r="28" spans="15:29" ht="11.1" customHeight="1" x14ac:dyDescent="0.3">
      <c r="O28" s="36"/>
      <c r="P28" s="28"/>
      <c r="Q28" s="28"/>
      <c r="R28" s="28"/>
      <c r="S28" s="28"/>
      <c r="T28" s="28"/>
      <c r="U28" s="28"/>
      <c r="W28" s="28"/>
      <c r="X28" s="28"/>
      <c r="Y28" s="28"/>
      <c r="Z28" s="28"/>
      <c r="AA28" s="28"/>
      <c r="AB28" s="28"/>
      <c r="AC28" s="28"/>
    </row>
    <row r="29" spans="15:29" ht="11.1" customHeight="1" x14ac:dyDescent="0.3">
      <c r="O29" s="36"/>
      <c r="P29" s="28"/>
      <c r="Q29" s="28"/>
      <c r="R29" s="28"/>
      <c r="S29" s="28"/>
      <c r="T29" s="28"/>
      <c r="U29" s="28"/>
      <c r="W29" s="28"/>
      <c r="X29" s="28"/>
      <c r="Y29" s="28"/>
      <c r="Z29" s="28"/>
      <c r="AA29" s="28"/>
      <c r="AB29" s="28"/>
      <c r="AC29" s="28"/>
    </row>
    <row r="30" spans="15:29" ht="11.1" customHeight="1" x14ac:dyDescent="0.3">
      <c r="O30" s="36"/>
      <c r="P30" s="28"/>
      <c r="Q30" s="28"/>
      <c r="R30" s="28"/>
      <c r="S30" s="28"/>
      <c r="T30" s="28"/>
      <c r="U30" s="28"/>
      <c r="W30" s="28"/>
      <c r="X30" s="28"/>
      <c r="Y30" s="28"/>
      <c r="Z30" s="28"/>
      <c r="AA30" s="28"/>
      <c r="AB30" s="28"/>
      <c r="AC30" s="28"/>
    </row>
    <row r="31" spans="15:29" ht="11.1" customHeight="1" x14ac:dyDescent="0.3">
      <c r="O31" s="36"/>
      <c r="P31" s="28"/>
      <c r="Q31" s="28"/>
      <c r="R31" s="28"/>
      <c r="S31" s="28"/>
      <c r="T31" s="28"/>
      <c r="U31" s="28"/>
      <c r="W31" s="28"/>
      <c r="X31" s="28"/>
      <c r="Y31" s="28"/>
      <c r="Z31" s="28"/>
      <c r="AA31" s="28"/>
      <c r="AB31" s="28"/>
      <c r="AC31" s="28"/>
    </row>
    <row r="32" spans="15:29" ht="11.1" customHeight="1" x14ac:dyDescent="0.3">
      <c r="O32" s="36"/>
      <c r="P32" s="28"/>
      <c r="Q32" s="28"/>
      <c r="R32" s="28"/>
      <c r="S32" s="28"/>
      <c r="T32" s="28"/>
      <c r="U32" s="28"/>
      <c r="W32" s="28"/>
      <c r="X32" s="28"/>
      <c r="Y32" s="28"/>
      <c r="Z32" s="28"/>
      <c r="AA32" s="28"/>
      <c r="AB32" s="28"/>
      <c r="AC32" s="28"/>
    </row>
    <row r="33" spans="15:29" ht="11.1" customHeight="1" x14ac:dyDescent="0.3">
      <c r="O33" s="36"/>
      <c r="P33" s="28"/>
      <c r="Q33" s="28"/>
      <c r="R33" s="28"/>
      <c r="S33" s="28"/>
      <c r="T33" s="28"/>
      <c r="U33" s="28"/>
      <c r="W33" s="28"/>
      <c r="X33" s="28"/>
      <c r="Y33" s="28"/>
      <c r="Z33" s="28"/>
      <c r="AA33" s="28"/>
      <c r="AB33" s="28"/>
      <c r="AC33" s="28"/>
    </row>
    <row r="34" spans="15:29" ht="11.1" customHeight="1" x14ac:dyDescent="0.3">
      <c r="O34" s="36"/>
      <c r="P34" s="28"/>
      <c r="Q34" s="28"/>
      <c r="R34" s="28"/>
      <c r="S34" s="28"/>
      <c r="T34" s="28"/>
      <c r="U34" s="28"/>
      <c r="W34" s="28"/>
      <c r="X34" s="28"/>
      <c r="Y34" s="28"/>
      <c r="Z34" s="28"/>
      <c r="AA34" s="28"/>
      <c r="AB34" s="28"/>
      <c r="AC34" s="28"/>
    </row>
    <row r="35" spans="15:29" ht="11.1" customHeight="1" x14ac:dyDescent="0.3">
      <c r="O35" s="36"/>
      <c r="P35" s="28"/>
      <c r="Q35" s="28"/>
      <c r="R35" s="28"/>
      <c r="S35" s="28"/>
      <c r="T35" s="28"/>
      <c r="U35" s="28"/>
      <c r="W35" s="28"/>
      <c r="X35" s="28"/>
      <c r="Y35" s="28"/>
      <c r="Z35" s="28"/>
      <c r="AA35" s="28"/>
      <c r="AB35" s="28"/>
      <c r="AC35" s="28"/>
    </row>
    <row r="36" spans="15:29" ht="11.1" customHeight="1" x14ac:dyDescent="0.3">
      <c r="O36" s="36"/>
      <c r="P36" s="28"/>
      <c r="Q36" s="28"/>
      <c r="R36" s="28"/>
      <c r="S36" s="28"/>
      <c r="T36" s="28"/>
      <c r="U36" s="28"/>
      <c r="W36" s="28"/>
      <c r="X36" s="28"/>
      <c r="Y36" s="28"/>
      <c r="Z36" s="28"/>
      <c r="AA36" s="28"/>
      <c r="AB36" s="28"/>
      <c r="AC36" s="28"/>
    </row>
    <row r="37" spans="15:29" ht="11.1" customHeight="1" x14ac:dyDescent="0.3">
      <c r="O37" s="36"/>
      <c r="P37" s="28"/>
      <c r="Q37" s="28"/>
      <c r="R37" s="28"/>
      <c r="S37" s="28"/>
      <c r="T37" s="28"/>
      <c r="U37" s="28"/>
      <c r="W37" s="28"/>
      <c r="X37" s="28"/>
      <c r="Y37" s="28"/>
      <c r="Z37" s="28"/>
      <c r="AA37" s="28"/>
      <c r="AB37" s="28"/>
      <c r="AC37" s="28"/>
    </row>
    <row r="38" spans="15:29" ht="11.1" customHeight="1" x14ac:dyDescent="0.3">
      <c r="O38" s="36"/>
      <c r="P38" s="28"/>
      <c r="Q38" s="28"/>
      <c r="R38" s="28"/>
      <c r="S38" s="28"/>
      <c r="T38" s="28"/>
      <c r="U38" s="28"/>
      <c r="W38" s="28"/>
      <c r="X38" s="28"/>
      <c r="Y38" s="28"/>
      <c r="Z38" s="28"/>
      <c r="AA38" s="28"/>
      <c r="AB38" s="28"/>
      <c r="AC38" s="28"/>
    </row>
    <row r="39" spans="15:29" ht="11.1" customHeight="1" x14ac:dyDescent="0.3">
      <c r="O39" s="36"/>
      <c r="P39" s="28"/>
      <c r="Q39" s="28"/>
      <c r="R39" s="28"/>
      <c r="S39" s="28"/>
      <c r="T39" s="28"/>
      <c r="U39" s="28"/>
      <c r="W39" s="28"/>
      <c r="X39" s="28"/>
      <c r="Y39" s="28"/>
      <c r="Z39" s="28"/>
      <c r="AA39" s="28"/>
      <c r="AB39" s="28"/>
      <c r="AC39" s="28"/>
    </row>
    <row r="40" spans="15:29" ht="11.1" customHeight="1" x14ac:dyDescent="0.3">
      <c r="O40" s="36"/>
      <c r="P40" s="28"/>
      <c r="Q40" s="28"/>
      <c r="R40" s="28"/>
      <c r="S40" s="28"/>
      <c r="T40" s="28"/>
      <c r="U40" s="28"/>
      <c r="W40" s="28"/>
      <c r="X40" s="28"/>
      <c r="Y40" s="28"/>
      <c r="Z40" s="28"/>
      <c r="AA40" s="28"/>
      <c r="AB40" s="28"/>
      <c r="AC40" s="28"/>
    </row>
    <row r="41" spans="15:29" ht="11.1" customHeight="1" x14ac:dyDescent="0.3">
      <c r="O41" s="36"/>
      <c r="P41" s="28"/>
      <c r="Q41" s="28"/>
      <c r="R41" s="28"/>
      <c r="S41" s="28"/>
      <c r="T41" s="28"/>
      <c r="U41" s="28"/>
      <c r="W41" s="28"/>
      <c r="X41" s="28"/>
      <c r="Y41" s="28"/>
      <c r="Z41" s="28"/>
      <c r="AA41" s="28"/>
      <c r="AB41" s="28"/>
      <c r="AC41" s="28"/>
    </row>
    <row r="42" spans="15:29" ht="11.1" customHeight="1" x14ac:dyDescent="0.3">
      <c r="O42" s="36"/>
      <c r="P42" s="28"/>
      <c r="Q42" s="28"/>
      <c r="R42" s="28"/>
      <c r="S42" s="28"/>
      <c r="T42" s="28"/>
      <c r="U42" s="28"/>
      <c r="W42" s="28"/>
      <c r="X42" s="28"/>
      <c r="Y42" s="28"/>
      <c r="Z42" s="28"/>
      <c r="AA42" s="28"/>
      <c r="AB42" s="28"/>
      <c r="AC42" s="28"/>
    </row>
    <row r="43" spans="15:29" ht="11.1" customHeight="1" x14ac:dyDescent="0.3">
      <c r="O43" s="36"/>
      <c r="P43" s="28"/>
      <c r="Q43" s="28"/>
      <c r="R43" s="28"/>
      <c r="S43" s="28"/>
      <c r="T43" s="28"/>
      <c r="U43" s="28"/>
      <c r="W43" s="28"/>
      <c r="X43" s="28"/>
      <c r="Y43" s="28"/>
      <c r="Z43" s="28"/>
      <c r="AA43" s="28"/>
      <c r="AB43" s="28"/>
      <c r="AC43" s="28"/>
    </row>
    <row r="44" spans="15:29" ht="11.1" customHeight="1" x14ac:dyDescent="0.3">
      <c r="O44" s="36"/>
      <c r="P44" s="28"/>
      <c r="Q44" s="28"/>
      <c r="R44" s="28"/>
      <c r="S44" s="28"/>
      <c r="T44" s="28"/>
      <c r="U44" s="28"/>
      <c r="W44" s="28"/>
      <c r="X44" s="28"/>
      <c r="Y44" s="28"/>
      <c r="Z44" s="28"/>
      <c r="AA44" s="28"/>
      <c r="AB44" s="28"/>
      <c r="AC44" s="28"/>
    </row>
    <row r="45" spans="15:29" ht="11.1" customHeight="1" x14ac:dyDescent="0.3">
      <c r="O45" s="36"/>
      <c r="P45" s="28"/>
      <c r="Q45" s="28"/>
      <c r="R45" s="28"/>
      <c r="S45" s="28"/>
      <c r="T45" s="28"/>
      <c r="U45" s="28"/>
      <c r="W45" s="28"/>
      <c r="X45" s="28"/>
      <c r="Y45" s="28"/>
      <c r="Z45" s="28"/>
      <c r="AA45" s="28"/>
      <c r="AB45" s="28"/>
      <c r="AC45" s="28"/>
    </row>
    <row r="46" spans="15:29" ht="11.1" customHeight="1" x14ac:dyDescent="0.3">
      <c r="O46" s="36"/>
      <c r="P46" s="28"/>
      <c r="Q46" s="28"/>
      <c r="R46" s="28"/>
      <c r="S46" s="28"/>
      <c r="T46" s="28"/>
      <c r="U46" s="28"/>
      <c r="W46" s="28"/>
      <c r="X46" s="28"/>
      <c r="Y46" s="28"/>
      <c r="Z46" s="28"/>
      <c r="AA46" s="28"/>
      <c r="AB46" s="28"/>
      <c r="AC46" s="28"/>
    </row>
    <row r="47" spans="15:29" ht="11.1" customHeight="1" x14ac:dyDescent="0.3">
      <c r="O47" s="36"/>
      <c r="P47" s="28"/>
      <c r="Q47" s="28"/>
      <c r="R47" s="28"/>
      <c r="S47" s="28"/>
      <c r="T47" s="28"/>
      <c r="U47" s="28"/>
      <c r="W47" s="28"/>
      <c r="X47" s="28"/>
      <c r="Y47" s="28"/>
      <c r="Z47" s="28"/>
      <c r="AA47" s="28"/>
      <c r="AB47" s="28"/>
      <c r="AC47" s="28"/>
    </row>
    <row r="48" spans="15:29" ht="11.1" customHeight="1" x14ac:dyDescent="0.3">
      <c r="O48" s="36"/>
      <c r="P48" s="28"/>
      <c r="Q48" s="28"/>
      <c r="R48" s="28"/>
      <c r="S48" s="28"/>
      <c r="T48" s="28"/>
      <c r="U48" s="28"/>
      <c r="W48" s="28"/>
      <c r="X48" s="28"/>
      <c r="Y48" s="28"/>
      <c r="Z48" s="28"/>
      <c r="AA48" s="28"/>
      <c r="AB48" s="28"/>
      <c r="AC48" s="28"/>
    </row>
    <row r="49" spans="15:29" ht="11.1" customHeight="1" x14ac:dyDescent="0.3">
      <c r="O49" s="36"/>
      <c r="P49" s="28"/>
      <c r="Q49" s="28"/>
      <c r="R49" s="28"/>
      <c r="S49" s="28"/>
      <c r="T49" s="28"/>
      <c r="U49" s="28"/>
      <c r="W49" s="28"/>
      <c r="X49" s="28"/>
      <c r="Y49" s="28"/>
      <c r="Z49" s="28"/>
      <c r="AA49" s="28"/>
      <c r="AB49" s="28"/>
      <c r="AC49" s="28"/>
    </row>
    <row r="50" spans="15:29" ht="11.1" customHeight="1" x14ac:dyDescent="0.3">
      <c r="O50" s="36"/>
      <c r="P50" s="28"/>
      <c r="Q50" s="28"/>
      <c r="R50" s="28"/>
      <c r="S50" s="28"/>
      <c r="T50" s="28"/>
      <c r="U50" s="28"/>
      <c r="W50" s="28"/>
      <c r="X50" s="28"/>
      <c r="Y50" s="28"/>
      <c r="Z50" s="28"/>
      <c r="AA50" s="28"/>
      <c r="AB50" s="28"/>
      <c r="AC50" s="28"/>
    </row>
    <row r="51" spans="15:29" ht="11.1" customHeight="1" x14ac:dyDescent="0.3">
      <c r="O51" s="36"/>
      <c r="P51" s="28"/>
      <c r="Q51" s="28"/>
      <c r="R51" s="28"/>
      <c r="S51" s="28"/>
      <c r="T51" s="28"/>
      <c r="U51" s="28"/>
      <c r="W51" s="28"/>
      <c r="X51" s="28"/>
      <c r="Y51" s="28"/>
      <c r="Z51" s="28"/>
      <c r="AA51" s="28"/>
      <c r="AB51" s="28"/>
      <c r="AC51" s="28"/>
    </row>
    <row r="52" spans="15:29" ht="11.1" customHeight="1" x14ac:dyDescent="0.3">
      <c r="O52" s="36"/>
      <c r="P52" s="28"/>
      <c r="Q52" s="28"/>
      <c r="R52" s="28"/>
      <c r="S52" s="28"/>
      <c r="T52" s="28"/>
      <c r="U52" s="28"/>
      <c r="W52" s="28"/>
      <c r="X52" s="28"/>
      <c r="Y52" s="28"/>
      <c r="Z52" s="28"/>
      <c r="AA52" s="28"/>
      <c r="AB52" s="28"/>
      <c r="AC52" s="28"/>
    </row>
    <row r="53" spans="15:29" ht="11.1" customHeight="1" x14ac:dyDescent="0.3">
      <c r="O53" s="36"/>
      <c r="P53" s="28"/>
      <c r="Q53" s="28"/>
      <c r="R53" s="28"/>
      <c r="S53" s="28"/>
      <c r="T53" s="28"/>
      <c r="U53" s="28"/>
      <c r="W53" s="28"/>
      <c r="X53" s="28"/>
      <c r="Y53" s="28"/>
      <c r="Z53" s="28"/>
      <c r="AA53" s="28"/>
      <c r="AB53" s="28"/>
      <c r="AC53" s="28"/>
    </row>
    <row r="54" spans="15:29" ht="11.1" customHeight="1" x14ac:dyDescent="0.3">
      <c r="O54" s="36"/>
      <c r="P54" s="28"/>
      <c r="Q54" s="28"/>
      <c r="R54" s="28"/>
      <c r="S54" s="28"/>
      <c r="T54" s="28"/>
      <c r="U54" s="28"/>
      <c r="W54" s="28"/>
      <c r="X54" s="28"/>
      <c r="Y54" s="28"/>
      <c r="Z54" s="28"/>
      <c r="AA54" s="28"/>
      <c r="AB54" s="28"/>
      <c r="AC54" s="28"/>
    </row>
    <row r="55" spans="15:29" ht="11.1" customHeight="1" x14ac:dyDescent="0.3">
      <c r="O55" s="36"/>
      <c r="P55" s="28"/>
      <c r="Q55" s="28"/>
      <c r="R55" s="28"/>
      <c r="S55" s="28"/>
      <c r="T55" s="28"/>
      <c r="U55" s="28"/>
    </row>
    <row r="68" spans="2:32" ht="11.1" customHeight="1" x14ac:dyDescent="0.2">
      <c r="AE68" s="66"/>
      <c r="AF68" s="66"/>
    </row>
    <row r="69" spans="2:32" ht="11.1" customHeight="1" x14ac:dyDescent="0.2">
      <c r="AE69" s="66"/>
      <c r="AF69" s="66"/>
    </row>
    <row r="70" spans="2:32" ht="11.1" customHeight="1" x14ac:dyDescent="0.2">
      <c r="AE70" s="66"/>
      <c r="AF70" s="66"/>
    </row>
    <row r="71" spans="2:32" ht="11.1" customHeight="1" x14ac:dyDescent="0.2">
      <c r="AE71" s="66"/>
      <c r="AF71" s="66"/>
    </row>
    <row r="72" spans="2:32" ht="11.1" customHeight="1" x14ac:dyDescent="0.2">
      <c r="AE72" s="66"/>
      <c r="AF72" s="66"/>
    </row>
    <row r="73" spans="2:32" ht="11.1" customHeight="1" x14ac:dyDescent="0.2">
      <c r="AE73" s="66"/>
      <c r="AF73" s="66"/>
    </row>
    <row r="74" spans="2:32" ht="11.1" customHeight="1" x14ac:dyDescent="0.2">
      <c r="B74" s="37"/>
      <c r="D74" s="44"/>
      <c r="E74" s="44"/>
      <c r="P74" s="44"/>
      <c r="AE74" s="66"/>
      <c r="AF74" s="66"/>
    </row>
    <row r="75" spans="2:32" ht="11.1" customHeight="1" x14ac:dyDescent="0.2">
      <c r="D75" s="44"/>
      <c r="E75" s="44"/>
      <c r="P75" s="44"/>
      <c r="AE75" s="66"/>
      <c r="AF75" s="66"/>
    </row>
    <row r="76" spans="2:32" ht="11.1" customHeight="1" x14ac:dyDescent="0.2">
      <c r="D76" s="44"/>
      <c r="E76" s="44"/>
      <c r="P76" s="44"/>
      <c r="AE76" s="66"/>
      <c r="AF76" s="66"/>
    </row>
    <row r="77" spans="2:32" ht="11.1" customHeight="1" x14ac:dyDescent="0.2">
      <c r="D77" s="45"/>
      <c r="P77" s="45"/>
      <c r="AE77" s="66"/>
      <c r="AF77" s="66"/>
    </row>
    <row r="78" spans="2:32" ht="11.1" customHeight="1" x14ac:dyDescent="0.2">
      <c r="D78" s="45"/>
      <c r="P78" s="45"/>
      <c r="AE78" s="66"/>
      <c r="AF78" s="66"/>
    </row>
    <row r="79" spans="2:32" ht="11.1" customHeight="1" x14ac:dyDescent="0.2">
      <c r="D79" s="45"/>
      <c r="P79" s="45"/>
      <c r="AE79" s="66"/>
      <c r="AF79" s="66"/>
    </row>
    <row r="80" spans="2:32" ht="11.1" customHeight="1" x14ac:dyDescent="0.2">
      <c r="D80" s="45"/>
      <c r="P80" s="45"/>
    </row>
    <row r="81" spans="4:21" ht="11.1" customHeight="1" x14ac:dyDescent="0.2">
      <c r="D81" s="45"/>
      <c r="P81" s="45"/>
    </row>
    <row r="82" spans="4:21" ht="11.1" customHeight="1" x14ac:dyDescent="0.2">
      <c r="D82" s="45"/>
      <c r="P82" s="45"/>
    </row>
    <row r="83" spans="4:21" ht="11.1" customHeight="1" x14ac:dyDescent="0.2">
      <c r="D83" s="45"/>
      <c r="P83" s="45"/>
    </row>
    <row r="84" spans="4:21" ht="11.1" customHeight="1" x14ac:dyDescent="0.2">
      <c r="D84" s="45"/>
      <c r="F84" s="120" t="s">
        <v>152</v>
      </c>
      <c r="G84" s="120"/>
      <c r="H84" s="66"/>
      <c r="I84" s="120"/>
      <c r="J84" s="66"/>
    </row>
    <row r="85" spans="4:21" ht="11.1" customHeight="1" x14ac:dyDescent="0.2">
      <c r="D85" s="45"/>
      <c r="F85" s="119" t="s">
        <v>67</v>
      </c>
      <c r="G85" s="120"/>
      <c r="H85" s="66"/>
    </row>
    <row r="86" spans="4:21" ht="11.1" customHeight="1" x14ac:dyDescent="0.2">
      <c r="D86" s="45"/>
      <c r="F86" s="120" t="s">
        <v>68</v>
      </c>
      <c r="G86" s="120"/>
      <c r="H86" s="66"/>
    </row>
    <row r="87" spans="4:21" ht="11.1" customHeight="1" x14ac:dyDescent="0.2">
      <c r="D87" s="45"/>
      <c r="F87" s="119" t="s">
        <v>69</v>
      </c>
      <c r="G87" s="120"/>
      <c r="H87" s="66"/>
    </row>
    <row r="88" spans="4:21" ht="11.1" customHeight="1" x14ac:dyDescent="0.2">
      <c r="D88" s="45"/>
      <c r="F88" s="120" t="s">
        <v>70</v>
      </c>
      <c r="G88" s="120"/>
      <c r="H88" s="66"/>
    </row>
    <row r="89" spans="4:21" ht="11.1" customHeight="1" x14ac:dyDescent="0.2">
      <c r="D89" s="45"/>
      <c r="F89" s="120" t="s">
        <v>71</v>
      </c>
      <c r="G89" s="120"/>
      <c r="H89" s="66"/>
    </row>
    <row r="90" spans="4:21" ht="11.1" customHeight="1" x14ac:dyDescent="0.2">
      <c r="D90" s="45"/>
      <c r="F90" s="119" t="s">
        <v>72</v>
      </c>
      <c r="G90" s="120"/>
      <c r="H90" s="66"/>
    </row>
    <row r="91" spans="4:21" ht="11.1" customHeight="1" x14ac:dyDescent="0.2">
      <c r="D91" s="45"/>
      <c r="F91" s="120" t="s">
        <v>73</v>
      </c>
      <c r="G91" s="120"/>
      <c r="H91" s="66"/>
    </row>
    <row r="92" spans="4:21" ht="11.1" customHeight="1" x14ac:dyDescent="0.2">
      <c r="D92" s="45"/>
      <c r="F92" s="120" t="s">
        <v>74</v>
      </c>
      <c r="G92" s="120"/>
      <c r="H92" s="66"/>
    </row>
    <row r="93" spans="4:21" ht="11.1" customHeight="1" x14ac:dyDescent="0.2">
      <c r="D93" s="45"/>
      <c r="F93" s="120" t="s">
        <v>75</v>
      </c>
      <c r="G93" s="120"/>
      <c r="H93" s="66"/>
    </row>
    <row r="94" spans="4:21" ht="11.1" customHeight="1" x14ac:dyDescent="0.2">
      <c r="D94" s="45"/>
      <c r="F94" s="120" t="s">
        <v>76</v>
      </c>
      <c r="G94" s="120"/>
      <c r="H94" s="66"/>
      <c r="R94" s="327">
        <v>29887</v>
      </c>
      <c r="S94" s="328"/>
      <c r="T94" s="329" t="s">
        <v>157</v>
      </c>
    </row>
    <row r="95" spans="4:21" ht="11.1" customHeight="1" x14ac:dyDescent="0.2">
      <c r="D95" s="45"/>
      <c r="F95" s="120" t="s">
        <v>77</v>
      </c>
      <c r="R95" s="327">
        <v>31528</v>
      </c>
      <c r="S95" s="328"/>
      <c r="T95" s="329" t="s">
        <v>155</v>
      </c>
    </row>
    <row r="96" spans="4:21" ht="11.1" customHeight="1" x14ac:dyDescent="0.2">
      <c r="D96" s="45"/>
      <c r="F96" s="119" t="s">
        <v>78</v>
      </c>
      <c r="R96" s="327">
        <v>40613</v>
      </c>
      <c r="S96" s="328"/>
      <c r="T96" s="3" t="s">
        <v>156</v>
      </c>
      <c r="U96" s="22"/>
    </row>
    <row r="97" spans="2:34" ht="11.1" customHeight="1" x14ac:dyDescent="0.2">
      <c r="D97" s="45"/>
    </row>
    <row r="98" spans="2:34" ht="16.5" customHeight="1" x14ac:dyDescent="0.2">
      <c r="B98" s="54" t="s">
        <v>0</v>
      </c>
      <c r="C98" s="2"/>
      <c r="F98" s="138">
        <v>2.7777777777777776E-2</v>
      </c>
      <c r="G98" s="3" t="s">
        <v>65</v>
      </c>
      <c r="L98" s="72"/>
      <c r="M98" s="73"/>
      <c r="N98" s="73"/>
      <c r="O98" s="72"/>
      <c r="R98" s="154">
        <f>(2.1/27*1000)/1000</f>
        <v>7.7777777777777779E-2</v>
      </c>
      <c r="S98" s="3" t="s">
        <v>66</v>
      </c>
      <c r="T98" s="72"/>
    </row>
    <row r="99" spans="2:34" ht="11.1" customHeight="1" x14ac:dyDescent="0.2">
      <c r="B99" s="1"/>
      <c r="C99" s="3"/>
      <c r="E99" s="52" t="s">
        <v>49</v>
      </c>
      <c r="N99" s="4"/>
      <c r="O99" s="3"/>
    </row>
    <row r="100" spans="2:34" ht="11.1" customHeight="1" x14ac:dyDescent="0.2">
      <c r="B100" s="124">
        <f>B105</f>
        <v>29887</v>
      </c>
      <c r="C100" s="3" t="s">
        <v>1</v>
      </c>
      <c r="J100" s="3" t="s">
        <v>1</v>
      </c>
      <c r="M100" s="4"/>
      <c r="N100" s="3" t="s">
        <v>2</v>
      </c>
      <c r="O100" s="3"/>
    </row>
    <row r="101" spans="2:34" ht="11.1" customHeight="1" x14ac:dyDescent="0.2">
      <c r="B101" s="5" t="s">
        <v>3</v>
      </c>
      <c r="C101" s="7" t="s">
        <v>4</v>
      </c>
      <c r="D101" s="8"/>
      <c r="E101" s="9"/>
      <c r="F101" s="9"/>
      <c r="G101" s="9"/>
      <c r="H101" s="9"/>
      <c r="I101" s="10"/>
      <c r="J101" s="7" t="s">
        <v>5</v>
      </c>
      <c r="K101" s="11"/>
      <c r="L101" s="11"/>
      <c r="M101" s="9"/>
      <c r="N101" s="5" t="s">
        <v>3</v>
      </c>
      <c r="O101" s="7" t="s">
        <v>4</v>
      </c>
      <c r="P101" s="8"/>
      <c r="Q101" s="9"/>
      <c r="R101" s="9"/>
      <c r="S101" s="9"/>
      <c r="T101" s="9"/>
      <c r="U101" s="10"/>
    </row>
    <row r="102" spans="2:34" ht="11.1" customHeight="1" x14ac:dyDescent="0.2">
      <c r="B102" s="13" t="s">
        <v>9</v>
      </c>
      <c r="C102" s="15" t="s">
        <v>10</v>
      </c>
      <c r="D102" s="16"/>
      <c r="E102" s="17"/>
      <c r="F102" s="17"/>
      <c r="G102" s="17"/>
      <c r="H102" s="17"/>
      <c r="I102" s="14"/>
      <c r="J102" s="15" t="s">
        <v>11</v>
      </c>
      <c r="K102" s="16"/>
      <c r="L102" s="16"/>
      <c r="M102" s="16"/>
      <c r="N102" s="13" t="s">
        <v>9</v>
      </c>
      <c r="O102" s="15" t="s">
        <v>12</v>
      </c>
      <c r="P102" s="16"/>
      <c r="Q102" s="17"/>
      <c r="R102" s="17"/>
      <c r="S102" s="17"/>
      <c r="T102" s="17"/>
      <c r="U102" s="14"/>
    </row>
    <row r="103" spans="2:34" s="22" customFormat="1" ht="11.1" customHeight="1" x14ac:dyDescent="0.2">
      <c r="B103" s="240" t="s">
        <v>119</v>
      </c>
      <c r="C103" s="245" t="s">
        <v>18</v>
      </c>
      <c r="D103" s="246" t="s">
        <v>6</v>
      </c>
      <c r="E103" s="247" t="s">
        <v>19</v>
      </c>
      <c r="F103" s="248" t="s">
        <v>7</v>
      </c>
      <c r="G103" s="246" t="s">
        <v>20</v>
      </c>
      <c r="H103" s="246" t="s">
        <v>51</v>
      </c>
      <c r="I103" s="249" t="s">
        <v>53</v>
      </c>
      <c r="J103" s="245" t="s">
        <v>18</v>
      </c>
      <c r="K103" s="246" t="s">
        <v>6</v>
      </c>
      <c r="L103" s="247" t="s">
        <v>19</v>
      </c>
      <c r="M103" s="250" t="s">
        <v>7</v>
      </c>
      <c r="N103" s="48" t="s">
        <v>17</v>
      </c>
      <c r="O103" s="245" t="s">
        <v>18</v>
      </c>
      <c r="P103" s="246" t="s">
        <v>6</v>
      </c>
      <c r="Q103" s="247" t="s">
        <v>19</v>
      </c>
      <c r="R103" s="248" t="s">
        <v>7</v>
      </c>
      <c r="S103" s="246" t="s">
        <v>20</v>
      </c>
      <c r="T103" s="246" t="s">
        <v>51</v>
      </c>
      <c r="U103" s="249" t="s">
        <v>53</v>
      </c>
      <c r="V103" s="3"/>
    </row>
    <row r="104" spans="2:34" s="22" customFormat="1" ht="11.1" customHeight="1" x14ac:dyDescent="0.2">
      <c r="B104" s="13" t="s">
        <v>28</v>
      </c>
      <c r="C104" s="78" t="s">
        <v>30</v>
      </c>
      <c r="D104" s="79" t="s">
        <v>30</v>
      </c>
      <c r="E104" s="79" t="s">
        <v>30</v>
      </c>
      <c r="F104" s="79" t="s">
        <v>30</v>
      </c>
      <c r="G104" s="76" t="s">
        <v>30</v>
      </c>
      <c r="H104" s="77" t="s">
        <v>31</v>
      </c>
      <c r="I104" s="47" t="s">
        <v>52</v>
      </c>
      <c r="J104" s="78" t="s">
        <v>30</v>
      </c>
      <c r="K104" s="79" t="s">
        <v>30</v>
      </c>
      <c r="L104" s="79" t="s">
        <v>30</v>
      </c>
      <c r="M104" s="70" t="s">
        <v>30</v>
      </c>
      <c r="N104" s="49" t="s">
        <v>28</v>
      </c>
      <c r="O104" s="78" t="s">
        <v>30</v>
      </c>
      <c r="P104" s="79" t="s">
        <v>30</v>
      </c>
      <c r="Q104" s="79" t="s">
        <v>30</v>
      </c>
      <c r="R104" s="79" t="s">
        <v>30</v>
      </c>
      <c r="S104" s="76" t="s">
        <v>30</v>
      </c>
      <c r="T104" s="77" t="s">
        <v>31</v>
      </c>
      <c r="U104" s="47" t="s">
        <v>52</v>
      </c>
      <c r="V104" s="3"/>
      <c r="AD104" s="55" t="s">
        <v>114</v>
      </c>
      <c r="AE104" s="55" t="s">
        <v>115</v>
      </c>
      <c r="AF104" s="55" t="s">
        <v>116</v>
      </c>
      <c r="AG104" s="55" t="s">
        <v>117</v>
      </c>
      <c r="AH104" s="210" t="s">
        <v>118</v>
      </c>
    </row>
    <row r="105" spans="2:34" ht="11.1" customHeight="1" x14ac:dyDescent="0.2">
      <c r="B105" s="229">
        <v>29887</v>
      </c>
      <c r="C105" s="126"/>
      <c r="D105" s="127"/>
      <c r="E105" s="127"/>
      <c r="F105" s="127"/>
      <c r="G105" s="127"/>
      <c r="H105" s="128"/>
      <c r="I105" s="129"/>
      <c r="J105" s="130"/>
      <c r="K105" s="131"/>
      <c r="L105" s="131"/>
      <c r="M105" s="132"/>
      <c r="N105" s="125">
        <v>29887</v>
      </c>
      <c r="O105" s="268">
        <f t="shared" ref="O105:O113" si="0">ND代替値</f>
        <v>9.8148148148148151E-2</v>
      </c>
      <c r="P105" s="133">
        <f t="shared" ref="P105:P113" si="1">P206/27</f>
        <v>103.33333333333333</v>
      </c>
      <c r="Q105" s="265">
        <f t="shared" ref="Q105:Q113" si="2">ND代替値*2.71828^(-(0.69315/2.062)*(N105-調査開始日)/365.25)</f>
        <v>3.888888888888889E-2</v>
      </c>
      <c r="R105" s="134">
        <f t="shared" ref="R105:R113" si="3">((R206/27)*1000)/1000</f>
        <v>0.24074074074074073</v>
      </c>
      <c r="S105" s="135"/>
      <c r="T105" s="128"/>
      <c r="U105" s="129"/>
      <c r="V105" s="26"/>
      <c r="AD105" s="74">
        <f t="shared" ref="AD105:AD113" si="4">2*2.71828^(-(0.69315/30.02)*(N105-調査開始日)/365.25)</f>
        <v>2</v>
      </c>
      <c r="AE105" s="74">
        <f t="shared" ref="AE105:AE113" si="5">2*2.71828^(-(0.69315/2.062)*(N105-調査開始日)/365.25)</f>
        <v>2</v>
      </c>
      <c r="AF105" s="184">
        <f t="shared" ref="AF105" si="6">100*2.71828^(-(0.69315/0.1459)*(N105-調査開始日)/365.25)</f>
        <v>100</v>
      </c>
      <c r="AG105" s="183">
        <f t="shared" ref="AG105" si="7">200*2.71828^(-(0.69315/(1.277*10^9))*(N105-調査開始日)/365.25)</f>
        <v>200</v>
      </c>
      <c r="AH105" s="75">
        <f t="shared" ref="AH105" si="8">0.1*2.71828^(-(0.69315/28.78)*(N105-調査開始日)/365.25)</f>
        <v>0.1</v>
      </c>
    </row>
    <row r="106" spans="2:34" ht="11.1" customHeight="1" x14ac:dyDescent="0.2">
      <c r="B106" s="136">
        <v>30131</v>
      </c>
      <c r="C106" s="266">
        <f>ND代替値</f>
        <v>9.8148148148148151E-2</v>
      </c>
      <c r="D106" s="137">
        <f>D207/27</f>
        <v>122.22222222222223</v>
      </c>
      <c r="E106" s="264">
        <f>ND代替値*2.71828^(-(0.69315/2.062)*(B106-調査開始日)/365.25)</f>
        <v>2.219070502709793E-2</v>
      </c>
      <c r="F106" s="139">
        <f>((E207/27)*1000)/1000</f>
        <v>0.25185185185185183</v>
      </c>
      <c r="G106" s="140"/>
      <c r="H106" s="141"/>
      <c r="I106" s="142"/>
      <c r="J106" s="143">
        <v>1.22</v>
      </c>
      <c r="K106" s="144">
        <f>G207/27</f>
        <v>64.81481481481481</v>
      </c>
      <c r="L106" s="144"/>
      <c r="M106" s="145">
        <f>H207/27</f>
        <v>0.22592592592592592</v>
      </c>
      <c r="N106" s="136">
        <v>30049</v>
      </c>
      <c r="O106" s="266">
        <f t="shared" si="0"/>
        <v>9.8148148148148151E-2</v>
      </c>
      <c r="P106" s="146">
        <f t="shared" si="1"/>
        <v>135.92592592592592</v>
      </c>
      <c r="Q106" s="265">
        <f t="shared" si="2"/>
        <v>3.3502282882839518E-2</v>
      </c>
      <c r="R106" s="147">
        <f t="shared" si="3"/>
        <v>0.44444444444444442</v>
      </c>
      <c r="S106" s="140"/>
      <c r="T106" s="141"/>
      <c r="U106" s="142"/>
      <c r="AD106" s="74">
        <f t="shared" si="4"/>
        <v>1.9796225830003205</v>
      </c>
      <c r="AE106" s="74">
        <f t="shared" si="5"/>
        <v>1.722974548260318</v>
      </c>
      <c r="AF106" s="184">
        <f t="shared" ref="AF106:AF113" si="9">100*2.71828^(-(0.69315/0.1459)*(N106-調査開始日)/365.25)</f>
        <v>12.158340877682551</v>
      </c>
      <c r="AG106" s="183">
        <f t="shared" ref="AG106:AG113" si="10">200*2.71828^(-(0.69315/(1.277*10^9))*(N106-調査開始日)/365.25)</f>
        <v>199.99999995185061</v>
      </c>
      <c r="AH106" s="75">
        <f t="shared" ref="AH106:AH113" si="11">0.1*2.71828^(-(0.69315/28.78)*(N106-調査開始日)/365.25)</f>
        <v>9.8937464646442957E-2</v>
      </c>
    </row>
    <row r="107" spans="2:34" ht="11.1" customHeight="1" x14ac:dyDescent="0.2">
      <c r="B107" s="136">
        <v>30231</v>
      </c>
      <c r="C107" s="266">
        <f>ND代替値</f>
        <v>9.8148148148148151E-2</v>
      </c>
      <c r="D107" s="137">
        <f>D208/27</f>
        <v>127.4074074074074</v>
      </c>
      <c r="E107" s="264">
        <f>ND代替値*2.71828^(-(0.69315/2.062)*(B107-調査開始日)/365.25)</f>
        <v>2.0239569233667268E-2</v>
      </c>
      <c r="F107" s="139">
        <f>((E208/27)*1000)/1000</f>
        <v>0.25925925925925924</v>
      </c>
      <c r="G107" s="140"/>
      <c r="H107" s="141"/>
      <c r="I107" s="142"/>
      <c r="J107" s="143"/>
      <c r="K107" s="144"/>
      <c r="L107" s="144"/>
      <c r="M107" s="145"/>
      <c r="N107" s="136">
        <v>30244</v>
      </c>
      <c r="O107" s="266">
        <f t="shared" si="0"/>
        <v>9.8148148148148151E-2</v>
      </c>
      <c r="P107" s="146">
        <f t="shared" si="1"/>
        <v>120.37037037037037</v>
      </c>
      <c r="Q107" s="265">
        <f t="shared" si="2"/>
        <v>2.799840053302111E-2</v>
      </c>
      <c r="R107" s="147">
        <f t="shared" si="3"/>
        <v>0.22962962962962963</v>
      </c>
      <c r="S107" s="140"/>
      <c r="T107" s="141"/>
      <c r="U107" s="142"/>
      <c r="AD107" s="74">
        <f t="shared" si="4"/>
        <v>1.9553693862722497</v>
      </c>
      <c r="AE107" s="74">
        <f t="shared" si="5"/>
        <v>1.4399177416982285</v>
      </c>
      <c r="AF107" s="184">
        <f t="shared" si="9"/>
        <v>0.96235241241746472</v>
      </c>
      <c r="AG107" s="183">
        <f t="shared" si="10"/>
        <v>199.999999893893</v>
      </c>
      <c r="AH107" s="75">
        <f t="shared" si="11"/>
        <v>9.7673449795585551E-2</v>
      </c>
    </row>
    <row r="108" spans="2:34" ht="11.1" customHeight="1" x14ac:dyDescent="0.2">
      <c r="B108" s="136">
        <v>30487</v>
      </c>
      <c r="C108" s="266">
        <f>ND代替値</f>
        <v>9.8148148148148151E-2</v>
      </c>
      <c r="D108" s="137">
        <f>D209/27</f>
        <v>122.96296296296296</v>
      </c>
      <c r="E108" s="264">
        <f>ND代替値*2.71828^(-(0.69315/2.062)*(B108-調査開始日)/365.25)</f>
        <v>1.5991105409852165E-2</v>
      </c>
      <c r="F108" s="139">
        <f>((E209/27)*1000)/1000</f>
        <v>0.24074074074074073</v>
      </c>
      <c r="G108" s="275">
        <f>ND代替値*2.71828^(-(0.69315/28.799)*(B108-調査開始日)/365.25)</f>
        <v>5.2867858397166057E-3</v>
      </c>
      <c r="H108" s="298">
        <v>3.3</v>
      </c>
      <c r="I108" s="274">
        <f>G108/H108</f>
        <v>1.6020563150656382E-3</v>
      </c>
      <c r="J108" s="148">
        <f>F209/27</f>
        <v>0.59259259259259256</v>
      </c>
      <c r="K108" s="144">
        <f>G209/27</f>
        <v>71.481481481481481</v>
      </c>
      <c r="L108" s="144"/>
      <c r="M108" s="145">
        <f>H209/27</f>
        <v>0.22592592592592592</v>
      </c>
      <c r="N108" s="136">
        <v>30417</v>
      </c>
      <c r="O108" s="266">
        <f t="shared" si="0"/>
        <v>9.8148148148148151E-2</v>
      </c>
      <c r="P108" s="146">
        <f t="shared" si="1"/>
        <v>127.4074074074074</v>
      </c>
      <c r="Q108" s="265">
        <f t="shared" si="2"/>
        <v>2.387731047773186E-2</v>
      </c>
      <c r="R108" s="147">
        <f t="shared" si="3"/>
        <v>0.28148148148148144</v>
      </c>
      <c r="S108" s="269">
        <f>ND代替値*2.71828^(-(0.69315/28.799)*(N108-調査開始日)/365.25)</f>
        <v>5.311228647141372E-3</v>
      </c>
      <c r="T108" s="149">
        <v>2.8</v>
      </c>
      <c r="U108" s="274">
        <f>S108/T108</f>
        <v>1.8968673739790615E-3</v>
      </c>
      <c r="AD108" s="74">
        <f t="shared" si="4"/>
        <v>1.9341013052992626</v>
      </c>
      <c r="AE108" s="74">
        <f t="shared" si="5"/>
        <v>1.2279759674262098</v>
      </c>
      <c r="AF108" s="184">
        <f t="shared" si="9"/>
        <v>0.10140755013451939</v>
      </c>
      <c r="AG108" s="183">
        <f t="shared" si="10"/>
        <v>199.99999984247418</v>
      </c>
      <c r="AH108" s="75">
        <f t="shared" si="11"/>
        <v>9.6565567071128844E-2</v>
      </c>
    </row>
    <row r="109" spans="2:34" ht="11.1" customHeight="1" x14ac:dyDescent="0.2">
      <c r="B109" s="136"/>
      <c r="C109" s="150"/>
      <c r="D109" s="137"/>
      <c r="E109" s="147"/>
      <c r="F109" s="137"/>
      <c r="G109" s="147"/>
      <c r="H109" s="298"/>
      <c r="I109" s="270"/>
      <c r="J109" s="152"/>
      <c r="K109" s="144"/>
      <c r="L109" s="144"/>
      <c r="M109" s="145"/>
      <c r="N109" s="136">
        <v>30600</v>
      </c>
      <c r="O109" s="266">
        <f t="shared" si="0"/>
        <v>9.8148148148148151E-2</v>
      </c>
      <c r="P109" s="146">
        <f t="shared" si="1"/>
        <v>125.55555555555556</v>
      </c>
      <c r="Q109" s="265">
        <f t="shared" si="2"/>
        <v>2.0176257297101048E-2</v>
      </c>
      <c r="R109" s="147">
        <f t="shared" si="3"/>
        <v>0.24814814814814815</v>
      </c>
      <c r="S109" s="139"/>
      <c r="T109" s="149"/>
      <c r="U109" s="153"/>
      <c r="AD109" s="74">
        <f t="shared" si="4"/>
        <v>1.9118555741519512</v>
      </c>
      <c r="AE109" s="74">
        <f t="shared" si="5"/>
        <v>1.0376360895651968</v>
      </c>
      <c r="AF109" s="184">
        <f t="shared" si="9"/>
        <v>9.3824703932123867E-3</v>
      </c>
      <c r="AG109" s="183">
        <f t="shared" si="10"/>
        <v>199.99999978808322</v>
      </c>
      <c r="AH109" s="75">
        <f t="shared" si="11"/>
        <v>9.5407318857130996E-2</v>
      </c>
    </row>
    <row r="110" spans="2:34" ht="11.1" customHeight="1" x14ac:dyDescent="0.2">
      <c r="B110" s="136">
        <v>30874</v>
      </c>
      <c r="C110" s="266">
        <f>ND代替値</f>
        <v>9.8148148148148151E-2</v>
      </c>
      <c r="D110" s="137">
        <f>D211/27</f>
        <v>125.92592592592592</v>
      </c>
      <c r="E110" s="264">
        <f>ND代替値*2.71828^(-(0.69315/2.062)*(B110-調査開始日)/365.25)</f>
        <v>1.1199412024579202E-2</v>
      </c>
      <c r="F110" s="139">
        <f>((E211/27)*1000)/1000</f>
        <v>0.20370370370370369</v>
      </c>
      <c r="G110" s="275">
        <f>ND代替値*2.71828^(-(0.69315/28.799)*(B110-調査開始日)/365.25)</f>
        <v>5.1536680444540621E-3</v>
      </c>
      <c r="H110" s="298">
        <v>2.9</v>
      </c>
      <c r="I110" s="274">
        <f>G110/H110</f>
        <v>1.7771269118807111E-3</v>
      </c>
      <c r="J110" s="143"/>
      <c r="K110" s="144"/>
      <c r="L110" s="144"/>
      <c r="M110" s="145"/>
      <c r="N110" s="136">
        <v>30785</v>
      </c>
      <c r="O110" s="266">
        <f t="shared" si="0"/>
        <v>9.8148148148148151E-2</v>
      </c>
      <c r="P110" s="146">
        <f t="shared" si="1"/>
        <v>124.07407407407408</v>
      </c>
      <c r="Q110" s="265">
        <f t="shared" si="2"/>
        <v>1.701752557113153E-2</v>
      </c>
      <c r="R110" s="147">
        <f t="shared" si="3"/>
        <v>0.25185185185185183</v>
      </c>
      <c r="S110" s="139"/>
      <c r="T110" s="149"/>
      <c r="U110" s="153"/>
      <c r="AD110" s="74">
        <f t="shared" si="4"/>
        <v>1.8896267860769829</v>
      </c>
      <c r="AE110" s="74">
        <f t="shared" si="5"/>
        <v>0.87518702937247872</v>
      </c>
      <c r="AF110" s="184">
        <f t="shared" si="9"/>
        <v>8.4579724550749218E-4</v>
      </c>
      <c r="AG110" s="183">
        <f t="shared" si="10"/>
        <v>199.99999973309781</v>
      </c>
      <c r="AH110" s="75">
        <f t="shared" si="11"/>
        <v>9.4250532668202297E-2</v>
      </c>
    </row>
    <row r="111" spans="2:34" ht="11.1" customHeight="1" x14ac:dyDescent="0.2">
      <c r="B111" s="136"/>
      <c r="C111" s="150"/>
      <c r="D111" s="137"/>
      <c r="E111" s="147"/>
      <c r="F111" s="137"/>
      <c r="G111" s="147"/>
      <c r="H111" s="298"/>
      <c r="I111" s="270"/>
      <c r="J111" s="143"/>
      <c r="K111" s="144"/>
      <c r="L111" s="144"/>
      <c r="M111" s="145"/>
      <c r="N111" s="136">
        <v>30961</v>
      </c>
      <c r="O111" s="266">
        <f t="shared" si="0"/>
        <v>9.8148148148148151E-2</v>
      </c>
      <c r="P111" s="146">
        <f t="shared" si="1"/>
        <v>115.92592592592592</v>
      </c>
      <c r="Q111" s="265">
        <f t="shared" si="2"/>
        <v>1.4472698049984216E-2</v>
      </c>
      <c r="R111" s="147">
        <f t="shared" si="3"/>
        <v>0.22222222222222221</v>
      </c>
      <c r="S111" s="269">
        <f>ND代替値*2.71828^(-(0.69315/28.799)*(N111-調査開始日)/365.25)</f>
        <v>5.1242068265349378E-3</v>
      </c>
      <c r="T111" s="149">
        <v>2.9</v>
      </c>
      <c r="U111" s="274">
        <f>S111/T111</f>
        <v>1.7669678712189441E-3</v>
      </c>
      <c r="AD111" s="74">
        <f t="shared" si="4"/>
        <v>1.8687193398168034</v>
      </c>
      <c r="AE111" s="74">
        <f t="shared" si="5"/>
        <v>0.74431018542775962</v>
      </c>
      <c r="AF111" s="184">
        <f t="shared" si="9"/>
        <v>8.5714766436532417E-5</v>
      </c>
      <c r="AG111" s="183">
        <f t="shared" si="10"/>
        <v>199.99999968078734</v>
      </c>
      <c r="AH111" s="75">
        <f t="shared" si="11"/>
        <v>9.3163043930843292E-2</v>
      </c>
    </row>
    <row r="112" spans="2:34" ht="11.1" customHeight="1" x14ac:dyDescent="0.2">
      <c r="B112" s="136">
        <v>31245</v>
      </c>
      <c r="C112" s="266">
        <f>ND代替値</f>
        <v>9.8148148148148151E-2</v>
      </c>
      <c r="D112" s="137">
        <f>D213/27</f>
        <v>127.03703703703704</v>
      </c>
      <c r="E112" s="264">
        <f>ND代替値*2.71828^(-(0.69315/2.062)*(B112-調査開始日)/365.25)</f>
        <v>7.9598912209182943E-3</v>
      </c>
      <c r="F112" s="139">
        <f>((E213/27)*1000)/1000</f>
        <v>0.21111111111111111</v>
      </c>
      <c r="G112" s="275">
        <f>ND代替値*2.71828^(-(0.69315/28.799)*(B112-調査開始日)/365.25)</f>
        <v>5.0292017450400397E-3</v>
      </c>
      <c r="H112" s="298">
        <v>3.1</v>
      </c>
      <c r="I112" s="274">
        <f>G112/H112</f>
        <v>1.622323143561303E-3</v>
      </c>
      <c r="J112" s="138">
        <f>ND代替値</f>
        <v>0.29629629629629628</v>
      </c>
      <c r="K112" s="144">
        <f>G213/27</f>
        <v>81.481481481481481</v>
      </c>
      <c r="L112" s="144"/>
      <c r="M112" s="145">
        <f>H213/27</f>
        <v>0.21481481481481482</v>
      </c>
      <c r="N112" s="136">
        <v>31191</v>
      </c>
      <c r="O112" s="266">
        <f t="shared" si="0"/>
        <v>9.8148148148148151E-2</v>
      </c>
      <c r="P112" s="146">
        <f t="shared" si="1"/>
        <v>124.44444444444444</v>
      </c>
      <c r="Q112" s="265">
        <f t="shared" si="2"/>
        <v>1.1711671425369663E-2</v>
      </c>
      <c r="R112" s="147">
        <f t="shared" si="3"/>
        <v>0.24074074074074073</v>
      </c>
      <c r="S112" s="147"/>
      <c r="T112" s="149"/>
      <c r="U112" s="151"/>
      <c r="AD112" s="74">
        <f t="shared" si="4"/>
        <v>1.8417453915395481</v>
      </c>
      <c r="AE112" s="74">
        <f t="shared" si="5"/>
        <v>0.60231453044758265</v>
      </c>
      <c r="AF112" s="184">
        <f t="shared" si="9"/>
        <v>4.3033149352339645E-6</v>
      </c>
      <c r="AG112" s="183">
        <f t="shared" si="10"/>
        <v>199.9999996124271</v>
      </c>
      <c r="AH112" s="75">
        <f t="shared" si="11"/>
        <v>9.1760784680181021E-2</v>
      </c>
    </row>
    <row r="113" spans="1:35" s="175" customFormat="1" ht="11.1" customHeight="1" x14ac:dyDescent="0.2">
      <c r="B113" s="136"/>
      <c r="C113" s="150"/>
      <c r="D113" s="137"/>
      <c r="E113" s="147"/>
      <c r="F113" s="137"/>
      <c r="G113" s="147"/>
      <c r="H113" s="298"/>
      <c r="I113" s="270"/>
      <c r="J113" s="152"/>
      <c r="K113" s="144"/>
      <c r="L113" s="144"/>
      <c r="M113" s="145"/>
      <c r="N113" s="136">
        <v>31334</v>
      </c>
      <c r="O113" s="266">
        <f t="shared" si="0"/>
        <v>9.8148148148148151E-2</v>
      </c>
      <c r="P113" s="146">
        <f t="shared" si="1"/>
        <v>126.29629629629629</v>
      </c>
      <c r="Q113" s="265">
        <f t="shared" si="2"/>
        <v>1.026743624502254E-2</v>
      </c>
      <c r="R113" s="147">
        <f t="shared" si="3"/>
        <v>0.29259259259259263</v>
      </c>
      <c r="S113" s="322">
        <f>ND代替値*2.71828^(-(0.69315/28.799)*(N113-調査開始日)/365.25)</f>
        <v>4.9997930688215264E-3</v>
      </c>
      <c r="T113" s="149">
        <v>2.5</v>
      </c>
      <c r="U113" s="274">
        <f>S113/T113</f>
        <v>1.9999172275286105E-3</v>
      </c>
      <c r="V113" s="326"/>
      <c r="AD113" s="74">
        <f t="shared" si="4"/>
        <v>1.8251712841405165</v>
      </c>
      <c r="AE113" s="74">
        <f t="shared" si="5"/>
        <v>0.5280395783154449</v>
      </c>
      <c r="AF113" s="184">
        <f t="shared" si="9"/>
        <v>6.6989540944614221E-7</v>
      </c>
      <c r="AG113" s="183">
        <f t="shared" si="10"/>
        <v>199.99999956992488</v>
      </c>
      <c r="AH113" s="75">
        <f t="shared" si="11"/>
        <v>9.0899606280758993E-2</v>
      </c>
    </row>
    <row r="114" spans="1:35" s="175" customFormat="1" ht="11.1" customHeight="1" thickBot="1" x14ac:dyDescent="0.25">
      <c r="A114" s="303"/>
      <c r="B114" s="304">
        <v>31527</v>
      </c>
      <c r="C114" s="305"/>
      <c r="D114" s="306"/>
      <c r="E114" s="307"/>
      <c r="F114" s="306"/>
      <c r="G114" s="307"/>
      <c r="H114" s="308"/>
      <c r="I114" s="309"/>
      <c r="J114" s="310"/>
      <c r="K114" s="311"/>
      <c r="L114" s="311"/>
      <c r="M114" s="312"/>
      <c r="N114" s="304">
        <v>31527</v>
      </c>
      <c r="O114" s="305"/>
      <c r="P114" s="306"/>
      <c r="Q114" s="307"/>
      <c r="R114" s="306"/>
      <c r="S114" s="307"/>
      <c r="T114" s="308"/>
      <c r="U114" s="309"/>
      <c r="V114" s="303"/>
      <c r="AD114" s="318"/>
      <c r="AE114" s="318"/>
      <c r="AF114" s="319"/>
      <c r="AG114" s="320"/>
      <c r="AH114" s="321"/>
      <c r="AI114" s="303"/>
    </row>
    <row r="115" spans="1:35" ht="11.1" customHeight="1" x14ac:dyDescent="0.2">
      <c r="A115" s="175"/>
      <c r="B115" s="230">
        <v>31528</v>
      </c>
      <c r="C115" s="172"/>
      <c r="D115" s="163"/>
      <c r="E115" s="169"/>
      <c r="F115" s="163"/>
      <c r="G115" s="169"/>
      <c r="H115" s="299"/>
      <c r="I115" s="271"/>
      <c r="J115" s="176"/>
      <c r="K115" s="166"/>
      <c r="L115" s="166"/>
      <c r="M115" s="167"/>
      <c r="N115" s="162">
        <v>31528</v>
      </c>
      <c r="O115" s="172"/>
      <c r="P115" s="168"/>
      <c r="Q115" s="169"/>
      <c r="R115" s="169"/>
      <c r="S115" s="169"/>
      <c r="T115" s="170"/>
      <c r="U115" s="171"/>
      <c r="V115" s="175"/>
      <c r="AD115" s="121">
        <f t="shared" ref="AD115:AD146" si="12">2*2.71828^(-(0.69315/30.02)*(N115-事故日Cb)/365.25)</f>
        <v>2</v>
      </c>
      <c r="AE115" s="121">
        <f t="shared" ref="AE115:AE146" si="13">2*2.71828^(-(0.69315/2.062)*(N115-事故日Cb)/365.25)</f>
        <v>2</v>
      </c>
      <c r="AF115" s="302">
        <f t="shared" ref="AF115:AF146" si="14">100*2.71828^(-(0.69315/0.1459)*(N115-事故日Cb)/365.25)</f>
        <v>100</v>
      </c>
      <c r="AG115" s="219">
        <f t="shared" ref="AG115:AG146" si="15">200*2.71828^(-(0.69315/(1.277*10^9))*(N115-事故日Cb)/365.25)</f>
        <v>200</v>
      </c>
      <c r="AH115" s="218">
        <f t="shared" ref="AH115:AH146" si="16">0.1*2.71828^(-(0.69315/28.78)*(N115-事故日Cb)/365.25)</f>
        <v>0.1</v>
      </c>
    </row>
    <row r="116" spans="1:35" ht="11.1" customHeight="1" x14ac:dyDescent="0.2">
      <c r="B116" s="162">
        <v>31608</v>
      </c>
      <c r="C116" s="267">
        <f>ND代替値</f>
        <v>9.8148148148148151E-2</v>
      </c>
      <c r="D116" s="163">
        <f>D217/27</f>
        <v>130.74074074074073</v>
      </c>
      <c r="E116" s="264">
        <f>ND代替値*2.71828^(-(0.69315/2.062)*(B116-事故日Cb)/365.25)</f>
        <v>2.5806055728894828E-2</v>
      </c>
      <c r="F116" s="164">
        <f>((E217/27)*1000)/1000</f>
        <v>0.31481481481481483</v>
      </c>
      <c r="G116" s="275">
        <f>ND代替値*2.71828^(-(0.69315/28.799)*(B116-調査開始日)/365.25)</f>
        <v>4.9103293205233489E-3</v>
      </c>
      <c r="H116" s="299">
        <v>3</v>
      </c>
      <c r="I116" s="274">
        <f>G116/H116</f>
        <v>1.6367764401744496E-3</v>
      </c>
      <c r="J116" s="165">
        <f>F217/27</f>
        <v>2.2222222222222223</v>
      </c>
      <c r="K116" s="166">
        <f>G217/27</f>
        <v>71.851851851851848</v>
      </c>
      <c r="L116" s="166"/>
      <c r="M116" s="167">
        <f>H217/27</f>
        <v>0.23703703703703705</v>
      </c>
      <c r="N116" s="162">
        <v>31578</v>
      </c>
      <c r="O116" s="267">
        <f t="shared" ref="O116:O147" si="17">ND代替値</f>
        <v>9.8148148148148151E-2</v>
      </c>
      <c r="P116" s="168">
        <f>P217/27</f>
        <v>117.03703703703704</v>
      </c>
      <c r="Q116" s="169">
        <v>0.11</v>
      </c>
      <c r="R116" s="169">
        <f>((R217/27)*1000)/1000</f>
        <v>0.4148148148148148</v>
      </c>
      <c r="S116" s="169"/>
      <c r="T116" s="170"/>
      <c r="U116" s="171"/>
      <c r="AD116" s="74">
        <f t="shared" si="12"/>
        <v>1.9936883944951467</v>
      </c>
      <c r="AE116" s="74">
        <f t="shared" si="13"/>
        <v>1.9100515034098757</v>
      </c>
      <c r="AF116" s="184">
        <f t="shared" si="14"/>
        <v>52.185974897402211</v>
      </c>
      <c r="AG116" s="183">
        <f t="shared" si="15"/>
        <v>199.99999998513908</v>
      </c>
      <c r="AH116" s="75">
        <f t="shared" si="16"/>
        <v>9.9670845199927097E-2</v>
      </c>
    </row>
    <row r="117" spans="1:35" ht="11.1" customHeight="1" x14ac:dyDescent="0.2">
      <c r="B117" s="136"/>
      <c r="C117" s="150"/>
      <c r="D117" s="137"/>
      <c r="E117" s="147"/>
      <c r="F117" s="137"/>
      <c r="G117" s="147"/>
      <c r="H117" s="298"/>
      <c r="I117" s="270"/>
      <c r="J117" s="143"/>
      <c r="K117" s="144"/>
      <c r="L117" s="144"/>
      <c r="M117" s="145"/>
      <c r="N117" s="136">
        <v>31702</v>
      </c>
      <c r="O117" s="266">
        <f t="shared" si="17"/>
        <v>9.8148148148148151E-2</v>
      </c>
      <c r="P117" s="146">
        <f>P218/27</f>
        <v>115.18518518518519</v>
      </c>
      <c r="Q117" s="154">
        <f>(2.1/27*1000)/1000</f>
        <v>7.7777777777777779E-2</v>
      </c>
      <c r="R117" s="147">
        <f>((R218/27)*1000)/1000</f>
        <v>0.22222222222222221</v>
      </c>
      <c r="S117" s="269">
        <f>ND代替値*2.71828^(-(0.69315/28.799)*(N117-調査開始日)/365.25)</f>
        <v>4.8800076299625305E-3</v>
      </c>
      <c r="T117" s="149">
        <v>2.7</v>
      </c>
      <c r="U117" s="274">
        <f>S117/T117</f>
        <v>1.8074102333194555E-3</v>
      </c>
      <c r="AD117" s="74">
        <f t="shared" si="12"/>
        <v>1.9781214300190644</v>
      </c>
      <c r="AE117" s="74">
        <f t="shared" si="13"/>
        <v>1.7040505815646525</v>
      </c>
      <c r="AF117" s="184">
        <f t="shared" si="14"/>
        <v>10.401290536434805</v>
      </c>
      <c r="AG117" s="183">
        <f t="shared" si="15"/>
        <v>199.999999948284</v>
      </c>
      <c r="AH117" s="75">
        <f t="shared" si="16"/>
        <v>9.8859208919056502E-2</v>
      </c>
    </row>
    <row r="118" spans="1:35" ht="11.1" customHeight="1" x14ac:dyDescent="0.2">
      <c r="B118" s="136">
        <v>31965</v>
      </c>
      <c r="C118" s="266">
        <f>C219/27</f>
        <v>0.1962962962962963</v>
      </c>
      <c r="D118" s="137">
        <f>D219/27</f>
        <v>130</v>
      </c>
      <c r="E118" s="264">
        <f>ND代替値*2.71828^(-(0.69315/2.062)*(B118-事故日Cb)/365.25)</f>
        <v>1.8579298743644439E-2</v>
      </c>
      <c r="F118" s="139">
        <f>((E219/27)*1000)/1000</f>
        <v>0.26666666666666666</v>
      </c>
      <c r="G118" s="275">
        <f>ND代替値*2.71828^(-(0.69315/28.799)*(B118-調査開始日)/365.25)</f>
        <v>4.7961625307421886E-3</v>
      </c>
      <c r="H118" s="298">
        <v>3.7</v>
      </c>
      <c r="I118" s="274">
        <f>G118/H118</f>
        <v>1.2962601434438348E-3</v>
      </c>
      <c r="J118" s="143"/>
      <c r="K118" s="144"/>
      <c r="L118" s="144"/>
      <c r="M118" s="145"/>
      <c r="N118" s="136">
        <v>31911</v>
      </c>
      <c r="O118" s="266">
        <f t="shared" si="17"/>
        <v>9.8148148148148151E-2</v>
      </c>
      <c r="P118" s="146">
        <f>P219/27</f>
        <v>129.62962962962962</v>
      </c>
      <c r="Q118" s="265">
        <f t="shared" ref="Q118:Q164" si="18">ND代替値*2.71828^(-(0.69315/2.062)*(N118-事故日Cb)/365.25)</f>
        <v>2.7336383897749315E-2</v>
      </c>
      <c r="R118" s="147">
        <f>((R219/27)*1000)/1000</f>
        <v>0.33703703703703702</v>
      </c>
      <c r="S118" s="147"/>
      <c r="T118" s="149"/>
      <c r="U118" s="151"/>
      <c r="AD118" s="74">
        <f t="shared" si="12"/>
        <v>1.9521581569157611</v>
      </c>
      <c r="AE118" s="74">
        <f t="shared" si="13"/>
        <v>1.4058711718842505</v>
      </c>
      <c r="AF118" s="184">
        <f t="shared" si="14"/>
        <v>0.68621801602094201</v>
      </c>
      <c r="AG118" s="183">
        <f t="shared" si="15"/>
        <v>199.99999988616531</v>
      </c>
      <c r="AH118" s="75">
        <f t="shared" si="16"/>
        <v>9.7506139153382285E-2</v>
      </c>
    </row>
    <row r="119" spans="1:35" ht="11.1" customHeight="1" x14ac:dyDescent="0.2">
      <c r="B119" s="136"/>
      <c r="C119" s="150"/>
      <c r="D119" s="137"/>
      <c r="E119" s="147"/>
      <c r="F119" s="137"/>
      <c r="G119" s="147"/>
      <c r="H119" s="298"/>
      <c r="I119" s="270"/>
      <c r="J119" s="143"/>
      <c r="K119" s="144"/>
      <c r="L119" s="144"/>
      <c r="M119" s="145"/>
      <c r="N119" s="136">
        <v>32059</v>
      </c>
      <c r="O119" s="266">
        <f t="shared" si="17"/>
        <v>9.8148148148148151E-2</v>
      </c>
      <c r="P119" s="146">
        <f>P220/27</f>
        <v>132.59259259259258</v>
      </c>
      <c r="Q119" s="265">
        <f t="shared" si="18"/>
        <v>2.3855345355587348E-2</v>
      </c>
      <c r="R119" s="147">
        <f>((R220/27)*1000)/1000</f>
        <v>0.22592592592592592</v>
      </c>
      <c r="S119" s="275">
        <f>ND代替値*2.71828^(-(0.69315/28.799)*(N119-調査開始日)/365.25)</f>
        <v>4.7665458295713071E-3</v>
      </c>
      <c r="T119" s="149">
        <v>2.19</v>
      </c>
      <c r="U119" s="274">
        <f>S119/T119</f>
        <v>2.1765049450097294E-3</v>
      </c>
      <c r="AD119" s="74">
        <f t="shared" si="12"/>
        <v>1.9339790432941815</v>
      </c>
      <c r="AE119" s="74">
        <f t="shared" si="13"/>
        <v>1.2268463325730636</v>
      </c>
      <c r="AF119" s="184">
        <f t="shared" si="14"/>
        <v>0.10009707039992971</v>
      </c>
      <c r="AG119" s="183">
        <f t="shared" si="15"/>
        <v>199.999999842177</v>
      </c>
      <c r="AH119" s="75">
        <f t="shared" si="16"/>
        <v>9.6559199791867667E-2</v>
      </c>
    </row>
    <row r="120" spans="1:35" ht="11.1" customHeight="1" x14ac:dyDescent="0.2">
      <c r="B120" s="136">
        <v>32364</v>
      </c>
      <c r="C120" s="266">
        <f>ND代替値</f>
        <v>9.8148148148148151E-2</v>
      </c>
      <c r="D120" s="144">
        <v>128</v>
      </c>
      <c r="E120" s="264">
        <f>ND代替値*2.71828^(-(0.69315/2.062)*(B120-事故日Cb)/365.25)</f>
        <v>1.2869144407299221E-2</v>
      </c>
      <c r="F120" s="139">
        <v>0.19</v>
      </c>
      <c r="G120" s="275">
        <f>ND代替値*2.71828^(-(0.69315/28.799)*(B120-調査開始日)/365.25)</f>
        <v>4.67170268683678E-3</v>
      </c>
      <c r="H120" s="298">
        <v>2.6</v>
      </c>
      <c r="I120" s="274">
        <f>G120/H120</f>
        <v>1.7968087257064537E-3</v>
      </c>
      <c r="J120" s="155"/>
      <c r="K120" s="144"/>
      <c r="L120" s="144"/>
      <c r="M120" s="156"/>
      <c r="N120" s="136">
        <v>32283</v>
      </c>
      <c r="O120" s="266">
        <f t="shared" si="17"/>
        <v>9.8148148148148151E-2</v>
      </c>
      <c r="P120" s="146">
        <v>123</v>
      </c>
      <c r="Q120" s="265">
        <f t="shared" si="18"/>
        <v>1.9411239885569035E-2</v>
      </c>
      <c r="R120" s="139">
        <v>0.22</v>
      </c>
      <c r="S120" s="147"/>
      <c r="T120" s="149"/>
      <c r="U120" s="151"/>
      <c r="AD120" s="74">
        <f t="shared" si="12"/>
        <v>1.9067862042470287</v>
      </c>
      <c r="AE120" s="74">
        <f t="shared" si="13"/>
        <v>0.99829233697212183</v>
      </c>
      <c r="AF120" s="184">
        <f t="shared" si="14"/>
        <v>5.4332838640906928E-3</v>
      </c>
      <c r="AG120" s="183">
        <f t="shared" si="15"/>
        <v>199.99999977560003</v>
      </c>
      <c r="AH120" s="75">
        <f t="shared" si="16"/>
        <v>9.5143457579418944E-2</v>
      </c>
    </row>
    <row r="121" spans="1:35" ht="11.1" customHeight="1" x14ac:dyDescent="0.2">
      <c r="B121" s="136"/>
      <c r="C121" s="150"/>
      <c r="D121" s="137"/>
      <c r="E121" s="147"/>
      <c r="F121" s="137"/>
      <c r="G121" s="147"/>
      <c r="H121" s="298"/>
      <c r="I121" s="270"/>
      <c r="J121" s="155"/>
      <c r="K121" s="144"/>
      <c r="L121" s="144"/>
      <c r="M121" s="156"/>
      <c r="N121" s="136">
        <v>32454</v>
      </c>
      <c r="O121" s="266">
        <f t="shared" si="17"/>
        <v>9.8148148148148151E-2</v>
      </c>
      <c r="P121" s="146">
        <v>123</v>
      </c>
      <c r="Q121" s="265">
        <f t="shared" si="18"/>
        <v>1.6584594523085056E-2</v>
      </c>
      <c r="R121" s="139">
        <v>0.16</v>
      </c>
      <c r="S121" s="275">
        <f>ND代替値*2.71828^(-(0.69315/28.799)*(N121-調査開始日)/365.25)</f>
        <v>4.6440784796917328E-3</v>
      </c>
      <c r="T121" s="149">
        <v>2</v>
      </c>
      <c r="U121" s="274">
        <f>S121/T121</f>
        <v>2.3220392398458664E-3</v>
      </c>
      <c r="AD121" s="74">
        <f t="shared" si="12"/>
        <v>1.8862850219906433</v>
      </c>
      <c r="AE121" s="74">
        <f t="shared" si="13"/>
        <v>0.85292200404437424</v>
      </c>
      <c r="AF121" s="184">
        <f t="shared" si="14"/>
        <v>5.8761976482197675E-4</v>
      </c>
      <c r="AG121" s="183">
        <f t="shared" si="15"/>
        <v>199.99999972477568</v>
      </c>
      <c r="AH121" s="75">
        <f t="shared" si="16"/>
        <v>9.4076677779578455E-2</v>
      </c>
    </row>
    <row r="122" spans="1:35" ht="11.1" customHeight="1" x14ac:dyDescent="0.2">
      <c r="B122" s="136">
        <v>32706</v>
      </c>
      <c r="C122" s="266">
        <f>ND代替値</f>
        <v>9.8148148148148151E-2</v>
      </c>
      <c r="D122" s="144">
        <v>113</v>
      </c>
      <c r="E122" s="264">
        <f>ND代替値*2.71828^(-(0.69315/2.062)*(B122-事故日Cb)/365.25)</f>
        <v>9.3940493361809787E-3</v>
      </c>
      <c r="F122" s="139">
        <v>0.15</v>
      </c>
      <c r="G122" s="275">
        <f>ND代替値*2.71828^(-(0.69315/28.799)*(B122-調査開始日)/365.25)</f>
        <v>4.5675966128770193E-3</v>
      </c>
      <c r="H122" s="298">
        <v>2.7</v>
      </c>
      <c r="I122" s="274">
        <f>G122/H122</f>
        <v>1.6917024492137107E-3</v>
      </c>
      <c r="J122" s="155"/>
      <c r="K122" s="144"/>
      <c r="L122" s="144"/>
      <c r="M122" s="156"/>
      <c r="N122" s="136">
        <v>32646</v>
      </c>
      <c r="O122" s="266">
        <f t="shared" si="17"/>
        <v>9.8148148148148151E-2</v>
      </c>
      <c r="P122" s="146">
        <v>128</v>
      </c>
      <c r="Q122" s="265">
        <f t="shared" si="18"/>
        <v>1.3898334941345878E-2</v>
      </c>
      <c r="R122" s="139">
        <v>0.16</v>
      </c>
      <c r="S122" s="147"/>
      <c r="T122" s="149"/>
      <c r="U122" s="151"/>
      <c r="AD122" s="74">
        <f t="shared" si="12"/>
        <v>1.8635287235299796</v>
      </c>
      <c r="AE122" s="74">
        <f t="shared" si="13"/>
        <v>0.71477151126921656</v>
      </c>
      <c r="AF122" s="184">
        <f t="shared" si="14"/>
        <v>4.8361859495984746E-5</v>
      </c>
      <c r="AG122" s="183">
        <f t="shared" si="15"/>
        <v>199.99999966770977</v>
      </c>
      <c r="AH122" s="75">
        <f t="shared" si="16"/>
        <v>9.289313801600714E-2</v>
      </c>
    </row>
    <row r="123" spans="1:35" ht="11.1" customHeight="1" x14ac:dyDescent="0.2">
      <c r="B123" s="136"/>
      <c r="C123" s="150"/>
      <c r="D123" s="137"/>
      <c r="E123" s="147"/>
      <c r="F123" s="137"/>
      <c r="G123" s="147"/>
      <c r="H123" s="298"/>
      <c r="I123" s="270"/>
      <c r="J123" s="155"/>
      <c r="K123" s="144"/>
      <c r="L123" s="144"/>
      <c r="M123" s="156"/>
      <c r="N123" s="136">
        <v>32805</v>
      </c>
      <c r="O123" s="266">
        <f t="shared" si="17"/>
        <v>9.8148148148148151E-2</v>
      </c>
      <c r="P123" s="146">
        <v>128</v>
      </c>
      <c r="Q123" s="265">
        <f t="shared" si="18"/>
        <v>1.2006342695528622E-2</v>
      </c>
      <c r="R123" s="139">
        <v>0.15</v>
      </c>
      <c r="S123" s="275">
        <f>ND代替値*2.71828^(-(0.69315/28.799)*(N123-調査開始日)/365.25)</f>
        <v>4.5378959320441226E-3</v>
      </c>
      <c r="T123" s="149">
        <v>2.6</v>
      </c>
      <c r="U123" s="274">
        <f>S123/T123</f>
        <v>1.7453445892477394E-3</v>
      </c>
      <c r="AD123" s="74">
        <f t="shared" si="12"/>
        <v>1.8448916186186759</v>
      </c>
      <c r="AE123" s="74">
        <f t="shared" si="13"/>
        <v>0.61746905291290055</v>
      </c>
      <c r="AF123" s="184">
        <f t="shared" si="14"/>
        <v>6.1139809081819478E-6</v>
      </c>
      <c r="AG123" s="183">
        <f t="shared" si="15"/>
        <v>199.999999620452</v>
      </c>
      <c r="AH123" s="75">
        <f t="shared" si="16"/>
        <v>9.1924298123214981E-2</v>
      </c>
    </row>
    <row r="124" spans="1:35" ht="11.1" customHeight="1" x14ac:dyDescent="0.2">
      <c r="B124" s="136">
        <v>33063</v>
      </c>
      <c r="C124" s="266">
        <f>ND代替値</f>
        <v>9.8148148148148151E-2</v>
      </c>
      <c r="D124" s="144">
        <v>119</v>
      </c>
      <c r="E124" s="264">
        <f>ND代替値*2.71828^(-(0.69315/2.062)*(B124-事故日Cb)/365.25)</f>
        <v>6.7633291527777282E-3</v>
      </c>
      <c r="F124" s="139">
        <v>0.17</v>
      </c>
      <c r="G124" s="275">
        <f>ND代替値*2.71828^(-(0.69315/28.799)*(B124-調査開始日)/365.25)</f>
        <v>4.461398472534797E-3</v>
      </c>
      <c r="H124" s="298">
        <v>2.8</v>
      </c>
      <c r="I124" s="274">
        <f>G124/H124</f>
        <v>1.5933565973338562E-3</v>
      </c>
      <c r="J124" s="155"/>
      <c r="K124" s="144"/>
      <c r="L124" s="144"/>
      <c r="M124" s="156"/>
      <c r="N124" s="136">
        <v>33014</v>
      </c>
      <c r="O124" s="266">
        <f t="shared" si="17"/>
        <v>9.8148148148148151E-2</v>
      </c>
      <c r="P124" s="146">
        <v>127</v>
      </c>
      <c r="Q124" s="265">
        <f t="shared" si="18"/>
        <v>9.9054401659299136E-3</v>
      </c>
      <c r="R124" s="139">
        <v>0.21</v>
      </c>
      <c r="S124" s="147"/>
      <c r="T124" s="149"/>
      <c r="U124" s="151"/>
      <c r="AD124" s="74">
        <f t="shared" si="12"/>
        <v>1.8206770157063916</v>
      </c>
      <c r="AE124" s="74">
        <f t="shared" si="13"/>
        <v>0.50942263710496694</v>
      </c>
      <c r="AF124" s="184">
        <f t="shared" si="14"/>
        <v>4.0336570102584728E-7</v>
      </c>
      <c r="AG124" s="183">
        <f t="shared" si="15"/>
        <v>199.99999955833334</v>
      </c>
      <c r="AH124" s="75">
        <f t="shared" si="16"/>
        <v>9.0666145343303667E-2</v>
      </c>
    </row>
    <row r="125" spans="1:35" ht="11.1" customHeight="1" x14ac:dyDescent="0.2">
      <c r="B125" s="136"/>
      <c r="C125" s="150"/>
      <c r="D125" s="137"/>
      <c r="E125" s="147"/>
      <c r="F125" s="137"/>
      <c r="G125" s="147"/>
      <c r="H125" s="298"/>
      <c r="I125" s="270"/>
      <c r="J125" s="155"/>
      <c r="K125" s="144"/>
      <c r="L125" s="144"/>
      <c r="M125" s="156"/>
      <c r="N125" s="136">
        <v>33167</v>
      </c>
      <c r="O125" s="266">
        <f t="shared" si="17"/>
        <v>9.8148148148148151E-2</v>
      </c>
      <c r="P125" s="146">
        <v>126</v>
      </c>
      <c r="Q125" s="265">
        <f t="shared" si="18"/>
        <v>8.60438690397918E-3</v>
      </c>
      <c r="R125" s="139">
        <v>0.18</v>
      </c>
      <c r="S125" s="275">
        <f>ND代替値*2.71828^(-(0.69315/28.799)*(N125-調査開始日)/365.25)</f>
        <v>4.430928198814691E-3</v>
      </c>
      <c r="T125" s="149">
        <v>1.5</v>
      </c>
      <c r="U125" s="274">
        <f>S125/T125</f>
        <v>2.9539521325431272E-3</v>
      </c>
      <c r="AD125" s="74">
        <f t="shared" si="12"/>
        <v>1.8031522668660735</v>
      </c>
      <c r="AE125" s="74">
        <f t="shared" si="13"/>
        <v>0.44251132649035785</v>
      </c>
      <c r="AF125" s="184">
        <f t="shared" si="14"/>
        <v>5.5133250459086036E-8</v>
      </c>
      <c r="AG125" s="183">
        <f t="shared" si="15"/>
        <v>199.99999951285892</v>
      </c>
      <c r="AH125" s="75">
        <f t="shared" si="16"/>
        <v>8.9756035939358117E-2</v>
      </c>
    </row>
    <row r="126" spans="1:35" ht="11.1" customHeight="1" x14ac:dyDescent="0.2">
      <c r="B126" s="136">
        <v>33431</v>
      </c>
      <c r="C126" s="266">
        <f>ND代替値</f>
        <v>9.8148148148148151E-2</v>
      </c>
      <c r="D126" s="144">
        <v>107</v>
      </c>
      <c r="E126" s="264">
        <f>ND代替値*2.71828^(-(0.69315/2.062)*(B126-事故日Cb)/365.25)</f>
        <v>4.8202718187508112E-3</v>
      </c>
      <c r="F126" s="139">
        <v>0.13</v>
      </c>
      <c r="G126" s="275">
        <f>ND代替値*2.71828^(-(0.69315/28.799)*(B126-調査開始日)/365.25)</f>
        <v>4.3545119341118366E-3</v>
      </c>
      <c r="H126" s="298">
        <v>2.9</v>
      </c>
      <c r="I126" s="274">
        <f>G126/H126</f>
        <v>1.5015558393489093E-3</v>
      </c>
      <c r="J126" s="155"/>
      <c r="K126" s="144"/>
      <c r="L126" s="144"/>
      <c r="M126" s="156"/>
      <c r="N126" s="136">
        <v>33378</v>
      </c>
      <c r="O126" s="266">
        <f t="shared" si="17"/>
        <v>9.8148148148148151E-2</v>
      </c>
      <c r="P126" s="146">
        <v>130</v>
      </c>
      <c r="Q126" s="265">
        <f t="shared" si="18"/>
        <v>7.0857133256171535E-3</v>
      </c>
      <c r="R126" s="139">
        <v>0.18</v>
      </c>
      <c r="S126" s="147"/>
      <c r="T126" s="149"/>
      <c r="U126" s="151"/>
      <c r="AD126" s="74">
        <f t="shared" si="12"/>
        <v>1.7792605328281961</v>
      </c>
      <c r="AE126" s="74">
        <f t="shared" si="13"/>
        <v>0.36440811388888217</v>
      </c>
      <c r="AF126" s="184">
        <f t="shared" si="14"/>
        <v>3.5439749053710347E-9</v>
      </c>
      <c r="AG126" s="183">
        <f t="shared" si="15"/>
        <v>199.99999945014579</v>
      </c>
      <c r="AH126" s="75">
        <f t="shared" si="16"/>
        <v>8.8515885644503703E-2</v>
      </c>
    </row>
    <row r="127" spans="1:35" ht="11.1" customHeight="1" x14ac:dyDescent="0.2">
      <c r="B127" s="136"/>
      <c r="C127" s="150"/>
      <c r="D127" s="137"/>
      <c r="E127" s="147"/>
      <c r="F127" s="137"/>
      <c r="G127" s="147"/>
      <c r="H127" s="298"/>
      <c r="I127" s="270"/>
      <c r="J127" s="155"/>
      <c r="K127" s="144"/>
      <c r="L127" s="144"/>
      <c r="M127" s="156"/>
      <c r="N127" s="136">
        <v>33532</v>
      </c>
      <c r="O127" s="266">
        <f t="shared" si="17"/>
        <v>9.8148148148148151E-2</v>
      </c>
      <c r="P127" s="146">
        <v>110</v>
      </c>
      <c r="Q127" s="265">
        <f t="shared" si="18"/>
        <v>6.1493615910261958E-3</v>
      </c>
      <c r="R127" s="139">
        <v>0.18</v>
      </c>
      <c r="S127" s="269">
        <f>ND代替値*2.71828^(-(0.69315/28.799)*(N127-調査開始日)/365.25)</f>
        <v>4.3256267100929393E-3</v>
      </c>
      <c r="T127" s="149">
        <v>1.8</v>
      </c>
      <c r="U127" s="274">
        <f>S127/T127</f>
        <v>2.4031259500516327E-3</v>
      </c>
      <c r="AD127" s="74">
        <f t="shared" si="12"/>
        <v>1.7620230429841042</v>
      </c>
      <c r="AE127" s="74">
        <f t="shared" si="13"/>
        <v>0.31625288182420436</v>
      </c>
      <c r="AF127" s="184">
        <f t="shared" si="14"/>
        <v>4.7814139598828352E-10</v>
      </c>
      <c r="AG127" s="183">
        <f t="shared" si="15"/>
        <v>199.99999940437419</v>
      </c>
      <c r="AH127" s="75">
        <f t="shared" si="16"/>
        <v>8.762158269249512E-2</v>
      </c>
    </row>
    <row r="128" spans="1:35" ht="11.1" customHeight="1" x14ac:dyDescent="0.2">
      <c r="B128" s="136">
        <v>33798</v>
      </c>
      <c r="C128" s="266">
        <f>ND代替値</f>
        <v>9.8148148148148151E-2</v>
      </c>
      <c r="D128" s="144">
        <v>119</v>
      </c>
      <c r="E128" s="264">
        <f>ND代替値*2.71828^(-(0.69315/2.062)*(B128-事故日Cb)/365.25)</f>
        <v>3.4386045438735981E-3</v>
      </c>
      <c r="F128" s="139">
        <v>0.14000000000000001</v>
      </c>
      <c r="G128" s="275">
        <f>ND代替値*2.71828^(-(0.69315/28.799)*(B128-調査開始日)/365.25)</f>
        <v>4.250466271511725E-3</v>
      </c>
      <c r="H128" s="298">
        <v>3.1</v>
      </c>
      <c r="I128" s="274">
        <f>G128/H128</f>
        <v>1.3711181521005565E-3</v>
      </c>
      <c r="J128" s="155"/>
      <c r="K128" s="144"/>
      <c r="L128" s="144"/>
      <c r="M128" s="156"/>
      <c r="N128" s="136">
        <v>33758</v>
      </c>
      <c r="O128" s="266">
        <f t="shared" si="17"/>
        <v>9.8148148148148151E-2</v>
      </c>
      <c r="P128" s="146">
        <v>125</v>
      </c>
      <c r="Q128" s="265">
        <f t="shared" si="18"/>
        <v>4.994571131417761E-3</v>
      </c>
      <c r="R128" s="139">
        <v>0.17</v>
      </c>
      <c r="S128" s="147"/>
      <c r="T128" s="149"/>
      <c r="U128" s="151"/>
      <c r="AD128" s="74">
        <f t="shared" si="12"/>
        <v>1.7370283731906713</v>
      </c>
      <c r="AE128" s="74">
        <f t="shared" si="13"/>
        <v>0.25686365818719914</v>
      </c>
      <c r="AF128" s="184">
        <f t="shared" si="14"/>
        <v>2.5287129101970778E-11</v>
      </c>
      <c r="AG128" s="183">
        <f t="shared" si="15"/>
        <v>199.99999933720281</v>
      </c>
      <c r="AH128" s="75">
        <f t="shared" si="16"/>
        <v>8.6325497731586681E-2</v>
      </c>
    </row>
    <row r="129" spans="2:34" ht="11.1" customHeight="1" x14ac:dyDescent="0.2">
      <c r="B129" s="136"/>
      <c r="C129" s="150"/>
      <c r="D129" s="137"/>
      <c r="E129" s="147"/>
      <c r="F129" s="137"/>
      <c r="G129" s="147"/>
      <c r="H129" s="298"/>
      <c r="I129" s="270"/>
      <c r="J129" s="155"/>
      <c r="K129" s="144"/>
      <c r="L129" s="144"/>
      <c r="M129" s="156"/>
      <c r="N129" s="136">
        <v>33903</v>
      </c>
      <c r="O129" s="266">
        <f t="shared" si="17"/>
        <v>9.8148148148148151E-2</v>
      </c>
      <c r="P129" s="146">
        <v>125</v>
      </c>
      <c r="Q129" s="265">
        <f t="shared" si="18"/>
        <v>4.3706088529679478E-3</v>
      </c>
      <c r="R129" s="139">
        <v>0.16</v>
      </c>
      <c r="S129" s="275">
        <f>ND代替値*2.71828^(-(0.69315/28.799)*(N129-調査開始日)/365.25)</f>
        <v>4.2211584469825335E-3</v>
      </c>
      <c r="T129" s="149">
        <v>0.96</v>
      </c>
      <c r="U129" s="274">
        <f>S129/T129</f>
        <v>4.3970400489401389E-3</v>
      </c>
      <c r="AD129" s="74">
        <f t="shared" si="12"/>
        <v>1.7211790025558689</v>
      </c>
      <c r="AE129" s="74">
        <f t="shared" si="13"/>
        <v>0.22477416958120874</v>
      </c>
      <c r="AF129" s="184">
        <f t="shared" si="14"/>
        <v>3.8353548270525317E-12</v>
      </c>
      <c r="AG129" s="183">
        <f t="shared" si="15"/>
        <v>199.99999929410612</v>
      </c>
      <c r="AH129" s="75">
        <f t="shared" si="16"/>
        <v>8.5504052764050195E-2</v>
      </c>
    </row>
    <row r="130" spans="2:34" ht="11.1" customHeight="1" x14ac:dyDescent="0.2">
      <c r="B130" s="136">
        <v>34177</v>
      </c>
      <c r="C130" s="266">
        <f>ND代替値</f>
        <v>9.8148148148148151E-2</v>
      </c>
      <c r="D130" s="144">
        <v>116</v>
      </c>
      <c r="E130" s="264">
        <f>ND代替値*2.71828^(-(0.69315/2.062)*(B130-事故日Cb)/365.25)</f>
        <v>2.4260321734544152E-3</v>
      </c>
      <c r="F130" s="139">
        <v>0.14000000000000001</v>
      </c>
      <c r="G130" s="275">
        <f>ND代替値*2.71828^(-(0.69315/28.799)*(B130-調査開始日)/365.25)</f>
        <v>4.1456271896626014E-3</v>
      </c>
      <c r="H130" s="298">
        <v>2.9</v>
      </c>
      <c r="I130" s="274">
        <f>G130/H130</f>
        <v>1.4295266171250351E-3</v>
      </c>
      <c r="J130" s="155"/>
      <c r="K130" s="144"/>
      <c r="L130" s="144"/>
      <c r="M130" s="156"/>
      <c r="N130" s="136">
        <v>34114</v>
      </c>
      <c r="O130" s="266">
        <f t="shared" si="17"/>
        <v>9.8148148148148151E-2</v>
      </c>
      <c r="P130" s="146">
        <v>111.3</v>
      </c>
      <c r="Q130" s="265">
        <f t="shared" si="18"/>
        <v>3.5991967511611375E-3</v>
      </c>
      <c r="R130" s="139">
        <v>0.16</v>
      </c>
      <c r="S130" s="147"/>
      <c r="T130" s="149"/>
      <c r="U130" s="151"/>
      <c r="AD130" s="74">
        <f t="shared" si="12"/>
        <v>1.6983734127472416</v>
      </c>
      <c r="AE130" s="74">
        <f t="shared" si="13"/>
        <v>0.18510154720257277</v>
      </c>
      <c r="AF130" s="184">
        <f t="shared" si="14"/>
        <v>2.4653727373383434E-13</v>
      </c>
      <c r="AG130" s="183">
        <f t="shared" si="15"/>
        <v>199.99999923139299</v>
      </c>
      <c r="AH130" s="75">
        <f t="shared" si="16"/>
        <v>8.4322651701304693E-2</v>
      </c>
    </row>
    <row r="131" spans="2:34" ht="11.1" customHeight="1" x14ac:dyDescent="0.2">
      <c r="B131" s="136"/>
      <c r="C131" s="150"/>
      <c r="D131" s="137"/>
      <c r="E131" s="147"/>
      <c r="F131" s="137"/>
      <c r="G131" s="147"/>
      <c r="H131" s="298"/>
      <c r="I131" s="270"/>
      <c r="J131" s="155"/>
      <c r="K131" s="144"/>
      <c r="L131" s="144"/>
      <c r="M131" s="156"/>
      <c r="N131" s="136">
        <v>34248</v>
      </c>
      <c r="O131" s="266">
        <f t="shared" si="17"/>
        <v>9.8148148148148151E-2</v>
      </c>
      <c r="P131" s="146">
        <v>109.8</v>
      </c>
      <c r="Q131" s="265">
        <f t="shared" si="18"/>
        <v>3.1816031541882475E-3</v>
      </c>
      <c r="R131" s="139">
        <v>0.12</v>
      </c>
      <c r="S131" s="275">
        <f>ND代替値*2.71828^(-(0.69315/28.799)*(N131-調査開始日)/365.25)</f>
        <v>4.1262766829153101E-3</v>
      </c>
      <c r="T131" s="149">
        <v>2.56</v>
      </c>
      <c r="U131" s="274">
        <f>S131/T131</f>
        <v>1.6118268292637931E-3</v>
      </c>
      <c r="AD131" s="74">
        <f t="shared" si="12"/>
        <v>1.6840473824799709</v>
      </c>
      <c r="AE131" s="74">
        <f t="shared" si="13"/>
        <v>0.16362530507253845</v>
      </c>
      <c r="AF131" s="184">
        <f t="shared" si="14"/>
        <v>4.3144632680439552E-14</v>
      </c>
      <c r="AG131" s="183">
        <f t="shared" si="15"/>
        <v>199.99999919156573</v>
      </c>
      <c r="AH131" s="75">
        <f t="shared" si="16"/>
        <v>8.3580867299497916E-2</v>
      </c>
    </row>
    <row r="132" spans="2:34" ht="11.1" customHeight="1" x14ac:dyDescent="0.2">
      <c r="B132" s="136">
        <v>34533</v>
      </c>
      <c r="C132" s="266">
        <f>ND代替値</f>
        <v>9.8148148148148151E-2</v>
      </c>
      <c r="D132" s="144">
        <v>112</v>
      </c>
      <c r="E132" s="264">
        <f>ND代替値*2.71828^(-(0.69315/2.062)*(B132-事故日Cb)/365.25)</f>
        <v>1.7482516290504649E-3</v>
      </c>
      <c r="F132" s="139">
        <v>0.11</v>
      </c>
      <c r="G132" s="275">
        <f>ND代替値*2.71828^(-(0.69315/28.799)*(B132-調査開始日)/365.25)</f>
        <v>4.0495068164117841E-3</v>
      </c>
      <c r="H132" s="298">
        <v>1.9</v>
      </c>
      <c r="I132" s="274">
        <f>G132/H132</f>
        <v>2.1313193770588338E-3</v>
      </c>
      <c r="J132" s="155"/>
      <c r="K132" s="144"/>
      <c r="L132" s="144"/>
      <c r="M132" s="156"/>
      <c r="N132" s="136">
        <v>34477</v>
      </c>
      <c r="O132" s="266">
        <f t="shared" si="17"/>
        <v>9.8148148148148151E-2</v>
      </c>
      <c r="P132" s="146">
        <v>106.9</v>
      </c>
      <c r="Q132" s="265">
        <f t="shared" si="18"/>
        <v>2.5770039555603067E-3</v>
      </c>
      <c r="R132" s="139">
        <v>0.15</v>
      </c>
      <c r="S132" s="147"/>
      <c r="T132" s="149"/>
      <c r="U132" s="151"/>
      <c r="AD132" s="74">
        <f t="shared" si="12"/>
        <v>1.6598439987056322</v>
      </c>
      <c r="AE132" s="74">
        <f t="shared" si="13"/>
        <v>0.13253163200024434</v>
      </c>
      <c r="AF132" s="184">
        <f t="shared" si="14"/>
        <v>2.1944373404893213E-15</v>
      </c>
      <c r="AG132" s="183">
        <f t="shared" si="15"/>
        <v>199.99999912350268</v>
      </c>
      <c r="AH132" s="75">
        <f t="shared" si="16"/>
        <v>8.2328264303686602E-2</v>
      </c>
    </row>
    <row r="133" spans="2:34" ht="11.1" customHeight="1" x14ac:dyDescent="0.2">
      <c r="B133" s="136"/>
      <c r="C133" s="150"/>
      <c r="D133" s="137"/>
      <c r="E133" s="147"/>
      <c r="F133" s="137"/>
      <c r="G133" s="147"/>
      <c r="H133" s="298"/>
      <c r="I133" s="270"/>
      <c r="J133" s="155"/>
      <c r="K133" s="144"/>
      <c r="L133" s="144"/>
      <c r="M133" s="156"/>
      <c r="N133" s="136">
        <v>34618</v>
      </c>
      <c r="O133" s="266">
        <f t="shared" si="17"/>
        <v>9.8148148148148151E-2</v>
      </c>
      <c r="P133" s="146">
        <v>102.1</v>
      </c>
      <c r="Q133" s="265">
        <f t="shared" si="18"/>
        <v>2.2633807456811919E-3</v>
      </c>
      <c r="R133" s="139">
        <v>0.11</v>
      </c>
      <c r="S133" s="275">
        <f>ND代替値*2.71828^(-(0.69315/28.799)*(N133-調査開始日)/365.25)</f>
        <v>4.0268882719673594E-3</v>
      </c>
      <c r="T133" s="149">
        <v>2.56</v>
      </c>
      <c r="U133" s="274">
        <f>S133/T133</f>
        <v>1.5730032312372497E-3</v>
      </c>
      <c r="AD133" s="74">
        <f t="shared" si="12"/>
        <v>1.6451148272417651</v>
      </c>
      <c r="AE133" s="74">
        <f t="shared" si="13"/>
        <v>0.11640243834931843</v>
      </c>
      <c r="AF133" s="184">
        <f t="shared" si="14"/>
        <v>3.506104882133752E-16</v>
      </c>
      <c r="AG133" s="183">
        <f t="shared" si="15"/>
        <v>199.99999908159492</v>
      </c>
      <c r="AH133" s="75">
        <f t="shared" si="16"/>
        <v>8.1566366649437616E-2</v>
      </c>
    </row>
    <row r="134" spans="2:34" ht="11.1" customHeight="1" x14ac:dyDescent="0.2">
      <c r="B134" s="136">
        <v>34891</v>
      </c>
      <c r="C134" s="266">
        <f>ND代替値</f>
        <v>9.8148148148148151E-2</v>
      </c>
      <c r="D134" s="144">
        <v>107</v>
      </c>
      <c r="E134" s="264">
        <f>ND代替値*2.71828^(-(0.69315/2.062)*(B134-事故日Cb)/365.25)</f>
        <v>1.2575113986962874E-3</v>
      </c>
      <c r="F134" s="139">
        <v>0.11</v>
      </c>
      <c r="G134" s="275">
        <f>ND代替値*2.71828^(-(0.69315/28.799)*(B134-調査開始日)/365.25)</f>
        <v>3.9550938025453303E-3</v>
      </c>
      <c r="H134" s="298">
        <v>2.8</v>
      </c>
      <c r="I134" s="274">
        <f>G134/H134</f>
        <v>1.4125335009090466E-3</v>
      </c>
      <c r="J134" s="155"/>
      <c r="K134" s="144"/>
      <c r="L134" s="144"/>
      <c r="M134" s="156"/>
      <c r="N134" s="136">
        <v>34921</v>
      </c>
      <c r="O134" s="266">
        <f t="shared" si="17"/>
        <v>9.8148148148148151E-2</v>
      </c>
      <c r="P134" s="146">
        <v>127</v>
      </c>
      <c r="Q134" s="265">
        <f t="shared" si="18"/>
        <v>1.712572695027128E-3</v>
      </c>
      <c r="R134" s="139">
        <v>0.15</v>
      </c>
      <c r="S134" s="147"/>
      <c r="T134" s="149"/>
      <c r="U134" s="151"/>
      <c r="W134" s="12"/>
      <c r="X134" s="276" t="s">
        <v>6</v>
      </c>
      <c r="Y134" s="277" t="s">
        <v>7</v>
      </c>
      <c r="Z134" s="6" t="s">
        <v>8</v>
      </c>
      <c r="AD134" s="74">
        <f t="shared" si="12"/>
        <v>1.6139035040282159</v>
      </c>
      <c r="AE134" s="74">
        <f t="shared" si="13"/>
        <v>8.8075167172823723E-2</v>
      </c>
      <c r="AF134" s="184">
        <f t="shared" si="14"/>
        <v>6.8108440736163141E-18</v>
      </c>
      <c r="AG134" s="183">
        <f t="shared" si="15"/>
        <v>199.99999899153772</v>
      </c>
      <c r="AH134" s="75">
        <f t="shared" si="16"/>
        <v>7.9952868922671061E-2</v>
      </c>
    </row>
    <row r="135" spans="2:34" ht="11.1" customHeight="1" x14ac:dyDescent="0.2">
      <c r="B135" s="136"/>
      <c r="C135" s="150"/>
      <c r="D135" s="137"/>
      <c r="E135" s="147"/>
      <c r="F135" s="137"/>
      <c r="G135" s="147"/>
      <c r="H135" s="298"/>
      <c r="I135" s="270"/>
      <c r="J135" s="155"/>
      <c r="K135" s="144"/>
      <c r="L135" s="144"/>
      <c r="M135" s="156"/>
      <c r="N135" s="136">
        <v>34989</v>
      </c>
      <c r="O135" s="266">
        <f t="shared" si="17"/>
        <v>9.8148148148148151E-2</v>
      </c>
      <c r="P135" s="146">
        <v>118</v>
      </c>
      <c r="Q135" s="265">
        <f t="shared" si="18"/>
        <v>1.6086794992097048E-3</v>
      </c>
      <c r="R135" s="139">
        <v>0.12</v>
      </c>
      <c r="S135" s="275">
        <f>ND代替値*2.71828^(-(0.69315/28.799)*(N135-調査開始日)/365.25)</f>
        <v>3.9296348444974108E-3</v>
      </c>
      <c r="T135" s="149">
        <v>1.83</v>
      </c>
      <c r="U135" s="274">
        <f>S135/T135</f>
        <v>2.1473414450805524E-3</v>
      </c>
      <c r="W135" s="18" t="s">
        <v>13</v>
      </c>
      <c r="X135" s="18"/>
      <c r="Y135" s="18"/>
      <c r="Z135" s="18"/>
      <c r="AD135" s="74">
        <f t="shared" si="12"/>
        <v>1.6069807422305069</v>
      </c>
      <c r="AE135" s="74">
        <f t="shared" si="13"/>
        <v>8.2732088530784814E-2</v>
      </c>
      <c r="AF135" s="184">
        <f t="shared" si="14"/>
        <v>2.8123806883630711E-18</v>
      </c>
      <c r="AG135" s="183">
        <f t="shared" si="15"/>
        <v>199.99999897132685</v>
      </c>
      <c r="AH135" s="75">
        <f t="shared" si="16"/>
        <v>7.9595171685511334E-2</v>
      </c>
    </row>
    <row r="136" spans="2:34" ht="11.1" customHeight="1" x14ac:dyDescent="0.2">
      <c r="B136" s="136">
        <v>35263</v>
      </c>
      <c r="C136" s="266">
        <f>ND代替値</f>
        <v>9.8148148148148151E-2</v>
      </c>
      <c r="D136" s="144">
        <v>106</v>
      </c>
      <c r="E136" s="264">
        <f>ND代替値*2.71828^(-(0.69315/2.062)*(B136-事故日Cb)/365.25)</f>
        <v>8.9294383303348355E-4</v>
      </c>
      <c r="F136" s="139">
        <v>0.11</v>
      </c>
      <c r="G136" s="275">
        <f>ND代替値*2.71828^(-(0.69315/28.799)*(B136-調査開始日)/365.25)</f>
        <v>3.8593199619027341E-3</v>
      </c>
      <c r="H136" s="298">
        <v>3.3</v>
      </c>
      <c r="I136" s="274">
        <f>G136/H136</f>
        <v>1.1694908975462832E-3</v>
      </c>
      <c r="J136" s="155"/>
      <c r="K136" s="144"/>
      <c r="L136" s="144"/>
      <c r="M136" s="156"/>
      <c r="N136" s="136">
        <v>35208</v>
      </c>
      <c r="O136" s="266">
        <f t="shared" si="17"/>
        <v>9.8148148148148151E-2</v>
      </c>
      <c r="P136" s="146">
        <v>151</v>
      </c>
      <c r="Q136" s="265">
        <f t="shared" si="18"/>
        <v>1.315029778604945E-3</v>
      </c>
      <c r="R136" s="139">
        <v>0.13</v>
      </c>
      <c r="S136" s="147"/>
      <c r="T136" s="149"/>
      <c r="U136" s="151"/>
      <c r="W136" s="12" t="s">
        <v>21</v>
      </c>
      <c r="X136" s="278">
        <f>(SUM(D105:D190)+MIN(D105:D190)/2*COUNTIF(D105:D190,"-"))/COUNTA(D105:D190)</f>
        <v>120.78908908908912</v>
      </c>
      <c r="Y136" s="279">
        <f>(SUM(F105:F190)+MIN(F105:F190)/2*COUNTIF(F105:F190,"-"))/COUNTA(F105:F190)</f>
        <v>0.23413913913913917</v>
      </c>
      <c r="Z136" s="56">
        <f>(SUM(H105:H190)+MIN(H105:H190)/2*COUNTIF(H105:H190,"-"))/COUNTA(H105:H190)</f>
        <v>2.7191428571428564</v>
      </c>
      <c r="AC136" s="27"/>
      <c r="AD136" s="74">
        <f t="shared" si="12"/>
        <v>1.5848865548588904</v>
      </c>
      <c r="AE136" s="74">
        <f t="shared" si="13"/>
        <v>6.7630102899682881E-2</v>
      </c>
      <c r="AF136" s="184">
        <f t="shared" si="14"/>
        <v>1.629145059130675E-19</v>
      </c>
      <c r="AG136" s="183">
        <f t="shared" si="15"/>
        <v>199.99999890623599</v>
      </c>
      <c r="AH136" s="75">
        <f t="shared" si="16"/>
        <v>7.8454016357238587E-2</v>
      </c>
    </row>
    <row r="137" spans="2:34" ht="11.1" customHeight="1" x14ac:dyDescent="0.2">
      <c r="B137" s="136"/>
      <c r="C137" s="150"/>
      <c r="D137" s="137"/>
      <c r="E137" s="147"/>
      <c r="F137" s="137"/>
      <c r="G137" s="147"/>
      <c r="H137" s="298"/>
      <c r="I137" s="270"/>
      <c r="J137" s="155"/>
      <c r="K137" s="144"/>
      <c r="L137" s="144"/>
      <c r="M137" s="156"/>
      <c r="N137" s="136">
        <v>35352</v>
      </c>
      <c r="O137" s="266">
        <f t="shared" si="17"/>
        <v>9.8148148148148151E-2</v>
      </c>
      <c r="P137" s="146">
        <v>114</v>
      </c>
      <c r="Q137" s="265">
        <f t="shared" si="18"/>
        <v>1.1518051719053082E-3</v>
      </c>
      <c r="R137" s="139">
        <v>9.7000000000000003E-2</v>
      </c>
      <c r="S137" s="269">
        <f>ND代替値*2.71828^(-(0.69315/28.799)*(N137-調査開始日)/365.25)</f>
        <v>3.8367522668813167E-3</v>
      </c>
      <c r="T137" s="149">
        <v>1.19</v>
      </c>
      <c r="U137" s="274">
        <f>S137/T137</f>
        <v>3.2241615688078291E-3</v>
      </c>
      <c r="W137" s="24" t="s">
        <v>32</v>
      </c>
      <c r="X137" s="280">
        <f>(SUM(P105:P190)+MIN(P105:P190)/2*COUNTIF(P105:P190,"-"))/COUNTA(P105:P190)</f>
        <v>121.49284627092847</v>
      </c>
      <c r="Y137" s="281">
        <f>(SUM(R105:R190)+MIN(R105:R190)/2*COUNTIF(R105:R190,"-"))/COUNTA(R105:R190)</f>
        <v>0.42134043632673779</v>
      </c>
      <c r="Z137" s="57">
        <f>(SUM(T105:T190)+MIN(T105:T190)/2*COUNTIF(T105:T190,"-"))/COUNTA(T105:T190)</f>
        <v>2.2497142857142856</v>
      </c>
      <c r="AD137" s="74">
        <f t="shared" si="12"/>
        <v>1.5705246684898455</v>
      </c>
      <c r="AE137" s="74">
        <f t="shared" si="13"/>
        <v>5.9235694555130135E-2</v>
      </c>
      <c r="AF137" s="184">
        <f t="shared" si="14"/>
        <v>2.5033103938992937E-20</v>
      </c>
      <c r="AG137" s="183">
        <f t="shared" si="15"/>
        <v>199.99999886343653</v>
      </c>
      <c r="AH137" s="75">
        <f t="shared" si="16"/>
        <v>7.7712597974675612E-2</v>
      </c>
    </row>
    <row r="138" spans="2:34" ht="11.1" customHeight="1" x14ac:dyDescent="0.2">
      <c r="B138" s="136">
        <v>35614</v>
      </c>
      <c r="C138" s="266">
        <f>ND代替値</f>
        <v>9.8148148148148151E-2</v>
      </c>
      <c r="D138" s="144">
        <v>121</v>
      </c>
      <c r="E138" s="264">
        <f>ND代替値*2.71828^(-(0.69315/2.062)*(B138-事故日Cb)/365.25)</f>
        <v>6.4644267620385474E-4</v>
      </c>
      <c r="F138" s="139">
        <v>0.1</v>
      </c>
      <c r="G138" s="275">
        <f>ND代替値*2.71828^(-(0.69315/28.799)*(B138-調査開始日)/365.25)</f>
        <v>3.7710801900009221E-3</v>
      </c>
      <c r="H138" s="298">
        <v>2.4</v>
      </c>
      <c r="I138" s="274">
        <f>G138/H138</f>
        <v>1.5712834125003843E-3</v>
      </c>
      <c r="J138" s="155"/>
      <c r="K138" s="144"/>
      <c r="L138" s="144"/>
      <c r="M138" s="156"/>
      <c r="N138" s="136">
        <v>35559</v>
      </c>
      <c r="O138" s="266">
        <f t="shared" si="17"/>
        <v>9.8148148148148151E-2</v>
      </c>
      <c r="P138" s="146">
        <v>113</v>
      </c>
      <c r="Q138" s="265">
        <f t="shared" si="18"/>
        <v>9.5200990019857863E-4</v>
      </c>
      <c r="R138" s="139">
        <v>0.1</v>
      </c>
      <c r="S138" s="147"/>
      <c r="T138" s="149"/>
      <c r="U138" s="151"/>
      <c r="W138" s="18" t="s">
        <v>35</v>
      </c>
      <c r="X138" s="58"/>
      <c r="Y138" s="58"/>
      <c r="Z138" s="58"/>
      <c r="AD138" s="74">
        <f t="shared" si="12"/>
        <v>1.5501071616604816</v>
      </c>
      <c r="AE138" s="74">
        <f t="shared" si="13"/>
        <v>4.8960509153069758E-2</v>
      </c>
      <c r="AF138" s="184">
        <f t="shared" si="14"/>
        <v>1.6950692240928226E-21</v>
      </c>
      <c r="AG138" s="183">
        <f t="shared" si="15"/>
        <v>199.99999880191228</v>
      </c>
      <c r="AH138" s="75">
        <f t="shared" si="16"/>
        <v>7.6659067462859332E-2</v>
      </c>
    </row>
    <row r="139" spans="2:34" ht="11.1" customHeight="1" x14ac:dyDescent="0.3">
      <c r="B139" s="136"/>
      <c r="C139" s="150"/>
      <c r="D139" s="137"/>
      <c r="E139" s="147"/>
      <c r="F139" s="137"/>
      <c r="G139" s="147"/>
      <c r="H139" s="298"/>
      <c r="I139" s="270"/>
      <c r="J139" s="155"/>
      <c r="K139" s="144"/>
      <c r="L139" s="144"/>
      <c r="M139" s="156"/>
      <c r="N139" s="136">
        <v>35717</v>
      </c>
      <c r="O139" s="266">
        <f t="shared" si="17"/>
        <v>9.8148148148148151E-2</v>
      </c>
      <c r="P139" s="146">
        <v>113</v>
      </c>
      <c r="Q139" s="265">
        <f t="shared" si="18"/>
        <v>8.2316922326961938E-4</v>
      </c>
      <c r="R139" s="139">
        <v>0.12</v>
      </c>
      <c r="S139" s="275">
        <f>ND代替値*2.71828^(-(0.69315/28.799)*(N139-調査開始日)/365.25)</f>
        <v>3.7455714335590255E-3</v>
      </c>
      <c r="T139" s="149">
        <v>1.8</v>
      </c>
      <c r="U139" s="274">
        <f>S139/T139</f>
        <v>2.0808730186439028E-3</v>
      </c>
      <c r="V139" s="28"/>
      <c r="W139" s="12" t="s">
        <v>21</v>
      </c>
      <c r="X139" s="278">
        <f>D191</f>
        <v>135.30000000000001</v>
      </c>
      <c r="Y139" s="279">
        <f>F191</f>
        <v>1.8</v>
      </c>
      <c r="Z139" s="56">
        <f>H191</f>
        <v>4.7</v>
      </c>
      <c r="AD139" s="74">
        <f t="shared" si="12"/>
        <v>1.5347015924859864</v>
      </c>
      <c r="AE139" s="74">
        <f t="shared" si="13"/>
        <v>4.2334417196723283E-2</v>
      </c>
      <c r="AF139" s="184">
        <f t="shared" si="14"/>
        <v>2.1709881357697594E-22</v>
      </c>
      <c r="AG139" s="183">
        <f t="shared" si="15"/>
        <v>199.9999987549518</v>
      </c>
      <c r="AH139" s="75">
        <f t="shared" si="16"/>
        <v>7.5864545023882735E-2</v>
      </c>
    </row>
    <row r="140" spans="2:34" ht="11.1" customHeight="1" x14ac:dyDescent="0.2">
      <c r="B140" s="136">
        <v>36004</v>
      </c>
      <c r="C140" s="266">
        <f>ND代替値</f>
        <v>9.8148148148148151E-2</v>
      </c>
      <c r="D140" s="144">
        <v>124</v>
      </c>
      <c r="E140" s="264">
        <f>ND代替値*2.71828^(-(0.69315/2.062)*(B140-事故日Cb)/365.25)</f>
        <v>4.5148950655764502E-4</v>
      </c>
      <c r="F140" s="139">
        <v>0.13700000000000001</v>
      </c>
      <c r="G140" s="275">
        <f>ND代替値*2.71828^(-(0.69315/28.799)*(B140-調査開始日)/365.25)</f>
        <v>3.6754002127754736E-3</v>
      </c>
      <c r="H140" s="298">
        <v>2.7</v>
      </c>
      <c r="I140" s="274">
        <f>G140/H140</f>
        <v>1.3612593380649901E-3</v>
      </c>
      <c r="J140" s="155"/>
      <c r="K140" s="144"/>
      <c r="L140" s="144"/>
      <c r="M140" s="156"/>
      <c r="N140" s="136">
        <v>35942</v>
      </c>
      <c r="O140" s="266">
        <f t="shared" si="17"/>
        <v>9.8148148148148151E-2</v>
      </c>
      <c r="P140" s="146">
        <v>113</v>
      </c>
      <c r="Q140" s="265">
        <f t="shared" si="18"/>
        <v>6.6920163701879244E-4</v>
      </c>
      <c r="R140" s="139">
        <v>0.12</v>
      </c>
      <c r="S140" s="147"/>
      <c r="T140" s="149"/>
      <c r="U140" s="151"/>
      <c r="W140" s="24" t="s">
        <v>32</v>
      </c>
      <c r="X140" s="280">
        <f>P191</f>
        <v>151</v>
      </c>
      <c r="Y140" s="281">
        <f>R191</f>
        <v>10.16</v>
      </c>
      <c r="Z140" s="57">
        <f>T191</f>
        <v>3.8</v>
      </c>
      <c r="AD140" s="74">
        <f t="shared" si="12"/>
        <v>1.5130271698645235</v>
      </c>
      <c r="AE140" s="74">
        <f t="shared" si="13"/>
        <v>3.4416084189537899E-2</v>
      </c>
      <c r="AF140" s="184">
        <f t="shared" si="14"/>
        <v>1.1631870399751344E-23</v>
      </c>
      <c r="AG140" s="183">
        <f t="shared" si="15"/>
        <v>199.9999986880776</v>
      </c>
      <c r="AH140" s="75">
        <f t="shared" si="16"/>
        <v>7.4747296994020815E-2</v>
      </c>
    </row>
    <row r="141" spans="2:34" ht="11.1" customHeight="1" x14ac:dyDescent="0.3">
      <c r="B141" s="136"/>
      <c r="C141" s="150"/>
      <c r="D141" s="137"/>
      <c r="E141" s="147"/>
      <c r="F141" s="137"/>
      <c r="G141" s="147"/>
      <c r="H141" s="298"/>
      <c r="I141" s="270"/>
      <c r="J141" s="155"/>
      <c r="K141" s="144"/>
      <c r="L141" s="144"/>
      <c r="M141" s="156"/>
      <c r="N141" s="136">
        <v>36083</v>
      </c>
      <c r="O141" s="266">
        <f t="shared" si="17"/>
        <v>9.8148148148148151E-2</v>
      </c>
      <c r="P141" s="146">
        <v>106.9</v>
      </c>
      <c r="Q141" s="265">
        <f t="shared" si="18"/>
        <v>5.8775932296826539E-4</v>
      </c>
      <c r="R141" s="139">
        <v>9.4E-2</v>
      </c>
      <c r="S141" s="275">
        <f>ND代替値*2.71828^(-(0.69315/28.799)*(N141-調査開始日)/365.25)</f>
        <v>3.6563165779052958E-3</v>
      </c>
      <c r="T141" s="149">
        <v>2.15</v>
      </c>
      <c r="U141" s="274">
        <f>S141/T141</f>
        <v>1.7006123618164167E-3</v>
      </c>
      <c r="V141" s="28"/>
      <c r="W141" s="18" t="s">
        <v>37</v>
      </c>
      <c r="X141" s="58"/>
      <c r="Y141" s="58"/>
      <c r="Z141" s="58"/>
      <c r="AD141" s="74">
        <f t="shared" si="12"/>
        <v>1.4996008258033933</v>
      </c>
      <c r="AE141" s="74">
        <f t="shared" si="13"/>
        <v>3.0227622324082222E-2</v>
      </c>
      <c r="AF141" s="184">
        <f t="shared" si="14"/>
        <v>1.8584516789083117E-24</v>
      </c>
      <c r="AG141" s="183">
        <f t="shared" si="15"/>
        <v>199.99999864616979</v>
      </c>
      <c r="AH141" s="75">
        <f t="shared" si="16"/>
        <v>7.4055556548344406E-2</v>
      </c>
    </row>
    <row r="142" spans="2:34" ht="11.1" customHeight="1" x14ac:dyDescent="0.2">
      <c r="B142" s="136">
        <v>36364</v>
      </c>
      <c r="C142" s="266">
        <f>ND代替値</f>
        <v>9.8148148148148151E-2</v>
      </c>
      <c r="D142" s="144">
        <v>122</v>
      </c>
      <c r="E142" s="264">
        <f>ND代替値*2.71828^(-(0.69315/2.062)*(B142-事故日Cb)/365.25)</f>
        <v>3.2415763344249371E-4</v>
      </c>
      <c r="F142" s="139">
        <v>0.13200000000000001</v>
      </c>
      <c r="G142" s="275">
        <f>ND代替値*2.71828^(-(0.69315/28.799)*(B142-調査開始日)/365.25)</f>
        <v>3.5892363159658971E-3</v>
      </c>
      <c r="H142" s="298">
        <v>2.2000000000000002</v>
      </c>
      <c r="I142" s="274">
        <f>G142/H142</f>
        <v>1.6314710527117714E-3</v>
      </c>
      <c r="J142" s="155"/>
      <c r="K142" s="144"/>
      <c r="L142" s="144"/>
      <c r="M142" s="156"/>
      <c r="N142" s="136">
        <v>36299</v>
      </c>
      <c r="O142" s="266">
        <f t="shared" si="17"/>
        <v>9.8148148148148151E-2</v>
      </c>
      <c r="P142" s="146">
        <v>119</v>
      </c>
      <c r="Q142" s="265">
        <f t="shared" si="18"/>
        <v>4.8179765495842816E-4</v>
      </c>
      <c r="R142" s="139">
        <v>0.11</v>
      </c>
      <c r="S142" s="147"/>
      <c r="T142" s="149"/>
      <c r="U142" s="151"/>
      <c r="W142" s="12" t="s">
        <v>21</v>
      </c>
      <c r="X142" s="278">
        <f>D193</f>
        <v>106</v>
      </c>
      <c r="Y142" s="279">
        <f>F193</f>
        <v>6.2E-2</v>
      </c>
      <c r="Z142" s="56">
        <f>H193</f>
        <v>1.5</v>
      </c>
      <c r="AD142" s="74">
        <f t="shared" si="12"/>
        <v>1.4792635042756164</v>
      </c>
      <c r="AE142" s="74">
        <f t="shared" si="13"/>
        <v>2.4778165112147733E-2</v>
      </c>
      <c r="AF142" s="184">
        <f t="shared" si="14"/>
        <v>1.1193958540127974E-25</v>
      </c>
      <c r="AG142" s="183">
        <f t="shared" si="15"/>
        <v>199.99999858197063</v>
      </c>
      <c r="AH142" s="75">
        <f t="shared" si="16"/>
        <v>7.3008263603012144E-2</v>
      </c>
    </row>
    <row r="143" spans="2:34" ht="11.1" customHeight="1" x14ac:dyDescent="0.2">
      <c r="B143" s="136"/>
      <c r="C143" s="150"/>
      <c r="D143" s="137"/>
      <c r="E143" s="147"/>
      <c r="F143" s="137"/>
      <c r="G143" s="147"/>
      <c r="H143" s="298"/>
      <c r="I143" s="270"/>
      <c r="J143" s="155"/>
      <c r="K143" s="144"/>
      <c r="L143" s="144"/>
      <c r="M143" s="156"/>
      <c r="N143" s="136">
        <v>36452</v>
      </c>
      <c r="O143" s="266">
        <f t="shared" si="17"/>
        <v>9.8148148148148151E-2</v>
      </c>
      <c r="P143" s="146">
        <v>109</v>
      </c>
      <c r="Q143" s="265">
        <f t="shared" si="18"/>
        <v>4.1851481239077242E-4</v>
      </c>
      <c r="R143" s="139">
        <v>8.4000000000000005E-2</v>
      </c>
      <c r="S143" s="275">
        <f>ND代替値*2.71828^(-(0.69315/28.799)*(N143-調査開始日)/365.25)</f>
        <v>3.5684830987165956E-3</v>
      </c>
      <c r="T143" s="149">
        <v>2.64</v>
      </c>
      <c r="U143" s="274">
        <f>S143/T143</f>
        <v>1.3516981434532559E-3</v>
      </c>
      <c r="W143" s="24" t="s">
        <v>32</v>
      </c>
      <c r="X143" s="280">
        <f>P193</f>
        <v>32.799999999999997</v>
      </c>
      <c r="Y143" s="281">
        <f>R193</f>
        <v>6.5000000000000002E-2</v>
      </c>
      <c r="Z143" s="57">
        <f>T193</f>
        <v>0.96</v>
      </c>
      <c r="AD143" s="74">
        <f t="shared" si="12"/>
        <v>1.4650249978533112</v>
      </c>
      <c r="AE143" s="74">
        <f t="shared" si="13"/>
        <v>2.152361892295401E-2</v>
      </c>
      <c r="AF143" s="184">
        <f t="shared" si="14"/>
        <v>1.5300242887581349E-26</v>
      </c>
      <c r="AG143" s="183">
        <f t="shared" si="15"/>
        <v>199.99999853649621</v>
      </c>
      <c r="AH143" s="75">
        <f t="shared" si="16"/>
        <v>7.2275404529548226E-2</v>
      </c>
    </row>
    <row r="144" spans="2:34" ht="11.1" customHeight="1" x14ac:dyDescent="0.2">
      <c r="B144" s="136">
        <v>36719</v>
      </c>
      <c r="C144" s="266">
        <f>ND代替値</f>
        <v>9.8148148148148151E-2</v>
      </c>
      <c r="D144" s="144">
        <v>125</v>
      </c>
      <c r="E144" s="264">
        <f>ND代替値*2.71828^(-(0.69315/2.062)*(B144-事故日Cb)/365.25)</f>
        <v>2.3381013730518086E-4</v>
      </c>
      <c r="F144" s="139">
        <v>0.11600000000000001</v>
      </c>
      <c r="G144" s="275">
        <f>ND代替値*2.71828^(-(0.69315/28.799)*(B144-調査開始日)/365.25)</f>
        <v>3.5062474430903848E-3</v>
      </c>
      <c r="H144" s="298">
        <v>2.8</v>
      </c>
      <c r="I144" s="274">
        <f>G144/H144</f>
        <v>1.2522312296751375E-3</v>
      </c>
      <c r="J144" s="155"/>
      <c r="K144" s="144"/>
      <c r="L144" s="144"/>
      <c r="M144" s="156"/>
      <c r="N144" s="136">
        <v>36664</v>
      </c>
      <c r="O144" s="266">
        <f t="shared" si="17"/>
        <v>9.8148148148148151E-2</v>
      </c>
      <c r="P144" s="146">
        <v>120</v>
      </c>
      <c r="Q144" s="265">
        <f t="shared" si="18"/>
        <v>3.4432993624190707E-4</v>
      </c>
      <c r="R144" s="139">
        <v>0.14000000000000001</v>
      </c>
      <c r="S144" s="147"/>
      <c r="T144" s="149"/>
      <c r="U144" s="151"/>
      <c r="W144" s="18" t="s">
        <v>38</v>
      </c>
      <c r="X144" s="58"/>
      <c r="Y144" s="58"/>
      <c r="Z144" s="58"/>
      <c r="AD144" s="74">
        <f t="shared" si="12"/>
        <v>1.4455220610454658</v>
      </c>
      <c r="AE144" s="74">
        <f t="shared" si="13"/>
        <v>1.7708396721012362E-2</v>
      </c>
      <c r="AF144" s="184">
        <f t="shared" si="14"/>
        <v>9.707925650027905E-28</v>
      </c>
      <c r="AG144" s="183">
        <f t="shared" si="15"/>
        <v>199.9999984734859</v>
      </c>
      <c r="AH144" s="75">
        <f t="shared" si="16"/>
        <v>7.1272082591179536E-2</v>
      </c>
    </row>
    <row r="145" spans="2:34" ht="11.1" customHeight="1" x14ac:dyDescent="0.2">
      <c r="B145" s="136"/>
      <c r="C145" s="150"/>
      <c r="D145" s="137"/>
      <c r="E145" s="147"/>
      <c r="F145" s="137"/>
      <c r="G145" s="147"/>
      <c r="H145" s="298"/>
      <c r="I145" s="270"/>
      <c r="J145" s="155"/>
      <c r="K145" s="144"/>
      <c r="L145" s="144"/>
      <c r="M145" s="156"/>
      <c r="N145" s="136">
        <v>36825</v>
      </c>
      <c r="O145" s="266">
        <f t="shared" si="17"/>
        <v>9.8148148148148151E-2</v>
      </c>
      <c r="P145" s="146">
        <v>111</v>
      </c>
      <c r="Q145" s="265">
        <f t="shared" si="18"/>
        <v>2.9690898953181122E-4</v>
      </c>
      <c r="R145" s="139">
        <v>0.12</v>
      </c>
      <c r="S145" s="275">
        <f>ND代替値*2.71828^(-(0.69315/28.799)*(N145-調査開始日)/365.25)</f>
        <v>3.4818417107560042E-3</v>
      </c>
      <c r="T145" s="149">
        <v>1.91</v>
      </c>
      <c r="U145" s="274">
        <f>S145/T145</f>
        <v>1.8229537752649239E-3</v>
      </c>
      <c r="W145" s="12" t="s">
        <v>21</v>
      </c>
      <c r="X145" s="278" t="e">
        <f>#REF!</f>
        <v>#REF!</v>
      </c>
      <c r="Y145" s="279" t="e">
        <f>#REF!</f>
        <v>#REF!</v>
      </c>
      <c r="Z145" s="56" t="e">
        <f>#REF!</f>
        <v>#REF!</v>
      </c>
      <c r="AD145" s="74">
        <f t="shared" si="12"/>
        <v>1.4308845098654666</v>
      </c>
      <c r="AE145" s="74">
        <f t="shared" si="13"/>
        <v>1.5269605175921718E-2</v>
      </c>
      <c r="AF145" s="184">
        <f t="shared" si="14"/>
        <v>1.1957755821910879E-28</v>
      </c>
      <c r="AG145" s="183">
        <f t="shared" si="15"/>
        <v>199.99999842563375</v>
      </c>
      <c r="AH145" s="75">
        <f t="shared" si="16"/>
        <v>7.0519441382737705E-2</v>
      </c>
    </row>
    <row r="146" spans="2:34" ht="11.1" customHeight="1" x14ac:dyDescent="0.2">
      <c r="B146" s="136">
        <v>37089</v>
      </c>
      <c r="C146" s="266">
        <f>ND代替値</f>
        <v>9.8148148148148151E-2</v>
      </c>
      <c r="D146" s="144">
        <v>125</v>
      </c>
      <c r="E146" s="264">
        <f>ND代替値*2.71828^(-(0.69315/2.062)*(B146-事故日Cb)/365.25)</f>
        <v>1.6633166905966358E-4</v>
      </c>
      <c r="F146" s="139">
        <v>0.12</v>
      </c>
      <c r="G146" s="275">
        <f>ND代替値*2.71828^(-(0.69315/28.799)*(B146-調査開始日)/365.25)</f>
        <v>3.4217934937946577E-3</v>
      </c>
      <c r="H146" s="298">
        <v>3.7</v>
      </c>
      <c r="I146" s="274">
        <f>G146/H146</f>
        <v>9.2480905237693446E-4</v>
      </c>
      <c r="J146" s="155"/>
      <c r="K146" s="144"/>
      <c r="L146" s="144"/>
      <c r="M146" s="156"/>
      <c r="N146" s="136">
        <v>37041</v>
      </c>
      <c r="O146" s="266">
        <f t="shared" si="17"/>
        <v>9.8148148148148151E-2</v>
      </c>
      <c r="P146" s="146">
        <v>141</v>
      </c>
      <c r="Q146" s="265">
        <f t="shared" si="18"/>
        <v>2.433820261158612E-4</v>
      </c>
      <c r="R146" s="139">
        <v>0.15</v>
      </c>
      <c r="S146" s="147"/>
      <c r="T146" s="149"/>
      <c r="U146" s="151"/>
      <c r="W146" s="24" t="s">
        <v>32</v>
      </c>
      <c r="X146" s="280" t="e">
        <f>#REF!</f>
        <v>#REF!</v>
      </c>
      <c r="Y146" s="281" t="e">
        <f>#REF!</f>
        <v>#REF!</v>
      </c>
      <c r="Z146" s="57" t="e">
        <f>#REF!</f>
        <v>#REF!</v>
      </c>
      <c r="AD146" s="74">
        <f t="shared" si="12"/>
        <v>1.4114791068772019</v>
      </c>
      <c r="AE146" s="74">
        <f t="shared" si="13"/>
        <v>1.2516789914530004E-2</v>
      </c>
      <c r="AF146" s="184">
        <f t="shared" si="14"/>
        <v>7.2024806683203041E-30</v>
      </c>
      <c r="AG146" s="183">
        <f t="shared" si="15"/>
        <v>199.99999836143451</v>
      </c>
      <c r="AH146" s="75">
        <f t="shared" si="16"/>
        <v>6.9522156142963684E-2</v>
      </c>
    </row>
    <row r="147" spans="2:34" ht="11.1" customHeight="1" x14ac:dyDescent="0.2">
      <c r="B147" s="136"/>
      <c r="C147" s="150"/>
      <c r="D147" s="137"/>
      <c r="E147" s="147"/>
      <c r="F147" s="137"/>
      <c r="G147" s="147"/>
      <c r="H147" s="298"/>
      <c r="I147" s="270"/>
      <c r="J147" s="155"/>
      <c r="K147" s="144"/>
      <c r="L147" s="144"/>
      <c r="M147" s="156"/>
      <c r="N147" s="136">
        <v>37182</v>
      </c>
      <c r="O147" s="266">
        <f t="shared" si="17"/>
        <v>9.8148148148148151E-2</v>
      </c>
      <c r="P147" s="146">
        <v>131</v>
      </c>
      <c r="Q147" s="265">
        <f t="shared" si="18"/>
        <v>2.1376226084827426E-4</v>
      </c>
      <c r="R147" s="139">
        <v>9.7000000000000003E-2</v>
      </c>
      <c r="S147" s="269">
        <f>ND代替値*2.71828^(-(0.69315/28.799)*(N147-調査開始日)/365.25)</f>
        <v>3.4008877329888294E-3</v>
      </c>
      <c r="T147" s="149">
        <v>2.9</v>
      </c>
      <c r="U147" s="274">
        <f>S147/T147</f>
        <v>1.1727199079271827E-3</v>
      </c>
      <c r="W147" s="18" t="s">
        <v>39</v>
      </c>
      <c r="X147" s="58"/>
      <c r="Y147" s="58"/>
      <c r="Z147" s="58"/>
      <c r="AD147" s="74">
        <f t="shared" ref="AD147:AD165" si="19">2*2.71828^(-(0.69315/30.02)*(N147-事故日Cb)/365.25)</f>
        <v>1.3989538829410533</v>
      </c>
      <c r="AE147" s="74">
        <f t="shared" ref="AE147:AE165" si="20">2*2.71828^(-(0.69315/2.062)*(N147-事故日Cb)/365.25)</f>
        <v>1.0993487700768391E-2</v>
      </c>
      <c r="AF147" s="184">
        <f t="shared" ref="AF147:AF165" si="21">100*2.71828^(-(0.69315/0.1459)*(N147-事故日Cb)/365.25)</f>
        <v>1.1507575162314888E-30</v>
      </c>
      <c r="AG147" s="183">
        <f t="shared" ref="AG147:AG165" si="22">200*2.71828^(-(0.69315/(1.277*10^9))*(N147-事故日Cb)/365.25)</f>
        <v>199.9999983195267</v>
      </c>
      <c r="AH147" s="75">
        <f t="shared" ref="AH147:AH165" si="23">0.1*2.71828^(-(0.69315/28.78)*(N147-事故日Cb)/365.25)</f>
        <v>6.8878771175095665E-2</v>
      </c>
    </row>
    <row r="148" spans="2:34" ht="11.1" customHeight="1" x14ac:dyDescent="0.2">
      <c r="B148" s="136">
        <v>37567</v>
      </c>
      <c r="C148" s="266">
        <f>ND代替値</f>
        <v>9.8148148148148151E-2</v>
      </c>
      <c r="D148" s="144">
        <v>133</v>
      </c>
      <c r="E148" s="264">
        <f>ND代替値*2.71828^(-(0.69315/2.062)*(B148-事故日Cb)/365.25)</f>
        <v>1.0713198002252079E-4</v>
      </c>
      <c r="F148" s="139">
        <v>0.105</v>
      </c>
      <c r="G148" s="275">
        <f>ND代替値*2.71828^(-(0.69315/28.799)*(B148-調査開始日)/365.25)</f>
        <v>3.3156925666720277E-3</v>
      </c>
      <c r="H148" s="298">
        <v>3.1</v>
      </c>
      <c r="I148" s="274">
        <f>G148/H148</f>
        <v>1.0695782473135573E-3</v>
      </c>
      <c r="J148" s="155"/>
      <c r="K148" s="144"/>
      <c r="L148" s="144"/>
      <c r="M148" s="156"/>
      <c r="N148" s="136">
        <v>37397</v>
      </c>
      <c r="O148" s="266">
        <f t="shared" ref="O148:O165" si="24">ND代替値</f>
        <v>9.8148148148148151E-2</v>
      </c>
      <c r="P148" s="146">
        <v>130</v>
      </c>
      <c r="Q148" s="265">
        <f t="shared" si="18"/>
        <v>1.7538638946935304E-4</v>
      </c>
      <c r="R148" s="139">
        <v>0.13</v>
      </c>
      <c r="S148" s="147"/>
      <c r="T148" s="149"/>
      <c r="U148" s="151"/>
      <c r="W148" s="12" t="s">
        <v>21</v>
      </c>
      <c r="X148" s="278" t="e">
        <f>#REF!</f>
        <v>#REF!</v>
      </c>
      <c r="Y148" s="279" t="e">
        <f>#REF!</f>
        <v>#REF!</v>
      </c>
      <c r="Z148" s="56" t="e">
        <f>#REF!</f>
        <v>#REF!</v>
      </c>
      <c r="AD148" s="74">
        <f t="shared" si="19"/>
        <v>1.3800687569455852</v>
      </c>
      <c r="AE148" s="74">
        <f t="shared" si="20"/>
        <v>9.0198714584238705E-3</v>
      </c>
      <c r="AF148" s="184">
        <f t="shared" si="21"/>
        <v>7.0220701643427913E-32</v>
      </c>
      <c r="AG148" s="183">
        <f t="shared" si="22"/>
        <v>199.99999825562475</v>
      </c>
      <c r="AH148" s="75">
        <f t="shared" si="23"/>
        <v>6.7909166028727347E-2</v>
      </c>
    </row>
    <row r="149" spans="2:34" ht="11.1" customHeight="1" x14ac:dyDescent="0.2">
      <c r="B149" s="136"/>
      <c r="C149" s="150"/>
      <c r="D149" s="137"/>
      <c r="E149" s="147"/>
      <c r="F149" s="137"/>
      <c r="G149" s="147"/>
      <c r="H149" s="298"/>
      <c r="I149" s="270"/>
      <c r="J149" s="155"/>
      <c r="K149" s="144"/>
      <c r="L149" s="144"/>
      <c r="M149" s="156"/>
      <c r="N149" s="136">
        <v>37558</v>
      </c>
      <c r="O149" s="266">
        <f t="shared" si="24"/>
        <v>9.8148148148148151E-2</v>
      </c>
      <c r="P149" s="146">
        <v>129</v>
      </c>
      <c r="Q149" s="265">
        <f t="shared" si="18"/>
        <v>1.5123226357639176E-4</v>
      </c>
      <c r="R149" s="139">
        <v>0.11</v>
      </c>
      <c r="S149" s="275">
        <f>ND代替値*2.71828^(-(0.69315/28.799)*(N149-調査開始日)/365.25)</f>
        <v>3.3176595689223018E-3</v>
      </c>
      <c r="T149" s="149">
        <v>1.9</v>
      </c>
      <c r="U149" s="274">
        <f>S149/T149</f>
        <v>1.7461366152222641E-3</v>
      </c>
      <c r="W149" s="24" t="s">
        <v>32</v>
      </c>
      <c r="X149" s="280" t="e">
        <f>#REF!</f>
        <v>#REF!</v>
      </c>
      <c r="Y149" s="281" t="e">
        <f>#REF!</f>
        <v>#REF!</v>
      </c>
      <c r="Z149" s="57" t="e">
        <f>#REF!</f>
        <v>#REF!</v>
      </c>
      <c r="AD149" s="74">
        <f t="shared" si="19"/>
        <v>1.3660939947429946</v>
      </c>
      <c r="AE149" s="74">
        <f t="shared" si="20"/>
        <v>7.7776592696430042E-3</v>
      </c>
      <c r="AF149" s="184">
        <f t="shared" si="21"/>
        <v>8.6494482360704262E-33</v>
      </c>
      <c r="AG149" s="183">
        <f t="shared" si="22"/>
        <v>199.99999820777259</v>
      </c>
      <c r="AH149" s="75">
        <f t="shared" si="23"/>
        <v>6.7192037597426743E-2</v>
      </c>
    </row>
    <row r="150" spans="2:34" ht="11.1" customHeight="1" x14ac:dyDescent="0.2">
      <c r="B150" s="136">
        <v>37834</v>
      </c>
      <c r="C150" s="266">
        <f>ND代替値</f>
        <v>9.8148148148148151E-2</v>
      </c>
      <c r="D150" s="144">
        <v>132.6</v>
      </c>
      <c r="E150" s="264">
        <f>ND代替値*2.71828^(-(0.69315/2.062)*(B150-事故日Cb)/365.25)</f>
        <v>8.3791443227664502E-5</v>
      </c>
      <c r="F150" s="139">
        <v>8.2000000000000003E-2</v>
      </c>
      <c r="G150" s="275">
        <f>ND代替値*2.71828^(-(0.69315/28.799)*(B150-調査開始日)/365.25)</f>
        <v>3.2578656707520216E-3</v>
      </c>
      <c r="H150" s="298">
        <v>2.5</v>
      </c>
      <c r="I150" s="274">
        <f>G150/H150</f>
        <v>1.3031462683008087E-3</v>
      </c>
      <c r="J150" s="155"/>
      <c r="K150" s="144"/>
      <c r="L150" s="144"/>
      <c r="M150" s="156"/>
      <c r="N150" s="136">
        <v>37755</v>
      </c>
      <c r="O150" s="266">
        <f t="shared" si="24"/>
        <v>9.8148148148148151E-2</v>
      </c>
      <c r="P150" s="146">
        <v>132</v>
      </c>
      <c r="Q150" s="265">
        <f t="shared" si="18"/>
        <v>1.2615482821182129E-4</v>
      </c>
      <c r="R150" s="139">
        <v>0.16</v>
      </c>
      <c r="S150" s="147"/>
      <c r="T150" s="149"/>
      <c r="U150" s="151"/>
      <c r="W150" s="18" t="s">
        <v>40</v>
      </c>
      <c r="X150" s="58"/>
      <c r="Y150" s="58"/>
      <c r="Z150" s="58"/>
      <c r="AD150" s="74">
        <f t="shared" si="19"/>
        <v>1.3491868064463517</v>
      </c>
      <c r="AE150" s="74">
        <f t="shared" si="20"/>
        <v>6.4879625937508097E-3</v>
      </c>
      <c r="AF150" s="184">
        <f t="shared" si="21"/>
        <v>6.6703769948541599E-34</v>
      </c>
      <c r="AG150" s="183">
        <f t="shared" si="22"/>
        <v>199.99999814922054</v>
      </c>
      <c r="AH150" s="75">
        <f t="shared" si="23"/>
        <v>6.6324851613188185E-2</v>
      </c>
    </row>
    <row r="151" spans="2:34" ht="11.1" customHeight="1" x14ac:dyDescent="0.2">
      <c r="B151" s="136"/>
      <c r="C151" s="150"/>
      <c r="D151" s="137"/>
      <c r="E151" s="147"/>
      <c r="F151" s="137"/>
      <c r="G151" s="147"/>
      <c r="H151" s="298"/>
      <c r="I151" s="270"/>
      <c r="J151" s="155"/>
      <c r="K151" s="144"/>
      <c r="L151" s="144"/>
      <c r="M151" s="156"/>
      <c r="N151" s="136">
        <v>37914</v>
      </c>
      <c r="O151" s="266">
        <f t="shared" si="24"/>
        <v>9.8148148148148151E-2</v>
      </c>
      <c r="P151" s="146">
        <v>125</v>
      </c>
      <c r="Q151" s="265">
        <f t="shared" si="18"/>
        <v>1.0898126333829691E-4</v>
      </c>
      <c r="R151" s="139">
        <v>0.11</v>
      </c>
      <c r="S151" s="275">
        <f>ND代替値*2.71828^(-(0.69315/28.799)*(N151-調査開始日)/365.25)</f>
        <v>3.2407364252109855E-3</v>
      </c>
      <c r="T151" s="149">
        <v>1.7</v>
      </c>
      <c r="U151" s="274">
        <f>S151/T151</f>
        <v>1.9063155442417563E-3</v>
      </c>
      <c r="W151" s="12" t="s">
        <v>21</v>
      </c>
      <c r="X151" s="278" t="e">
        <f>#REF!</f>
        <v>#REF!</v>
      </c>
      <c r="Y151" s="279" t="e">
        <f>#REF!</f>
        <v>#REF!</v>
      </c>
      <c r="Z151" s="56" t="e">
        <f>#REF!</f>
        <v>#REF!</v>
      </c>
      <c r="AD151" s="74">
        <f t="shared" si="19"/>
        <v>1.3356936223922544</v>
      </c>
      <c r="AE151" s="74">
        <f t="shared" si="20"/>
        <v>5.604750685969555E-3</v>
      </c>
      <c r="AF151" s="184">
        <f t="shared" si="21"/>
        <v>8.4327935323291963E-35</v>
      </c>
      <c r="AG151" s="183">
        <f t="shared" si="22"/>
        <v>199.99999810196277</v>
      </c>
      <c r="AH151" s="75">
        <f t="shared" si="23"/>
        <v>6.5633108783752225E-2</v>
      </c>
    </row>
    <row r="152" spans="2:34" ht="11.1" customHeight="1" x14ac:dyDescent="0.2">
      <c r="B152" s="136">
        <v>38196</v>
      </c>
      <c r="C152" s="266">
        <f>ND代替値</f>
        <v>9.8148148148148151E-2</v>
      </c>
      <c r="D152" s="144">
        <v>116</v>
      </c>
      <c r="E152" s="264">
        <f>ND代替値*2.71828^(-(0.69315/2.062)*(B152-事故日Cb)/365.25)</f>
        <v>6.0049426795233385E-5</v>
      </c>
      <c r="F152" s="139">
        <v>8.5000000000000006E-2</v>
      </c>
      <c r="G152" s="275">
        <f>ND代替値*2.71828^(-(0.69315/28.799)*(B152-調査開始日)/365.25)</f>
        <v>3.1810709378659041E-3</v>
      </c>
      <c r="H152" s="298">
        <v>4.7</v>
      </c>
      <c r="I152" s="274">
        <f>G152/H152</f>
        <v>6.7682360380125618E-4</v>
      </c>
      <c r="J152" s="155"/>
      <c r="K152" s="144"/>
      <c r="L152" s="144"/>
      <c r="M152" s="156"/>
      <c r="N152" s="136">
        <v>38125</v>
      </c>
      <c r="O152" s="266">
        <f t="shared" si="24"/>
        <v>9.8148148148148151E-2</v>
      </c>
      <c r="P152" s="146">
        <v>129</v>
      </c>
      <c r="Q152" s="265">
        <f t="shared" si="18"/>
        <v>8.9746079354200881E-5</v>
      </c>
      <c r="R152" s="139">
        <v>0.12</v>
      </c>
      <c r="S152" s="147"/>
      <c r="T152" s="149"/>
      <c r="U152" s="151"/>
      <c r="W152" s="24" t="s">
        <v>32</v>
      </c>
      <c r="X152" s="280" t="e">
        <f>#REF!</f>
        <v>#REF!</v>
      </c>
      <c r="Y152" s="281" t="e">
        <f>#REF!</f>
        <v>#REF!</v>
      </c>
      <c r="Z152" s="57" t="e">
        <f>#REF!</f>
        <v>#REF!</v>
      </c>
      <c r="AD152" s="74">
        <f t="shared" si="19"/>
        <v>1.3179957067094323</v>
      </c>
      <c r="AE152" s="74">
        <f t="shared" si="20"/>
        <v>4.6155126525017597E-3</v>
      </c>
      <c r="AF152" s="184">
        <f t="shared" si="21"/>
        <v>5.4206143138481208E-36</v>
      </c>
      <c r="AG152" s="183">
        <f t="shared" si="22"/>
        <v>199.9999980392497</v>
      </c>
      <c r="AH152" s="75">
        <f t="shared" si="23"/>
        <v>6.472626259387175E-2</v>
      </c>
    </row>
    <row r="153" spans="2:34" ht="11.1" customHeight="1" x14ac:dyDescent="0.2">
      <c r="B153" s="136"/>
      <c r="C153" s="150"/>
      <c r="D153" s="137"/>
      <c r="E153" s="147"/>
      <c r="F153" s="137"/>
      <c r="G153" s="147"/>
      <c r="H153" s="298"/>
      <c r="I153" s="270"/>
      <c r="J153" s="155"/>
      <c r="K153" s="144"/>
      <c r="L153" s="144"/>
      <c r="M153" s="156"/>
      <c r="N153" s="136">
        <v>38286</v>
      </c>
      <c r="O153" s="266">
        <f t="shared" si="24"/>
        <v>9.8148148148148151E-2</v>
      </c>
      <c r="P153" s="146">
        <v>125</v>
      </c>
      <c r="Q153" s="265">
        <f t="shared" si="18"/>
        <v>7.7386294164028809E-5</v>
      </c>
      <c r="R153" s="139">
        <v>9.1999999999999998E-2</v>
      </c>
      <c r="S153" s="275">
        <f>ND代替値*2.71828^(-(0.69315/28.799)*(N153-調査開始日)/365.25)</f>
        <v>3.162260973186796E-3</v>
      </c>
      <c r="T153" s="149">
        <v>1.5</v>
      </c>
      <c r="U153" s="274">
        <f>S153/T153</f>
        <v>2.1081739821245307E-3</v>
      </c>
      <c r="W153" s="26" t="s">
        <v>41</v>
      </c>
      <c r="AD153" s="74">
        <f t="shared" si="19"/>
        <v>1.3046495045781239</v>
      </c>
      <c r="AE153" s="74">
        <f t="shared" si="20"/>
        <v>3.9798665570071959E-3</v>
      </c>
      <c r="AF153" s="184">
        <f t="shared" si="21"/>
        <v>6.6768519564799607E-37</v>
      </c>
      <c r="AG153" s="183">
        <f t="shared" si="22"/>
        <v>199.99999799139755</v>
      </c>
      <c r="AH153" s="75">
        <f t="shared" si="23"/>
        <v>6.4042745980838145E-2</v>
      </c>
    </row>
    <row r="154" spans="2:34" ht="11.1" customHeight="1" x14ac:dyDescent="0.2">
      <c r="B154" s="136">
        <v>38589</v>
      </c>
      <c r="C154" s="266">
        <f>ND代替値</f>
        <v>9.8148148148148151E-2</v>
      </c>
      <c r="D154" s="144">
        <v>118.9</v>
      </c>
      <c r="E154" s="264">
        <f>ND代替値*2.71828^(-(0.69315/2.062)*(B154-事故日Cb)/365.25)</f>
        <v>4.1824177839006038E-5</v>
      </c>
      <c r="F154" s="139">
        <v>8.2000000000000003E-2</v>
      </c>
      <c r="G154" s="275">
        <f>ND代替値*2.71828^(-(0.69315/28.799)*(B154-調査開始日)/365.25)</f>
        <v>3.0997478519456884E-3</v>
      </c>
      <c r="H154" s="298">
        <v>3</v>
      </c>
      <c r="I154" s="274">
        <f>G154/H154</f>
        <v>1.0332492839818961E-3</v>
      </c>
      <c r="J154" s="155"/>
      <c r="K154" s="144"/>
      <c r="L154" s="144"/>
      <c r="M154" s="156"/>
      <c r="N154" s="136">
        <v>38502</v>
      </c>
      <c r="O154" s="266">
        <f t="shared" si="24"/>
        <v>9.8148148148148151E-2</v>
      </c>
      <c r="P154" s="146">
        <v>137</v>
      </c>
      <c r="Q154" s="265">
        <f t="shared" si="18"/>
        <v>6.3435038113662269E-5</v>
      </c>
      <c r="R154" s="139">
        <v>0.12</v>
      </c>
      <c r="S154" s="147"/>
      <c r="T154" s="149"/>
      <c r="U154" s="151"/>
      <c r="AD154" s="74">
        <f t="shared" si="19"/>
        <v>1.2869560784349063</v>
      </c>
      <c r="AE154" s="74">
        <f t="shared" si="20"/>
        <v>3.2623733887026307E-3</v>
      </c>
      <c r="AF154" s="184">
        <f t="shared" si="21"/>
        <v>4.0216490333132285E-38</v>
      </c>
      <c r="AG154" s="183">
        <f t="shared" si="22"/>
        <v>199.99999792719831</v>
      </c>
      <c r="AH154" s="75">
        <f t="shared" si="23"/>
        <v>6.3137054103123966E-2</v>
      </c>
    </row>
    <row r="155" spans="2:34" ht="11.1" customHeight="1" x14ac:dyDescent="0.2">
      <c r="B155" s="136"/>
      <c r="C155" s="150"/>
      <c r="D155" s="137"/>
      <c r="E155" s="147"/>
      <c r="F155" s="137"/>
      <c r="G155" s="147"/>
      <c r="H155" s="298"/>
      <c r="I155" s="270"/>
      <c r="J155" s="155"/>
      <c r="K155" s="144"/>
      <c r="L155" s="144"/>
      <c r="M155" s="156"/>
      <c r="N155" s="136">
        <v>38652</v>
      </c>
      <c r="O155" s="266">
        <f t="shared" si="24"/>
        <v>9.8148148148148151E-2</v>
      </c>
      <c r="P155" s="146">
        <v>136</v>
      </c>
      <c r="Q155" s="265">
        <f t="shared" si="18"/>
        <v>5.525536497126147E-5</v>
      </c>
      <c r="R155" s="139">
        <v>0.13</v>
      </c>
      <c r="S155" s="275">
        <f>ND代替値*2.71828^(-(0.69315/28.799)*(N155-調査開始日)/365.25)</f>
        <v>3.0869060769559103E-3</v>
      </c>
      <c r="T155" s="149">
        <v>2.6</v>
      </c>
      <c r="U155" s="274">
        <f>S155/T155</f>
        <v>1.1872715680599655E-3</v>
      </c>
      <c r="AD155" s="74">
        <f t="shared" si="19"/>
        <v>1.2748103501216685</v>
      </c>
      <c r="AE155" s="74">
        <f t="shared" si="20"/>
        <v>2.8417044842363043E-3</v>
      </c>
      <c r="AF155" s="184">
        <f t="shared" si="21"/>
        <v>5.7156492584621754E-39</v>
      </c>
      <c r="AG155" s="183">
        <f t="shared" si="22"/>
        <v>199.99999788261559</v>
      </c>
      <c r="AH155" s="75">
        <f t="shared" si="23"/>
        <v>6.2515648054070214E-2</v>
      </c>
    </row>
    <row r="156" spans="2:34" ht="11.1" customHeight="1" x14ac:dyDescent="0.2">
      <c r="B156" s="136">
        <v>38919</v>
      </c>
      <c r="C156" s="266">
        <f>ND代替値</f>
        <v>9.8148148148148151E-2</v>
      </c>
      <c r="D156" s="144">
        <v>124.1</v>
      </c>
      <c r="E156" s="264">
        <f>ND代替値*2.71828^(-(0.69315/2.062)*(B156-事故日Cb)/365.25)</f>
        <v>3.0869312359524421E-5</v>
      </c>
      <c r="F156" s="139">
        <v>7.4999999999999997E-2</v>
      </c>
      <c r="G156" s="275">
        <f>ND代替値*2.71828^(-(0.69315/28.799)*(B156-調査開始日)/365.25)</f>
        <v>3.0330693014293626E-3</v>
      </c>
      <c r="H156" s="298">
        <v>2.8</v>
      </c>
      <c r="I156" s="274">
        <f>G156/H156</f>
        <v>1.0832390362247725E-3</v>
      </c>
      <c r="J156" s="155"/>
      <c r="K156" s="144"/>
      <c r="L156" s="144"/>
      <c r="M156" s="156"/>
      <c r="N156" s="136">
        <v>38867</v>
      </c>
      <c r="O156" s="266">
        <f t="shared" si="24"/>
        <v>9.8148148148148151E-2</v>
      </c>
      <c r="P156" s="146">
        <v>129.1</v>
      </c>
      <c r="Q156" s="265">
        <f t="shared" si="18"/>
        <v>4.5335593489065359E-5</v>
      </c>
      <c r="R156" s="139">
        <v>0.124</v>
      </c>
      <c r="S156" s="147"/>
      <c r="T156" s="149"/>
      <c r="U156" s="151"/>
      <c r="V156" s="3" t="s">
        <v>47</v>
      </c>
      <c r="AD156" s="74">
        <f t="shared" si="19"/>
        <v>1.2576010951376793</v>
      </c>
      <c r="AE156" s="74">
        <f t="shared" si="20"/>
        <v>2.3315448080090755E-3</v>
      </c>
      <c r="AF156" s="184">
        <f t="shared" si="21"/>
        <v>3.4877625878239601E-40</v>
      </c>
      <c r="AG156" s="183">
        <f t="shared" si="22"/>
        <v>199.99999781871358</v>
      </c>
      <c r="AH156" s="75">
        <f t="shared" si="23"/>
        <v>6.1635616470352088E-2</v>
      </c>
    </row>
    <row r="157" spans="2:34" ht="11.1" customHeight="1" x14ac:dyDescent="0.2">
      <c r="B157" s="136"/>
      <c r="C157" s="150"/>
      <c r="D157" s="137"/>
      <c r="E157" s="147"/>
      <c r="F157" s="137"/>
      <c r="G157" s="147"/>
      <c r="H157" s="298"/>
      <c r="I157" s="270"/>
      <c r="J157" s="155"/>
      <c r="K157" s="144"/>
      <c r="L157" s="144"/>
      <c r="M157" s="156"/>
      <c r="N157" s="136">
        <v>39020</v>
      </c>
      <c r="O157" s="266">
        <f t="shared" si="24"/>
        <v>9.8148148148148151E-2</v>
      </c>
      <c r="P157" s="146">
        <v>124.9</v>
      </c>
      <c r="Q157" s="265">
        <f t="shared" si="18"/>
        <v>3.9380883672706222E-5</v>
      </c>
      <c r="R157" s="139">
        <v>8.8999999999999996E-2</v>
      </c>
      <c r="S157" s="269">
        <f>ND代替値*2.71828^(-(0.69315/28.799)*(N157-調査開始日)/365.25)</f>
        <v>3.012949736352433E-3</v>
      </c>
      <c r="T157" s="149">
        <v>3.7</v>
      </c>
      <c r="U157" s="274">
        <f>S157/T157</f>
        <v>8.1431073955471158E-4</v>
      </c>
      <c r="AD157" s="74">
        <f t="shared" si="19"/>
        <v>1.2454961785909924</v>
      </c>
      <c r="AE157" s="74">
        <f t="shared" si="20"/>
        <v>2.0253025888820344E-3</v>
      </c>
      <c r="AF157" s="184">
        <f t="shared" si="21"/>
        <v>4.767179951277229E-41</v>
      </c>
      <c r="AG157" s="183">
        <f t="shared" si="22"/>
        <v>199.99999777323916</v>
      </c>
      <c r="AH157" s="75">
        <f t="shared" si="23"/>
        <v>6.1016916359574826E-2</v>
      </c>
    </row>
    <row r="158" spans="2:34" ht="11.1" customHeight="1" x14ac:dyDescent="0.2">
      <c r="B158" s="136">
        <v>39289</v>
      </c>
      <c r="C158" s="157">
        <v>0.21</v>
      </c>
      <c r="D158" s="144">
        <v>124</v>
      </c>
      <c r="E158" s="154">
        <f>(ND代替値)/1000</f>
        <v>2.7777777777777776E-5</v>
      </c>
      <c r="F158" s="139">
        <v>0.10199999999999999</v>
      </c>
      <c r="G158" s="275">
        <f>ND代替値*2.71828^(-(0.69315/28.799)*(B158-調査開始日)/365.25)</f>
        <v>2.960012654643599E-3</v>
      </c>
      <c r="H158" s="298">
        <v>2.8</v>
      </c>
      <c r="I158" s="274">
        <f>G158/H158</f>
        <v>1.0571473766584282E-3</v>
      </c>
      <c r="J158" s="155"/>
      <c r="K158" s="144"/>
      <c r="L158" s="144"/>
      <c r="M158" s="156"/>
      <c r="N158" s="136">
        <v>39238</v>
      </c>
      <c r="O158" s="266">
        <f t="shared" si="24"/>
        <v>9.8148148148148151E-2</v>
      </c>
      <c r="P158" s="146">
        <v>123.5</v>
      </c>
      <c r="Q158" s="265">
        <f t="shared" si="18"/>
        <v>3.2221905205089591E-5</v>
      </c>
      <c r="R158" s="139">
        <v>7.1999999999999995E-2</v>
      </c>
      <c r="S158" s="147"/>
      <c r="T158" s="149"/>
      <c r="U158" s="151"/>
      <c r="AD158" s="74">
        <f t="shared" si="19"/>
        <v>1.2284496545949919</v>
      </c>
      <c r="AE158" s="74">
        <f t="shared" si="20"/>
        <v>1.6571265534046074E-3</v>
      </c>
      <c r="AF158" s="184">
        <f t="shared" si="21"/>
        <v>2.7976676332688382E-42</v>
      </c>
      <c r="AG158" s="183">
        <f t="shared" si="22"/>
        <v>199.99999770844553</v>
      </c>
      <c r="AH158" s="75">
        <f t="shared" si="23"/>
        <v>6.014608320099582E-2</v>
      </c>
    </row>
    <row r="159" spans="2:34" ht="11.1" customHeight="1" x14ac:dyDescent="0.2">
      <c r="B159" s="136"/>
      <c r="C159" s="150"/>
      <c r="D159" s="137"/>
      <c r="E159" s="147"/>
      <c r="F159" s="137"/>
      <c r="G159" s="147"/>
      <c r="H159" s="298"/>
      <c r="I159" s="270"/>
      <c r="J159" s="155"/>
      <c r="K159" s="144"/>
      <c r="L159" s="144"/>
      <c r="M159" s="156"/>
      <c r="N159" s="136">
        <v>39366</v>
      </c>
      <c r="O159" s="266">
        <f t="shared" si="24"/>
        <v>9.8148148148148151E-2</v>
      </c>
      <c r="P159" s="146">
        <v>118.5</v>
      </c>
      <c r="Q159" s="265">
        <f t="shared" si="18"/>
        <v>2.8641108741582175E-5</v>
      </c>
      <c r="R159" s="139">
        <v>8.6999999999999994E-2</v>
      </c>
      <c r="S159" s="275">
        <f>ND代替値*2.71828^(-(0.69315/28.799)*(N159-調査開始日)/365.25)</f>
        <v>2.9450316044944431E-3</v>
      </c>
      <c r="T159" s="149">
        <v>3.8</v>
      </c>
      <c r="U159" s="274">
        <f>S159/T159</f>
        <v>7.750083169722219E-4</v>
      </c>
      <c r="V159" s="3" t="s">
        <v>47</v>
      </c>
      <c r="AD159" s="74">
        <f t="shared" si="19"/>
        <v>1.2185496028422937</v>
      </c>
      <c r="AE159" s="74">
        <f t="shared" si="20"/>
        <v>1.4729713067099404E-3</v>
      </c>
      <c r="AF159" s="184">
        <f t="shared" si="21"/>
        <v>5.2933894695468319E-43</v>
      </c>
      <c r="AG159" s="183">
        <f t="shared" si="22"/>
        <v>199.99999767040154</v>
      </c>
      <c r="AH159" s="75">
        <f t="shared" si="23"/>
        <v>5.9640570873004423E-2</v>
      </c>
    </row>
    <row r="160" spans="2:34" ht="11.1" customHeight="1" x14ac:dyDescent="0.2">
      <c r="B160" s="136">
        <v>39646</v>
      </c>
      <c r="C160" s="266">
        <f>ND代替値</f>
        <v>9.8148148148148151E-2</v>
      </c>
      <c r="D160" s="144">
        <v>127.3</v>
      </c>
      <c r="E160" s="264">
        <f>ND代替値*2.71828^(-(0.69315/2.062)*(B160-事故日Cb)/365.25)</f>
        <v>1.5810523535676233E-5</v>
      </c>
      <c r="F160" s="139">
        <v>7.6999999999999999E-2</v>
      </c>
      <c r="G160" s="275">
        <f>ND代替値*2.71828^(-(0.69315/28.799)*(B160-調査開始日)/365.25)</f>
        <v>2.8911913759811217E-3</v>
      </c>
      <c r="H160" s="298">
        <v>3.8</v>
      </c>
      <c r="I160" s="274">
        <f>G160/H160</f>
        <v>7.6083983578450576E-4</v>
      </c>
      <c r="J160" s="155"/>
      <c r="K160" s="144"/>
      <c r="L160" s="144"/>
      <c r="M160" s="156"/>
      <c r="N160" s="136">
        <v>39591</v>
      </c>
      <c r="O160" s="266">
        <f t="shared" si="24"/>
        <v>9.8148148148148151E-2</v>
      </c>
      <c r="P160" s="146">
        <v>120.3</v>
      </c>
      <c r="Q160" s="265">
        <f t="shared" si="18"/>
        <v>2.3284005662614772E-5</v>
      </c>
      <c r="R160" s="139">
        <v>6.9000000000000006E-2</v>
      </c>
      <c r="S160" s="147"/>
      <c r="T160" s="149"/>
      <c r="U160" s="151"/>
      <c r="AD160" s="74">
        <f t="shared" si="19"/>
        <v>1.2013401601685312</v>
      </c>
      <c r="AE160" s="74">
        <f t="shared" si="20"/>
        <v>1.1974631483630453E-3</v>
      </c>
      <c r="AF160" s="184">
        <f t="shared" si="21"/>
        <v>2.8361288240456612E-44</v>
      </c>
      <c r="AG160" s="183">
        <f t="shared" si="22"/>
        <v>199.99999760352739</v>
      </c>
      <c r="AH160" s="75">
        <f t="shared" si="23"/>
        <v>5.8762251359103325E-2</v>
      </c>
    </row>
    <row r="161" spans="1:35" ht="11.1" customHeight="1" x14ac:dyDescent="0.2">
      <c r="B161" s="136"/>
      <c r="C161" s="150"/>
      <c r="D161" s="137"/>
      <c r="E161" s="147"/>
      <c r="F161" s="137"/>
      <c r="G161" s="147"/>
      <c r="H161" s="298"/>
      <c r="I161" s="270"/>
      <c r="J161" s="155"/>
      <c r="K161" s="144"/>
      <c r="L161" s="144"/>
      <c r="M161" s="156"/>
      <c r="N161" s="136">
        <v>39724</v>
      </c>
      <c r="O161" s="266">
        <f t="shared" si="24"/>
        <v>9.8148148148148151E-2</v>
      </c>
      <c r="P161" s="146">
        <v>115.6</v>
      </c>
      <c r="Q161" s="265">
        <f t="shared" si="18"/>
        <v>2.0601451252987683E-5</v>
      </c>
      <c r="R161" s="139">
        <v>6.9000000000000006E-2</v>
      </c>
      <c r="S161" s="275">
        <f>ND代替値*2.71828^(-(0.69315/28.799)*(N161-調査開始日)/365.25)</f>
        <v>2.8763690926583338E-3</v>
      </c>
      <c r="T161" s="149">
        <v>3</v>
      </c>
      <c r="U161" s="274">
        <f>S161/T161</f>
        <v>9.5878969755277795E-4</v>
      </c>
      <c r="V161" s="3" t="s">
        <v>48</v>
      </c>
      <c r="AD161" s="74">
        <f t="shared" si="19"/>
        <v>1.1912819842352882</v>
      </c>
      <c r="AE161" s="74">
        <f t="shared" si="20"/>
        <v>1.0595032072965094E-3</v>
      </c>
      <c r="AF161" s="184">
        <f t="shared" si="21"/>
        <v>5.0282754965570879E-45</v>
      </c>
      <c r="AG161" s="183">
        <f t="shared" si="22"/>
        <v>199.99999756399734</v>
      </c>
      <c r="AH161" s="75">
        <f t="shared" si="23"/>
        <v>5.824916199978817E-2</v>
      </c>
    </row>
    <row r="162" spans="1:35" ht="11.1" customHeight="1" x14ac:dyDescent="0.2">
      <c r="B162" s="136">
        <v>40001</v>
      </c>
      <c r="C162" s="266">
        <f>ND代替値</f>
        <v>9.8148148148148151E-2</v>
      </c>
      <c r="D162" s="144">
        <v>135.30000000000001</v>
      </c>
      <c r="E162" s="264">
        <f>ND代替値*2.71828^(-(0.69315/2.062)*(B162-事故日Cb)/365.25)</f>
        <v>1.1403898280862323E-5</v>
      </c>
      <c r="F162" s="139">
        <v>0.08</v>
      </c>
      <c r="G162" s="275">
        <f>ND代替値*2.71828^(-(0.69315/28.799)*(B162-調査開始日)/365.25)</f>
        <v>2.8243424163590511E-3</v>
      </c>
      <c r="H162" s="298">
        <v>1.9</v>
      </c>
      <c r="I162" s="274">
        <f>G162/H162</f>
        <v>1.4864960086100269E-3</v>
      </c>
      <c r="J162" s="155"/>
      <c r="K162" s="144"/>
      <c r="L162" s="144"/>
      <c r="M162" s="156"/>
      <c r="N162" s="136">
        <v>39959</v>
      </c>
      <c r="O162" s="266">
        <f t="shared" si="24"/>
        <v>9.8148148148148151E-2</v>
      </c>
      <c r="P162" s="146">
        <v>129.5</v>
      </c>
      <c r="Q162" s="265">
        <f t="shared" si="18"/>
        <v>1.6594673094838347E-5</v>
      </c>
      <c r="R162" s="139">
        <v>8.5000000000000006E-2</v>
      </c>
      <c r="S162" s="147"/>
      <c r="T162" s="149"/>
      <c r="U162" s="151"/>
      <c r="AD162" s="74">
        <f t="shared" si="19"/>
        <v>1.1737154303265518</v>
      </c>
      <c r="AE162" s="74">
        <f t="shared" si="20"/>
        <v>8.5344033059168642E-4</v>
      </c>
      <c r="AF162" s="184">
        <f t="shared" si="21"/>
        <v>2.3654944272888536E-46</v>
      </c>
      <c r="AG162" s="183">
        <f t="shared" si="22"/>
        <v>199.99999749415099</v>
      </c>
      <c r="AH162" s="75">
        <f t="shared" si="23"/>
        <v>5.7353502489130459E-2</v>
      </c>
    </row>
    <row r="163" spans="1:35" ht="11.1" customHeight="1" x14ac:dyDescent="0.2">
      <c r="B163" s="136"/>
      <c r="C163" s="150"/>
      <c r="D163" s="137"/>
      <c r="E163" s="147"/>
      <c r="F163" s="137"/>
      <c r="G163" s="147"/>
      <c r="H163" s="298"/>
      <c r="I163" s="270"/>
      <c r="J163" s="155"/>
      <c r="K163" s="144"/>
      <c r="L163" s="144"/>
      <c r="M163" s="156"/>
      <c r="N163" s="136">
        <v>40107</v>
      </c>
      <c r="O163" s="266">
        <f t="shared" si="24"/>
        <v>9.8148148148148151E-2</v>
      </c>
      <c r="P163" s="146">
        <v>123.4</v>
      </c>
      <c r="Q163" s="265">
        <f t="shared" si="18"/>
        <v>1.4481493207777031E-5</v>
      </c>
      <c r="R163" s="139">
        <v>7.5999999999999998E-2</v>
      </c>
      <c r="S163" s="275">
        <f>ND代替値*2.71828^(-(0.69315/28.799)*(N163-調査開始日)/365.25)</f>
        <v>2.8046831806225279E-3</v>
      </c>
      <c r="T163" s="149">
        <v>2.4</v>
      </c>
      <c r="U163" s="274">
        <f>S163/T163</f>
        <v>1.1686179919260533E-3</v>
      </c>
      <c r="AD163" s="74">
        <f t="shared" si="19"/>
        <v>1.1627854213558553</v>
      </c>
      <c r="AE163" s="74">
        <f t="shared" si="20"/>
        <v>7.4476250782853296E-4</v>
      </c>
      <c r="AF163" s="184">
        <f t="shared" si="21"/>
        <v>3.4504932352541217E-47</v>
      </c>
      <c r="AG163" s="183">
        <f t="shared" si="22"/>
        <v>199.99999745016265</v>
      </c>
      <c r="AH163" s="75">
        <f t="shared" si="23"/>
        <v>5.6796508955192539E-2</v>
      </c>
    </row>
    <row r="164" spans="1:35" s="175" customFormat="1" ht="11.1" customHeight="1" x14ac:dyDescent="0.2">
      <c r="B164" s="136">
        <v>40372</v>
      </c>
      <c r="C164" s="266">
        <f>ND代替値</f>
        <v>9.8148148148148151E-2</v>
      </c>
      <c r="D164" s="144">
        <v>120.3</v>
      </c>
      <c r="E164" s="264">
        <f>ND代替値*2.71828^(-(0.69315/2.062)*(B164-事故日Cb)/365.25)</f>
        <v>8.105228168305726E-6</v>
      </c>
      <c r="F164" s="139">
        <v>6.2E-2</v>
      </c>
      <c r="G164" s="275">
        <f>ND代替値*2.71828^(-(0.69315/28.799)*(B164-調査開始日)/365.25)</f>
        <v>2.7561316884250784E-3</v>
      </c>
      <c r="H164" s="298">
        <v>2.2999999999999998</v>
      </c>
      <c r="I164" s="274">
        <f>G164/H164</f>
        <v>1.198318125402208E-3</v>
      </c>
      <c r="J164" s="155"/>
      <c r="K164" s="144"/>
      <c r="L164" s="144"/>
      <c r="M164" s="156"/>
      <c r="N164" s="136">
        <v>40317</v>
      </c>
      <c r="O164" s="266">
        <f t="shared" si="24"/>
        <v>9.8148148148148151E-2</v>
      </c>
      <c r="P164" s="146">
        <v>126.3</v>
      </c>
      <c r="Q164" s="265">
        <f t="shared" si="18"/>
        <v>1.1936491422422924E-5</v>
      </c>
      <c r="R164" s="139">
        <v>8.6999999999999994E-2</v>
      </c>
      <c r="S164" s="147"/>
      <c r="T164" s="149"/>
      <c r="U164" s="151"/>
      <c r="AD164" s="74">
        <f t="shared" si="19"/>
        <v>1.1474510709335075</v>
      </c>
      <c r="AE164" s="74">
        <f t="shared" si="20"/>
        <v>6.1387670172460753E-4</v>
      </c>
      <c r="AF164" s="184">
        <f t="shared" si="21"/>
        <v>2.2470210692804604E-48</v>
      </c>
      <c r="AG164" s="183">
        <f t="shared" si="22"/>
        <v>199.99999738774679</v>
      </c>
      <c r="AH164" s="75">
        <f t="shared" si="23"/>
        <v>5.60154507048286E-2</v>
      </c>
    </row>
    <row r="165" spans="1:35" s="175" customFormat="1" ht="11.1" customHeight="1" x14ac:dyDescent="0.2">
      <c r="B165" s="136"/>
      <c r="C165" s="150"/>
      <c r="D165" s="144"/>
      <c r="E165" s="147"/>
      <c r="F165" s="139"/>
      <c r="G165" s="323"/>
      <c r="H165" s="298"/>
      <c r="I165" s="270"/>
      <c r="J165" s="155"/>
      <c r="K165" s="144"/>
      <c r="L165" s="144"/>
      <c r="M165" s="156"/>
      <c r="N165" s="136">
        <v>40459</v>
      </c>
      <c r="O165" s="266">
        <f t="shared" si="24"/>
        <v>9.8148148148148151E-2</v>
      </c>
      <c r="P165" s="146">
        <v>117.2</v>
      </c>
      <c r="Q165" s="265">
        <f t="shared" ref="Q165" si="25">ND代替値*2.71828^(-(0.69315/2.062)*(N165-事故日Cb)/365.25)</f>
        <v>1.0474167719579265E-5</v>
      </c>
      <c r="R165" s="139">
        <v>6.5000000000000002E-2</v>
      </c>
      <c r="S165" s="275">
        <f>ND代替値*2.71828^(-(0.69315/28.799)*(N165-調査開始日)/365.25)</f>
        <v>2.7403761148052613E-3</v>
      </c>
      <c r="T165" s="149">
        <v>1.6</v>
      </c>
      <c r="U165" s="274">
        <f>S165/T165</f>
        <v>1.7127350717532882E-3</v>
      </c>
      <c r="AD165" s="74">
        <f t="shared" si="19"/>
        <v>1.1371968954368099</v>
      </c>
      <c r="AE165" s="74">
        <f t="shared" si="20"/>
        <v>5.3867148272121934E-4</v>
      </c>
      <c r="AF165" s="184">
        <f t="shared" si="21"/>
        <v>3.5437244052796054E-49</v>
      </c>
      <c r="AG165" s="183">
        <f t="shared" si="22"/>
        <v>199.9999973455418</v>
      </c>
      <c r="AH165" s="75">
        <f t="shared" si="23"/>
        <v>5.5493402691817961E-2</v>
      </c>
    </row>
    <row r="166" spans="1:35" ht="11.1" customHeight="1" thickBot="1" x14ac:dyDescent="0.25">
      <c r="A166" s="122"/>
      <c r="B166" s="220">
        <v>40612</v>
      </c>
      <c r="C166" s="221"/>
      <c r="D166" s="222"/>
      <c r="E166" s="223"/>
      <c r="F166" s="222"/>
      <c r="G166" s="223"/>
      <c r="H166" s="300"/>
      <c r="I166" s="272"/>
      <c r="J166" s="224"/>
      <c r="K166" s="225"/>
      <c r="L166" s="225"/>
      <c r="M166" s="226"/>
      <c r="N166" s="220">
        <v>40612</v>
      </c>
      <c r="O166" s="221"/>
      <c r="P166" s="222"/>
      <c r="Q166" s="223"/>
      <c r="R166" s="222"/>
      <c r="S166" s="223"/>
      <c r="T166" s="300"/>
      <c r="U166" s="272"/>
      <c r="V166" s="122"/>
      <c r="W166" s="122"/>
      <c r="X166" s="122"/>
      <c r="Y166" s="122"/>
      <c r="Z166" s="122"/>
      <c r="AA166" s="122"/>
      <c r="AB166" s="122"/>
      <c r="AC166" s="122"/>
      <c r="AD166" s="123"/>
      <c r="AE166" s="123"/>
      <c r="AF166" s="324"/>
      <c r="AG166" s="228"/>
      <c r="AH166" s="227"/>
      <c r="AI166" s="122"/>
    </row>
    <row r="167" spans="1:35" ht="11.1" customHeight="1" x14ac:dyDescent="0.2">
      <c r="B167" s="230">
        <v>40613</v>
      </c>
      <c r="C167" s="172"/>
      <c r="D167" s="163"/>
      <c r="E167" s="169"/>
      <c r="F167" s="163"/>
      <c r="G167" s="169"/>
      <c r="H167" s="299"/>
      <c r="I167" s="271"/>
      <c r="J167" s="173"/>
      <c r="K167" s="166"/>
      <c r="L167" s="166"/>
      <c r="M167" s="174"/>
      <c r="N167" s="162">
        <v>40613</v>
      </c>
      <c r="O167" s="172"/>
      <c r="P167" s="168"/>
      <c r="Q167" s="169"/>
      <c r="R167" s="164"/>
      <c r="S167" s="169"/>
      <c r="T167" s="170"/>
      <c r="U167" s="171"/>
      <c r="AD167" s="121">
        <f t="shared" ref="AD167:AD181" si="26">2*2.71828^(-(0.69315/30.02)*(N167-事故日Fk)/365.25)</f>
        <v>2</v>
      </c>
      <c r="AE167" s="121">
        <f t="shared" ref="AE167:AE181" si="27">2*2.71828^(-(0.69315/2.062)*(N167-事故日Fk)/365.25)</f>
        <v>2</v>
      </c>
      <c r="AF167" s="302">
        <f t="shared" ref="AF167:AF181" si="28">100*2.71828^(-(0.69315/0.1459)*(N167-事故日Fk)/365.25)</f>
        <v>100</v>
      </c>
      <c r="AG167" s="219">
        <f t="shared" ref="AG167:AG181" si="29">200*2.71828^(-(0.69315/(1.277*10^9))*(N167-事故日Fk)/365.25)</f>
        <v>200</v>
      </c>
      <c r="AH167" s="218">
        <f t="shared" ref="AH167:AH181" si="30">0.1*2.71828^(-(0.69315/28.78)*(N167-事故日Fk)/365.25)</f>
        <v>0.1</v>
      </c>
    </row>
    <row r="168" spans="1:35" ht="11.1" customHeight="1" x14ac:dyDescent="0.2">
      <c r="B168" s="136">
        <v>40875</v>
      </c>
      <c r="C168" s="266">
        <f>ND代替値</f>
        <v>9.8148148148148151E-2</v>
      </c>
      <c r="D168" s="144">
        <v>120</v>
      </c>
      <c r="E168" s="147">
        <v>1.4</v>
      </c>
      <c r="F168" s="139">
        <v>1.8</v>
      </c>
      <c r="G168" s="275">
        <f>ND代替値*2.71828^(-(0.69315/28.799)*(B168-調査開始日)/365.25)</f>
        <v>2.66627516037611E-3</v>
      </c>
      <c r="H168" s="298">
        <v>1.6</v>
      </c>
      <c r="I168" s="274">
        <f>ND代替値</f>
        <v>2.1999999999999997E-3</v>
      </c>
      <c r="J168" s="155"/>
      <c r="K168" s="144"/>
      <c r="L168" s="144"/>
      <c r="M168" s="156"/>
      <c r="N168" s="136">
        <v>40723</v>
      </c>
      <c r="O168" s="266">
        <f t="shared" ref="O168:O181" si="31">ND代替値</f>
        <v>9.8148148148148151E-2</v>
      </c>
      <c r="P168" s="146">
        <v>32.799999999999997</v>
      </c>
      <c r="Q168" s="147">
        <v>3.76</v>
      </c>
      <c r="R168" s="147">
        <v>4.2300000000000004</v>
      </c>
      <c r="S168" s="147"/>
      <c r="T168" s="149"/>
      <c r="U168" s="151"/>
      <c r="AD168" s="74">
        <f t="shared" si="26"/>
        <v>1.9861407543546088</v>
      </c>
      <c r="AE168" s="74">
        <f t="shared" si="27"/>
        <v>1.807437033771619</v>
      </c>
      <c r="AF168" s="184">
        <f t="shared" si="28"/>
        <v>23.912135459170063</v>
      </c>
      <c r="AG168" s="183">
        <f t="shared" si="29"/>
        <v>199.99999996730597</v>
      </c>
      <c r="AH168" s="75">
        <f t="shared" si="30"/>
        <v>9.9277289251858677E-2</v>
      </c>
    </row>
    <row r="169" spans="1:35" ht="11.1" customHeight="1" x14ac:dyDescent="0.2">
      <c r="B169" s="136"/>
      <c r="C169" s="150"/>
      <c r="D169" s="137"/>
      <c r="E169" s="147"/>
      <c r="F169" s="137"/>
      <c r="G169" s="147"/>
      <c r="H169" s="298"/>
      <c r="I169" s="270"/>
      <c r="J169" s="155"/>
      <c r="K169" s="144"/>
      <c r="L169" s="144"/>
      <c r="M169" s="156"/>
      <c r="N169" s="136">
        <v>40837</v>
      </c>
      <c r="O169" s="266">
        <f t="shared" si="31"/>
        <v>9.8148148148148151E-2</v>
      </c>
      <c r="P169" s="146">
        <v>124.7</v>
      </c>
      <c r="Q169" s="147">
        <v>8.3000000000000007</v>
      </c>
      <c r="R169" s="147">
        <v>10.16</v>
      </c>
      <c r="S169" s="269">
        <f>ND代替値*2.71828^(-(0.69315/28.799)*(N169-調査開始日)/365.25)</f>
        <v>2.6729600113083716E-3</v>
      </c>
      <c r="T169" s="149">
        <v>2.6</v>
      </c>
      <c r="U169" s="274">
        <f>S169/T169</f>
        <v>1.0280615428109121E-3</v>
      </c>
      <c r="AD169" s="74">
        <f t="shared" si="26"/>
        <v>1.9718788689655762</v>
      </c>
      <c r="AE169" s="74">
        <f t="shared" si="27"/>
        <v>1.6274121876020189</v>
      </c>
      <c r="AF169" s="184">
        <f t="shared" si="28"/>
        <v>5.428014868349738</v>
      </c>
      <c r="AG169" s="183">
        <f t="shared" si="29"/>
        <v>199.99999993342308</v>
      </c>
      <c r="AH169" s="75">
        <f t="shared" si="30"/>
        <v>9.85338090875853E-2</v>
      </c>
    </row>
    <row r="170" spans="1:35" ht="11.1" customHeight="1" x14ac:dyDescent="0.2">
      <c r="B170" s="136">
        <v>41093</v>
      </c>
      <c r="C170" s="266">
        <f>ND代替値</f>
        <v>9.8148148148148151E-2</v>
      </c>
      <c r="D170" s="144">
        <v>110.6</v>
      </c>
      <c r="E170" s="147">
        <v>0.79</v>
      </c>
      <c r="F170" s="139">
        <v>1.26</v>
      </c>
      <c r="G170" s="275">
        <f>ND代替値*2.71828^(-(0.69315/28.799)*(B170-調査開始日)/365.25)</f>
        <v>2.6282470185939985E-3</v>
      </c>
      <c r="H170" s="298">
        <v>3</v>
      </c>
      <c r="I170" s="274">
        <f>ND代替値</f>
        <v>2.1999999999999997E-3</v>
      </c>
      <c r="J170" s="155"/>
      <c r="K170" s="144"/>
      <c r="L170" s="144"/>
      <c r="M170" s="156"/>
      <c r="N170" s="136">
        <v>41057</v>
      </c>
      <c r="O170" s="266">
        <f t="shared" si="31"/>
        <v>9.8148148148148151E-2</v>
      </c>
      <c r="P170" s="146">
        <v>117.7</v>
      </c>
      <c r="Q170" s="147">
        <v>1.03</v>
      </c>
      <c r="R170" s="147">
        <v>1.58</v>
      </c>
      <c r="S170" s="147"/>
      <c r="T170" s="149"/>
      <c r="U170" s="151"/>
      <c r="AD170" s="74">
        <f t="shared" si="26"/>
        <v>1.9446448043150546</v>
      </c>
      <c r="AE170" s="74">
        <f t="shared" si="27"/>
        <v>1.3291191822441506</v>
      </c>
      <c r="AF170" s="184">
        <f t="shared" si="28"/>
        <v>0.31036858277746693</v>
      </c>
      <c r="AG170" s="183">
        <f t="shared" si="29"/>
        <v>199.99999986803499</v>
      </c>
      <c r="AH170" s="75">
        <f t="shared" si="30"/>
        <v>9.7114726757443426E-2</v>
      </c>
    </row>
    <row r="171" spans="1:35" ht="11.1" customHeight="1" x14ac:dyDescent="0.2">
      <c r="B171" s="136"/>
      <c r="C171" s="150"/>
      <c r="D171" s="137"/>
      <c r="E171" s="147"/>
      <c r="F171" s="137"/>
      <c r="G171" s="147"/>
      <c r="H171" s="298"/>
      <c r="I171" s="270"/>
      <c r="J171" s="155"/>
      <c r="K171" s="144"/>
      <c r="L171" s="144"/>
      <c r="M171" s="156"/>
      <c r="N171" s="136">
        <v>41199</v>
      </c>
      <c r="O171" s="266">
        <f t="shared" si="31"/>
        <v>9.8148148148148151E-2</v>
      </c>
      <c r="P171" s="146">
        <v>118.5</v>
      </c>
      <c r="Q171" s="147">
        <v>1.19</v>
      </c>
      <c r="R171" s="147">
        <v>2.0499999999999998</v>
      </c>
      <c r="S171" s="275">
        <f>ND代替値*2.71828^(-(0.69315/28.799)*(N171-調査開始日)/365.25)</f>
        <v>2.6099527326699265E-3</v>
      </c>
      <c r="T171" s="149">
        <v>2.2000000000000002</v>
      </c>
      <c r="U171" s="274">
        <f>S171/T171</f>
        <v>1.1863421512136028E-3</v>
      </c>
      <c r="AD171" s="74">
        <f t="shared" si="26"/>
        <v>1.9272665216088778</v>
      </c>
      <c r="AE171" s="74">
        <f t="shared" si="27"/>
        <v>1.1662905573729665</v>
      </c>
      <c r="AF171" s="184">
        <f t="shared" si="28"/>
        <v>4.894750371756694E-2</v>
      </c>
      <c r="AG171" s="183">
        <f t="shared" si="29"/>
        <v>199.99999982583</v>
      </c>
      <c r="AH171" s="75">
        <f t="shared" si="30"/>
        <v>9.6209645221905171E-2</v>
      </c>
    </row>
    <row r="172" spans="1:35" ht="11.1" customHeight="1" x14ac:dyDescent="0.2">
      <c r="B172" s="136">
        <v>41466</v>
      </c>
      <c r="C172" s="266">
        <f>ND代替値</f>
        <v>9.8148148148148151E-2</v>
      </c>
      <c r="D172" s="144">
        <v>112.6</v>
      </c>
      <c r="E172" s="147">
        <v>0.19</v>
      </c>
      <c r="F172" s="139">
        <v>0.47</v>
      </c>
      <c r="G172" s="275">
        <f>ND代替値*2.71828^(-(0.69315/28.799)*(B172-調査開始日)/365.25)</f>
        <v>2.5644341986100199E-3</v>
      </c>
      <c r="H172" s="298">
        <v>1.6</v>
      </c>
      <c r="I172" s="274">
        <f>ND代替値</f>
        <v>2.1999999999999997E-3</v>
      </c>
      <c r="J172" s="155"/>
      <c r="K172" s="144"/>
      <c r="L172" s="144"/>
      <c r="M172" s="156"/>
      <c r="N172" s="136">
        <v>41429</v>
      </c>
      <c r="O172" s="266">
        <f t="shared" si="31"/>
        <v>9.8148148148148151E-2</v>
      </c>
      <c r="P172" s="146">
        <v>120.8</v>
      </c>
      <c r="Q172" s="147">
        <v>0.27</v>
      </c>
      <c r="R172" s="147">
        <v>0.6</v>
      </c>
      <c r="S172" s="147"/>
      <c r="T172" s="149"/>
      <c r="U172" s="151"/>
      <c r="AD172" s="74">
        <f t="shared" si="26"/>
        <v>1.8994474765748275</v>
      </c>
      <c r="AE172" s="74">
        <f t="shared" si="27"/>
        <v>0.94379166533349479</v>
      </c>
      <c r="AF172" s="184">
        <f t="shared" si="28"/>
        <v>2.4574123286702576E-3</v>
      </c>
      <c r="AG172" s="183">
        <f t="shared" si="29"/>
        <v>199.99999975746974</v>
      </c>
      <c r="AH172" s="75">
        <f t="shared" si="30"/>
        <v>9.4761529538657463E-2</v>
      </c>
    </row>
    <row r="173" spans="1:35" ht="11.1" customHeight="1" x14ac:dyDescent="0.2">
      <c r="B173" s="136"/>
      <c r="C173" s="150"/>
      <c r="D173" s="137"/>
      <c r="E173" s="147"/>
      <c r="F173" s="137"/>
      <c r="G173" s="147"/>
      <c r="H173" s="298"/>
      <c r="I173" s="270"/>
      <c r="J173" s="155"/>
      <c r="K173" s="144"/>
      <c r="L173" s="144"/>
      <c r="M173" s="156"/>
      <c r="N173" s="136">
        <v>41577</v>
      </c>
      <c r="O173" s="266">
        <f t="shared" si="31"/>
        <v>9.8148148148148151E-2</v>
      </c>
      <c r="P173" s="146">
        <v>125.6</v>
      </c>
      <c r="Q173" s="147">
        <v>0.18</v>
      </c>
      <c r="R173" s="147">
        <v>0.47</v>
      </c>
      <c r="S173" s="275">
        <f>ND代替値*2.71828^(-(0.69315/28.799)*(N173-調査開始日)/365.25)</f>
        <v>2.545745180065357E-3</v>
      </c>
      <c r="T173" s="149">
        <v>2.5</v>
      </c>
      <c r="U173" s="274">
        <f>S173/T173</f>
        <v>1.0182980720261428E-3</v>
      </c>
      <c r="AD173" s="74">
        <f t="shared" si="26"/>
        <v>1.8817592214646828</v>
      </c>
      <c r="AE173" s="74">
        <f t="shared" si="27"/>
        <v>0.82360842620845387</v>
      </c>
      <c r="AF173" s="184">
        <f t="shared" si="28"/>
        <v>3.5845717996575379E-4</v>
      </c>
      <c r="AG173" s="183">
        <f t="shared" si="29"/>
        <v>199.99999971348137</v>
      </c>
      <c r="AH173" s="75">
        <f t="shared" si="30"/>
        <v>9.3841244692425052E-2</v>
      </c>
    </row>
    <row r="174" spans="1:35" ht="11.1" customHeight="1" x14ac:dyDescent="0.2">
      <c r="B174" s="136">
        <v>41837</v>
      </c>
      <c r="C174" s="266">
        <f>ND代替値</f>
        <v>9.8148148148148151E-2</v>
      </c>
      <c r="D174" s="144">
        <v>121.2</v>
      </c>
      <c r="E174" s="147">
        <v>6.8000000000000005E-2</v>
      </c>
      <c r="F174" s="139">
        <v>0.25</v>
      </c>
      <c r="G174" s="275">
        <f>ND代替値*2.71828^(-(0.69315/28.799)*(B174-調査開始日)/365.25)</f>
        <v>2.5025005171934941E-3</v>
      </c>
      <c r="H174" s="298">
        <v>1.5</v>
      </c>
      <c r="I174" s="274">
        <f>ND代替値</f>
        <v>2.1999999999999997E-3</v>
      </c>
      <c r="J174" s="155"/>
      <c r="K174" s="144"/>
      <c r="L174" s="144"/>
      <c r="M174" s="156"/>
      <c r="N174" s="136">
        <v>41786</v>
      </c>
      <c r="O174" s="266">
        <f t="shared" si="31"/>
        <v>9.8148148148148151E-2</v>
      </c>
      <c r="P174" s="146">
        <v>121</v>
      </c>
      <c r="Q174" s="147">
        <v>0.2</v>
      </c>
      <c r="R174" s="147">
        <v>0.65</v>
      </c>
      <c r="S174" s="147"/>
      <c r="T174" s="149"/>
      <c r="U174" s="151"/>
      <c r="AD174" s="74">
        <f t="shared" si="26"/>
        <v>1.8570607232632472</v>
      </c>
      <c r="AE174" s="74">
        <f t="shared" si="27"/>
        <v>0.6794911816903082</v>
      </c>
      <c r="AF174" s="184">
        <f t="shared" si="28"/>
        <v>2.3648966828002398E-5</v>
      </c>
      <c r="AG174" s="183">
        <f t="shared" si="29"/>
        <v>199.99999965136271</v>
      </c>
      <c r="AH174" s="75">
        <f t="shared" si="30"/>
        <v>9.2556854979469555E-2</v>
      </c>
    </row>
    <row r="175" spans="1:35" ht="11.1" customHeight="1" x14ac:dyDescent="0.2">
      <c r="B175" s="136"/>
      <c r="C175" s="150"/>
      <c r="D175" s="137"/>
      <c r="E175" s="147"/>
      <c r="F175" s="137"/>
      <c r="G175" s="147"/>
      <c r="H175" s="298"/>
      <c r="I175" s="270"/>
      <c r="J175" s="155"/>
      <c r="K175" s="144"/>
      <c r="L175" s="144"/>
      <c r="M175" s="156"/>
      <c r="N175" s="136">
        <v>41933</v>
      </c>
      <c r="O175" s="266">
        <f t="shared" si="31"/>
        <v>9.8148148148148151E-2</v>
      </c>
      <c r="P175" s="146">
        <v>122.2</v>
      </c>
      <c r="Q175" s="147">
        <v>0.16</v>
      </c>
      <c r="R175" s="147">
        <v>0.56000000000000005</v>
      </c>
      <c r="S175" s="275">
        <f>ND代替値*2.71828^(-(0.69315/28.799)*(N175-調査開始日)/365.25)</f>
        <v>2.4867196175353927E-3</v>
      </c>
      <c r="T175" s="149">
        <v>1.85</v>
      </c>
      <c r="U175" s="274">
        <f>S175/T175</f>
        <v>1.3441727662353473E-3</v>
      </c>
      <c r="AD175" s="74">
        <f t="shared" si="26"/>
        <v>1.8398834931274626</v>
      </c>
      <c r="AE175" s="74">
        <f t="shared" si="27"/>
        <v>0.59351017211300561</v>
      </c>
      <c r="AF175" s="184">
        <f t="shared" si="28"/>
        <v>3.4947840675273783E-6</v>
      </c>
      <c r="AG175" s="183">
        <f t="shared" si="29"/>
        <v>199.99999960767161</v>
      </c>
      <c r="AH175" s="75">
        <f t="shared" si="30"/>
        <v>9.1664025106696856E-2</v>
      </c>
    </row>
    <row r="176" spans="1:35" ht="11.1" customHeight="1" x14ac:dyDescent="0.2">
      <c r="B176" s="136">
        <v>42193</v>
      </c>
      <c r="C176" s="266">
        <f>ND代替値</f>
        <v>9.8148148148148151E-2</v>
      </c>
      <c r="D176" s="144">
        <v>115.5</v>
      </c>
      <c r="E176" s="147">
        <v>3.1E-2</v>
      </c>
      <c r="F176" s="139">
        <v>0.17</v>
      </c>
      <c r="G176" s="275">
        <f>ND代替値*2.71828^(-(0.69315/28.799)*(B176-調査開始日)/365.25)</f>
        <v>2.444477623969325E-3</v>
      </c>
      <c r="H176" s="298">
        <v>1.7</v>
      </c>
      <c r="I176" s="274">
        <f>ND代替値</f>
        <v>2.1999999999999997E-3</v>
      </c>
      <c r="J176" s="155"/>
      <c r="K176" s="144"/>
      <c r="L176" s="144"/>
      <c r="M176" s="156"/>
      <c r="N176" s="136">
        <v>42152</v>
      </c>
      <c r="O176" s="266">
        <f t="shared" si="31"/>
        <v>9.8148148148148151E-2</v>
      </c>
      <c r="P176" s="146">
        <v>125.2</v>
      </c>
      <c r="Q176" s="147">
        <v>4.7E-2</v>
      </c>
      <c r="R176" s="147">
        <v>0.22</v>
      </c>
      <c r="S176" s="147"/>
      <c r="T176" s="149"/>
      <c r="U176" s="151"/>
      <c r="AD176" s="74">
        <f t="shared" si="26"/>
        <v>1.8145871534944937</v>
      </c>
      <c r="AE176" s="74">
        <f t="shared" si="27"/>
        <v>0.48517032175581065</v>
      </c>
      <c r="AF176" s="184">
        <f t="shared" si="28"/>
        <v>2.0244450617582301E-7</v>
      </c>
      <c r="AG176" s="183">
        <f t="shared" si="29"/>
        <v>199.99999954258075</v>
      </c>
      <c r="AH176" s="75">
        <f t="shared" si="30"/>
        <v>9.0349838725207132E-2</v>
      </c>
    </row>
    <row r="177" spans="2:34" ht="11.1" customHeight="1" x14ac:dyDescent="0.2">
      <c r="B177" s="136"/>
      <c r="C177" s="150"/>
      <c r="D177" s="137"/>
      <c r="E177" s="147"/>
      <c r="F177" s="137"/>
      <c r="G177" s="147"/>
      <c r="H177" s="140"/>
      <c r="I177" s="270"/>
      <c r="J177" s="155"/>
      <c r="K177" s="144"/>
      <c r="L177" s="144"/>
      <c r="M177" s="156"/>
      <c r="N177" s="136">
        <v>42298</v>
      </c>
      <c r="O177" s="266">
        <f t="shared" si="31"/>
        <v>9.8148148148148151E-2</v>
      </c>
      <c r="P177" s="146">
        <v>125.4</v>
      </c>
      <c r="Q177" s="154">
        <v>2.8000000000000001E-2</v>
      </c>
      <c r="R177" s="147">
        <v>0.16900000000000001</v>
      </c>
      <c r="S177" s="275">
        <f>ND代替値*2.71828^(-(0.69315/28.799)*(N177-調査開始日)/365.25)</f>
        <v>2.4276224563965342E-3</v>
      </c>
      <c r="T177" s="149">
        <v>2.11</v>
      </c>
      <c r="U177" s="274">
        <f>S177/T177</f>
        <v>1.1505319698561773E-3</v>
      </c>
      <c r="AD177" s="74">
        <f t="shared" si="26"/>
        <v>1.7979164438127082</v>
      </c>
      <c r="AE177" s="74">
        <f t="shared" si="27"/>
        <v>0.42416835702578914</v>
      </c>
      <c r="AF177" s="184">
        <f t="shared" si="28"/>
        <v>3.0308405885939734E-8</v>
      </c>
      <c r="AG177" s="183">
        <f t="shared" si="29"/>
        <v>199.99999949918688</v>
      </c>
      <c r="AH177" s="75">
        <f t="shared" si="30"/>
        <v>8.9484198714389285E-2</v>
      </c>
    </row>
    <row r="178" spans="2:34" ht="11.1" customHeight="1" x14ac:dyDescent="0.2">
      <c r="B178" s="136">
        <v>42570</v>
      </c>
      <c r="C178" s="266">
        <f>ND代替値</f>
        <v>9.8148148148148151E-2</v>
      </c>
      <c r="D178" s="144">
        <v>117.2</v>
      </c>
      <c r="E178" s="255">
        <f>ND代替値*2.71828^(-(0.69315/2.062)*(B178-事故日Fk)/365.25)</f>
        <v>4.5865678018562357E-3</v>
      </c>
      <c r="F178" s="139">
        <v>0.21</v>
      </c>
      <c r="G178" s="275">
        <f>ND代替値*2.71828^(-(0.69315/28.799)*(B178-調査開始日)/365.25)</f>
        <v>2.3844980549955308E-3</v>
      </c>
      <c r="H178" s="298">
        <v>2.02</v>
      </c>
      <c r="I178" s="274">
        <f>ND代替値</f>
        <v>2.1999999999999997E-3</v>
      </c>
      <c r="J178" s="155"/>
      <c r="K178" s="144"/>
      <c r="L178" s="144"/>
      <c r="M178" s="156"/>
      <c r="N178" s="136">
        <v>42515</v>
      </c>
      <c r="O178" s="266">
        <f t="shared" si="31"/>
        <v>9.8148148148148151E-2</v>
      </c>
      <c r="P178" s="146">
        <v>123.7</v>
      </c>
      <c r="Q178" s="265">
        <f>ND代替値*2.71828^(-(0.69315/2.062)*(N178-事故日Fk)/365.25)</f>
        <v>6.754594206156977E-3</v>
      </c>
      <c r="R178" s="147">
        <v>0.11899999999999999</v>
      </c>
      <c r="S178" s="147"/>
      <c r="T178" s="149"/>
      <c r="U178" s="151"/>
      <c r="AD178" s="74">
        <f t="shared" si="26"/>
        <v>1.7734213066749287</v>
      </c>
      <c r="AE178" s="74">
        <f t="shared" si="27"/>
        <v>0.34737913060235881</v>
      </c>
      <c r="AF178" s="184">
        <f t="shared" si="28"/>
        <v>1.8019659948408984E-9</v>
      </c>
      <c r="AG178" s="183">
        <f t="shared" si="29"/>
        <v>199.99999943469047</v>
      </c>
      <c r="AH178" s="75">
        <f t="shared" si="30"/>
        <v>8.8212897155002801E-2</v>
      </c>
    </row>
    <row r="179" spans="2:34" ht="11.1" customHeight="1" x14ac:dyDescent="0.2">
      <c r="B179" s="136"/>
      <c r="C179" s="150"/>
      <c r="D179" s="137"/>
      <c r="E179" s="147"/>
      <c r="F179" s="137"/>
      <c r="G179" s="147"/>
      <c r="H179" s="298"/>
      <c r="I179" s="273"/>
      <c r="J179" s="155"/>
      <c r="K179" s="144"/>
      <c r="L179" s="144"/>
      <c r="M179" s="156"/>
      <c r="N179" s="136">
        <v>42699</v>
      </c>
      <c r="O179" s="266">
        <f t="shared" si="31"/>
        <v>9.8148148148148151E-2</v>
      </c>
      <c r="P179" s="146">
        <v>133.1</v>
      </c>
      <c r="Q179" s="154">
        <v>3.2000000000000001E-2</v>
      </c>
      <c r="R179" s="147">
        <v>0.2</v>
      </c>
      <c r="S179" s="275">
        <f>ND代替値*2.71828^(-(0.69315/28.799)*(N179-調査開始日)/365.25)</f>
        <v>2.3643143256437782E-3</v>
      </c>
      <c r="T179" s="149">
        <v>1.92</v>
      </c>
      <c r="U179" s="274">
        <f>S179/T179</f>
        <v>1.2314137112728013E-3</v>
      </c>
      <c r="AD179" s="74">
        <f t="shared" si="26"/>
        <v>1.752912876386383</v>
      </c>
      <c r="AE179" s="74">
        <f t="shared" si="27"/>
        <v>0.2932643191719741</v>
      </c>
      <c r="AF179" s="184">
        <f t="shared" si="28"/>
        <v>1.6456769219060192E-10</v>
      </c>
      <c r="AG179" s="183">
        <f t="shared" si="29"/>
        <v>199.99999938000227</v>
      </c>
      <c r="AH179" s="75">
        <f t="shared" si="30"/>
        <v>8.714908763296858E-2</v>
      </c>
    </row>
    <row r="180" spans="2:34" ht="11.1" customHeight="1" x14ac:dyDescent="0.2">
      <c r="B180" s="136">
        <v>42927</v>
      </c>
      <c r="C180" s="266">
        <f>ND代替値</f>
        <v>9.8148148148148151E-2</v>
      </c>
      <c r="D180" s="144">
        <v>110.3</v>
      </c>
      <c r="E180" s="255">
        <f>ND代替値*2.71828^(-(0.69315/2.062)*(B180-事故日Fk)/365.25)</f>
        <v>3.3021401756973207E-3</v>
      </c>
      <c r="F180" s="139">
        <v>0.15</v>
      </c>
      <c r="G180" s="275">
        <f>ND代替値*2.71828^(-(0.69315/28.799)*(B180-調査開始日)/365.25)</f>
        <v>2.3290576821797123E-3</v>
      </c>
      <c r="H180" s="298">
        <v>2.0499999999999998</v>
      </c>
      <c r="I180" s="274">
        <f>ND代替値</f>
        <v>2.1999999999999997E-3</v>
      </c>
      <c r="J180" s="155"/>
      <c r="K180" s="144"/>
      <c r="L180" s="144"/>
      <c r="M180" s="156"/>
      <c r="N180" s="136">
        <v>42881</v>
      </c>
      <c r="O180" s="266">
        <f t="shared" si="31"/>
        <v>9.8148148148148151E-2</v>
      </c>
      <c r="P180" s="146">
        <v>125.9</v>
      </c>
      <c r="Q180" s="265">
        <f>ND代替値*2.71828^(-(0.69315/2.062)*(N180-事故日Fk)/365.25)</f>
        <v>4.8229156354596125E-3</v>
      </c>
      <c r="R180" s="147">
        <v>0.2</v>
      </c>
      <c r="S180" s="147"/>
      <c r="T180" s="149"/>
      <c r="U180" s="151"/>
      <c r="AD180" s="74">
        <f t="shared" si="26"/>
        <v>1.7328606870598136</v>
      </c>
      <c r="AE180" s="74">
        <f t="shared" si="27"/>
        <v>0.24803566125220866</v>
      </c>
      <c r="AF180" s="184">
        <f t="shared" si="28"/>
        <v>1.5425541361884829E-11</v>
      </c>
      <c r="AG180" s="183">
        <f t="shared" si="29"/>
        <v>199.9999993259085</v>
      </c>
      <c r="AH180" s="75">
        <f t="shared" si="30"/>
        <v>8.6109462483417928E-2</v>
      </c>
    </row>
    <row r="181" spans="2:34" ht="11.1" customHeight="1" x14ac:dyDescent="0.2">
      <c r="B181" s="136"/>
      <c r="C181" s="150"/>
      <c r="D181" s="144"/>
      <c r="E181" s="147"/>
      <c r="F181" s="139"/>
      <c r="G181" s="158"/>
      <c r="H181" s="298"/>
      <c r="I181" s="273"/>
      <c r="J181" s="155"/>
      <c r="K181" s="144"/>
      <c r="L181" s="144"/>
      <c r="M181" s="156"/>
      <c r="N181" s="136">
        <v>43014</v>
      </c>
      <c r="O181" s="266">
        <f t="shared" si="31"/>
        <v>9.8148148148148151E-2</v>
      </c>
      <c r="P181" s="146">
        <v>121.3</v>
      </c>
      <c r="Q181" s="265">
        <f>ND代替値*2.71828^(-(0.69315/2.062)*(N181-事故日Fk)/365.25)</f>
        <v>4.2672666722773601E-3</v>
      </c>
      <c r="R181" s="147">
        <v>0.161</v>
      </c>
      <c r="S181" s="275">
        <f>ND代替値*2.71828^(-(0.69315/28.799)*(N181-調査開始日)/365.25)</f>
        <v>2.3157434998674177E-3</v>
      </c>
      <c r="T181" s="149">
        <v>1.87</v>
      </c>
      <c r="U181" s="274">
        <f>S181/T181</f>
        <v>1.2383655079504906E-3</v>
      </c>
      <c r="AD181" s="74">
        <f t="shared" si="26"/>
        <v>1.7183523752292968</v>
      </c>
      <c r="AE181" s="74">
        <f t="shared" si="27"/>
        <v>0.21945942885997852</v>
      </c>
      <c r="AF181" s="184">
        <f t="shared" si="28"/>
        <v>2.734850088383865E-12</v>
      </c>
      <c r="AG181" s="183">
        <f t="shared" si="29"/>
        <v>199.99999928637843</v>
      </c>
      <c r="AH181" s="75">
        <f t="shared" si="30"/>
        <v>8.5357587803419913E-2</v>
      </c>
    </row>
    <row r="182" spans="2:34" ht="11.1" customHeight="1" x14ac:dyDescent="0.2">
      <c r="B182" s="136"/>
      <c r="C182" s="159"/>
      <c r="D182" s="144"/>
      <c r="E182" s="158"/>
      <c r="F182" s="139"/>
      <c r="G182" s="158"/>
      <c r="H182" s="298"/>
      <c r="I182" s="142"/>
      <c r="J182" s="155"/>
      <c r="K182" s="144"/>
      <c r="L182" s="144"/>
      <c r="M182" s="156"/>
      <c r="N182" s="136"/>
      <c r="O182" s="150"/>
      <c r="P182" s="146"/>
      <c r="Q182" s="147"/>
      <c r="R182" s="147"/>
      <c r="S182" s="147"/>
      <c r="T182" s="160"/>
      <c r="U182" s="151"/>
      <c r="AD182" s="60"/>
      <c r="AE182" s="60"/>
      <c r="AF182" s="182"/>
      <c r="AG182" s="183"/>
      <c r="AH182" s="75"/>
    </row>
    <row r="183" spans="2:34" ht="11.1" customHeight="1" x14ac:dyDescent="0.2">
      <c r="B183" s="136"/>
      <c r="C183" s="159"/>
      <c r="D183" s="144"/>
      <c r="E183" s="158"/>
      <c r="F183" s="139"/>
      <c r="G183" s="158"/>
      <c r="H183" s="298"/>
      <c r="I183" s="142"/>
      <c r="J183" s="155"/>
      <c r="K183" s="144"/>
      <c r="L183" s="144"/>
      <c r="M183" s="156"/>
      <c r="N183" s="136"/>
      <c r="O183" s="159"/>
      <c r="P183" s="146"/>
      <c r="Q183" s="158"/>
      <c r="R183" s="158"/>
      <c r="S183" s="158"/>
      <c r="T183" s="141"/>
      <c r="U183" s="161"/>
      <c r="AD183" s="60"/>
      <c r="AE183" s="60"/>
      <c r="AF183" s="182"/>
      <c r="AG183" s="183"/>
      <c r="AH183" s="75"/>
    </row>
    <row r="184" spans="2:34" ht="11.1" customHeight="1" x14ac:dyDescent="0.2">
      <c r="B184" s="136"/>
      <c r="C184" s="159"/>
      <c r="D184" s="144"/>
      <c r="E184" s="158"/>
      <c r="F184" s="139"/>
      <c r="G184" s="158"/>
      <c r="H184" s="298"/>
      <c r="I184" s="142"/>
      <c r="J184" s="155"/>
      <c r="K184" s="144"/>
      <c r="L184" s="144"/>
      <c r="M184" s="156"/>
      <c r="N184" s="136"/>
      <c r="O184" s="159"/>
      <c r="P184" s="146"/>
      <c r="Q184" s="158"/>
      <c r="R184" s="158"/>
      <c r="S184" s="158"/>
      <c r="T184" s="141"/>
      <c r="U184" s="161"/>
      <c r="AD184" s="60"/>
      <c r="AE184" s="60"/>
      <c r="AF184" s="182"/>
      <c r="AG184" s="183"/>
      <c r="AH184" s="75"/>
    </row>
    <row r="185" spans="2:34" ht="11.1" customHeight="1" x14ac:dyDescent="0.2">
      <c r="B185" s="136"/>
      <c r="C185" s="159"/>
      <c r="D185" s="144"/>
      <c r="E185" s="158"/>
      <c r="F185" s="139"/>
      <c r="G185" s="158"/>
      <c r="H185" s="298"/>
      <c r="I185" s="142"/>
      <c r="J185" s="155"/>
      <c r="K185" s="144"/>
      <c r="L185" s="144"/>
      <c r="M185" s="156"/>
      <c r="N185" s="136"/>
      <c r="O185" s="159"/>
      <c r="P185" s="146"/>
      <c r="Q185" s="158"/>
      <c r="R185" s="158"/>
      <c r="S185" s="158"/>
      <c r="T185" s="141"/>
      <c r="U185" s="161"/>
      <c r="AD185" s="60"/>
      <c r="AE185" s="60"/>
      <c r="AF185" s="182"/>
      <c r="AG185" s="183"/>
      <c r="AH185" s="75"/>
    </row>
    <row r="186" spans="2:34" ht="11.1" customHeight="1" x14ac:dyDescent="0.2">
      <c r="B186" s="136"/>
      <c r="C186" s="159"/>
      <c r="D186" s="144"/>
      <c r="E186" s="158"/>
      <c r="F186" s="139"/>
      <c r="G186" s="158"/>
      <c r="H186" s="298"/>
      <c r="I186" s="142"/>
      <c r="J186" s="155"/>
      <c r="K186" s="144"/>
      <c r="L186" s="144"/>
      <c r="M186" s="156"/>
      <c r="N186" s="136"/>
      <c r="O186" s="159"/>
      <c r="P186" s="146"/>
      <c r="Q186" s="158"/>
      <c r="R186" s="139"/>
      <c r="S186" s="158"/>
      <c r="T186" s="141"/>
      <c r="U186" s="142"/>
      <c r="AD186" s="60"/>
      <c r="AE186" s="60"/>
      <c r="AF186" s="182"/>
      <c r="AG186" s="183"/>
      <c r="AH186" s="75"/>
    </row>
    <row r="187" spans="2:34" ht="11.1" customHeight="1" x14ac:dyDescent="0.2">
      <c r="B187" s="136"/>
      <c r="C187" s="159"/>
      <c r="D187" s="144"/>
      <c r="E187" s="158"/>
      <c r="F187" s="139"/>
      <c r="G187" s="158"/>
      <c r="H187" s="298"/>
      <c r="I187" s="142"/>
      <c r="J187" s="155"/>
      <c r="K187" s="144"/>
      <c r="L187" s="144"/>
      <c r="M187" s="156"/>
      <c r="N187" s="136"/>
      <c r="O187" s="159"/>
      <c r="P187" s="146"/>
      <c r="Q187" s="158"/>
      <c r="R187" s="139"/>
      <c r="S187" s="158"/>
      <c r="T187" s="141"/>
      <c r="U187" s="142"/>
      <c r="AD187" s="60"/>
      <c r="AE187" s="60"/>
      <c r="AF187" s="182"/>
      <c r="AG187" s="183"/>
      <c r="AH187" s="75"/>
    </row>
    <row r="188" spans="2:34" ht="11.1" customHeight="1" x14ac:dyDescent="0.2">
      <c r="B188" s="136"/>
      <c r="C188" s="159"/>
      <c r="D188" s="144"/>
      <c r="E188" s="158"/>
      <c r="F188" s="139"/>
      <c r="G188" s="158"/>
      <c r="H188" s="298"/>
      <c r="I188" s="142"/>
      <c r="J188" s="155"/>
      <c r="K188" s="144"/>
      <c r="L188" s="144"/>
      <c r="M188" s="156"/>
      <c r="N188" s="136"/>
      <c r="O188" s="159"/>
      <c r="P188" s="146"/>
      <c r="Q188" s="158"/>
      <c r="R188" s="139"/>
      <c r="S188" s="158"/>
      <c r="T188" s="141"/>
      <c r="U188" s="142"/>
      <c r="AD188" s="60"/>
      <c r="AE188" s="60"/>
      <c r="AF188" s="182"/>
      <c r="AG188" s="183"/>
      <c r="AH188" s="75"/>
    </row>
    <row r="189" spans="2:34" ht="11.1" customHeight="1" x14ac:dyDescent="0.2">
      <c r="B189" s="136"/>
      <c r="C189" s="159"/>
      <c r="D189" s="144"/>
      <c r="E189" s="158"/>
      <c r="F189" s="139"/>
      <c r="G189" s="158"/>
      <c r="H189" s="298"/>
      <c r="I189" s="142"/>
      <c r="J189" s="155"/>
      <c r="K189" s="144"/>
      <c r="L189" s="144"/>
      <c r="M189" s="156"/>
      <c r="N189" s="136"/>
      <c r="O189" s="159"/>
      <c r="P189" s="146"/>
      <c r="Q189" s="158"/>
      <c r="R189" s="139"/>
      <c r="S189" s="158"/>
      <c r="T189" s="141"/>
      <c r="U189" s="142"/>
      <c r="AD189" s="60"/>
      <c r="AE189" s="60"/>
      <c r="AF189" s="182"/>
      <c r="AG189" s="183"/>
      <c r="AH189" s="75"/>
    </row>
    <row r="190" spans="2:34" ht="11.1" customHeight="1" thickBot="1" x14ac:dyDescent="0.35">
      <c r="B190" s="46"/>
      <c r="C190" s="84"/>
      <c r="D190" s="82"/>
      <c r="E190" s="83"/>
      <c r="F190" s="81"/>
      <c r="G190" s="83"/>
      <c r="H190" s="301"/>
      <c r="I190" s="63"/>
      <c r="J190" s="102"/>
      <c r="K190" s="82"/>
      <c r="L190" s="82"/>
      <c r="M190" s="62"/>
      <c r="N190" s="46"/>
      <c r="O190" s="84"/>
      <c r="P190" s="106"/>
      <c r="Q190" s="83"/>
      <c r="R190" s="81"/>
      <c r="S190" s="83"/>
      <c r="T190" s="80"/>
      <c r="U190" s="63"/>
      <c r="V190" s="28"/>
      <c r="AD190" s="60"/>
      <c r="AE190" s="60"/>
      <c r="AF190" s="182"/>
      <c r="AG190" s="183"/>
      <c r="AH190" s="75"/>
    </row>
    <row r="191" spans="2:34" ht="11.1" customHeight="1" thickTop="1" x14ac:dyDescent="0.2">
      <c r="B191" s="236" t="s">
        <v>42</v>
      </c>
      <c r="C191" s="242">
        <f t="shared" ref="C191:M191" si="32">MAX(C105:C190)</f>
        <v>0.21</v>
      </c>
      <c r="D191" s="86">
        <f t="shared" si="32"/>
        <v>135.30000000000001</v>
      </c>
      <c r="E191" s="243">
        <f t="shared" si="32"/>
        <v>1.4</v>
      </c>
      <c r="F191" s="243">
        <f t="shared" si="32"/>
        <v>1.8</v>
      </c>
      <c r="G191" s="243">
        <f t="shared" si="32"/>
        <v>5.2867858397166057E-3</v>
      </c>
      <c r="H191" s="243">
        <f t="shared" si="32"/>
        <v>4.7</v>
      </c>
      <c r="I191" s="244">
        <f t="shared" si="32"/>
        <v>2.1999999999999997E-3</v>
      </c>
      <c r="J191" s="85">
        <f t="shared" si="32"/>
        <v>2.2222222222222223</v>
      </c>
      <c r="K191" s="113">
        <f t="shared" si="32"/>
        <v>81.481481481481481</v>
      </c>
      <c r="L191" s="243">
        <f t="shared" si="32"/>
        <v>0</v>
      </c>
      <c r="M191" s="244">
        <f t="shared" si="32"/>
        <v>0.23703703703703705</v>
      </c>
      <c r="N191" s="118"/>
      <c r="O191" s="85">
        <f t="shared" ref="O191:U191" si="33">MAX(O105:O190)</f>
        <v>9.8148148148148151E-2</v>
      </c>
      <c r="P191" s="86">
        <f t="shared" si="33"/>
        <v>151</v>
      </c>
      <c r="Q191" s="86">
        <f t="shared" si="33"/>
        <v>8.3000000000000007</v>
      </c>
      <c r="R191" s="86">
        <f t="shared" si="33"/>
        <v>10.16</v>
      </c>
      <c r="S191" s="103">
        <f t="shared" si="33"/>
        <v>5.311228647141372E-3</v>
      </c>
      <c r="T191" s="103">
        <f t="shared" si="33"/>
        <v>3.8</v>
      </c>
      <c r="U191" s="107">
        <f t="shared" si="33"/>
        <v>4.3970400489401389E-3</v>
      </c>
      <c r="AD191" s="55" t="s">
        <v>114</v>
      </c>
      <c r="AE191" s="55" t="s">
        <v>115</v>
      </c>
      <c r="AF191" s="55" t="s">
        <v>116</v>
      </c>
      <c r="AG191" s="55" t="s">
        <v>117</v>
      </c>
      <c r="AH191" s="210" t="s">
        <v>118</v>
      </c>
    </row>
    <row r="192" spans="2:34" ht="11.1" customHeight="1" x14ac:dyDescent="0.2">
      <c r="B192" s="237" t="s">
        <v>148</v>
      </c>
      <c r="C192" s="254">
        <v>9.8148148148148151E-2</v>
      </c>
      <c r="D192" s="251">
        <v>53</v>
      </c>
      <c r="E192" s="211">
        <v>2.7777777777777776E-2</v>
      </c>
      <c r="F192" s="211">
        <v>3.1E-2</v>
      </c>
      <c r="G192" s="211">
        <f>0.011/2</f>
        <v>5.4999999999999997E-3</v>
      </c>
      <c r="H192" s="87">
        <v>0.8</v>
      </c>
      <c r="I192" s="108">
        <v>2.1999999999999997E-3</v>
      </c>
      <c r="J192" s="254">
        <v>0.29629629629629628</v>
      </c>
      <c r="K192" s="252">
        <v>32.407407407407405</v>
      </c>
      <c r="L192" s="211">
        <v>0</v>
      </c>
      <c r="M192" s="253">
        <v>1.0740740740740741E-4</v>
      </c>
      <c r="N192" s="108"/>
      <c r="O192" s="254">
        <v>9.8148148148148151E-2</v>
      </c>
      <c r="P192" s="251">
        <v>16.399999999999999</v>
      </c>
      <c r="Q192" s="211">
        <v>3.888888888888889E-2</v>
      </c>
      <c r="R192" s="211">
        <v>3.2500000000000001E-2</v>
      </c>
      <c r="S192" s="211">
        <f>0.011/2</f>
        <v>5.4999999999999997E-3</v>
      </c>
      <c r="T192" s="87">
        <v>0.48</v>
      </c>
      <c r="U192" s="108">
        <v>0</v>
      </c>
    </row>
    <row r="193" spans="2:29" ht="11.1" customHeight="1" x14ac:dyDescent="0.2">
      <c r="B193" s="238" t="s">
        <v>54</v>
      </c>
      <c r="C193" s="88">
        <f t="shared" ref="C193:M193" si="34">IF(C192&lt;&gt;"",SMALL(C105:C190,C195+1),MIN(C105:C190))</f>
        <v>0.1962962962962963</v>
      </c>
      <c r="D193" s="89">
        <f t="shared" si="34"/>
        <v>106</v>
      </c>
      <c r="E193" s="89">
        <f t="shared" si="34"/>
        <v>8.105228168305726E-6</v>
      </c>
      <c r="F193" s="89">
        <f t="shared" si="34"/>
        <v>6.2E-2</v>
      </c>
      <c r="G193" s="90">
        <f t="shared" si="34"/>
        <v>2.3290576821797123E-3</v>
      </c>
      <c r="H193" s="91">
        <f t="shared" si="34"/>
        <v>1.5</v>
      </c>
      <c r="I193" s="116">
        <f t="shared" si="34"/>
        <v>1.1694908975462832E-3</v>
      </c>
      <c r="J193" s="88">
        <f t="shared" si="34"/>
        <v>0.59259259259259256</v>
      </c>
      <c r="K193" s="114">
        <f t="shared" si="34"/>
        <v>64.81481481481481</v>
      </c>
      <c r="L193" s="91" t="e">
        <f t="shared" si="34"/>
        <v>#NUM!</v>
      </c>
      <c r="M193" s="109">
        <f t="shared" si="34"/>
        <v>0.21481481481481482</v>
      </c>
      <c r="N193" s="116"/>
      <c r="O193" s="88" t="e">
        <f t="shared" ref="O193:U193" si="35">IF(O192&lt;&gt;"",SMALL(O105:O190,O195+1),MIN(O105:O190))</f>
        <v>#NUM!</v>
      </c>
      <c r="P193" s="90">
        <f t="shared" si="35"/>
        <v>32.799999999999997</v>
      </c>
      <c r="Q193" s="90">
        <f t="shared" si="35"/>
        <v>1.1936491422422924E-5</v>
      </c>
      <c r="R193" s="90">
        <f t="shared" si="35"/>
        <v>6.5000000000000002E-2</v>
      </c>
      <c r="S193" s="91">
        <f t="shared" si="35"/>
        <v>2.3157434998674177E-3</v>
      </c>
      <c r="T193" s="91">
        <f t="shared" si="35"/>
        <v>0.96</v>
      </c>
      <c r="U193" s="109">
        <f t="shared" si="35"/>
        <v>7.750083169722219E-4</v>
      </c>
    </row>
    <row r="194" spans="2:29" ht="11.1" customHeight="1" x14ac:dyDescent="0.2">
      <c r="B194" s="238" t="s">
        <v>43</v>
      </c>
      <c r="C194" s="92">
        <f t="shared" ref="C194:M194" si="36">IF(C192&lt;&gt;"",(SUM(C105:C190)-C192*C195)/(C196-C195),AVERAGE(C105:C190))</f>
        <v>0.20314814814814741</v>
      </c>
      <c r="D194" s="93">
        <f t="shared" si="36"/>
        <v>120.78908908908912</v>
      </c>
      <c r="E194" s="93">
        <f t="shared" si="36"/>
        <v>7.1747942677024334E-2</v>
      </c>
      <c r="F194" s="93">
        <f t="shared" si="36"/>
        <v>0.23413913913913917</v>
      </c>
      <c r="G194" s="94">
        <f t="shared" si="36"/>
        <v>3.6083926744140079E-3</v>
      </c>
      <c r="H194" s="95">
        <f t="shared" si="36"/>
        <v>2.7191428571428564</v>
      </c>
      <c r="I194" s="117">
        <f t="shared" si="36"/>
        <v>1.3729231064955466E-3</v>
      </c>
      <c r="J194" s="92">
        <f t="shared" si="36"/>
        <v>1.3449382716049385</v>
      </c>
      <c r="K194" s="115">
        <f t="shared" si="36"/>
        <v>72.407407407407405</v>
      </c>
      <c r="L194" s="95" t="e">
        <f t="shared" si="36"/>
        <v>#DIV/0!</v>
      </c>
      <c r="M194" s="110">
        <f t="shared" si="36"/>
        <v>0.22592592592592592</v>
      </c>
      <c r="N194" s="117"/>
      <c r="O194" s="92" t="e">
        <f t="shared" ref="O194:U194" si="37">IF(O192&lt;&gt;"",(SUM(O105:O190)-O192*O195)/(O196-O195),AVERAGE(O105:O190))</f>
        <v>#DIV/0!</v>
      </c>
      <c r="P194" s="93">
        <f t="shared" si="37"/>
        <v>121.49284627092847</v>
      </c>
      <c r="Q194" s="93">
        <f t="shared" si="37"/>
        <v>0.218574709678517</v>
      </c>
      <c r="R194" s="93">
        <f t="shared" si="37"/>
        <v>0.42134043632673779</v>
      </c>
      <c r="S194" s="95">
        <f t="shared" si="37"/>
        <v>3.589261513901161E-3</v>
      </c>
      <c r="T194" s="95">
        <f t="shared" si="37"/>
        <v>2.2497142857142856</v>
      </c>
      <c r="U194" s="110">
        <f t="shared" si="37"/>
        <v>1.735111575484356E-3</v>
      </c>
    </row>
    <row r="195" spans="2:29" ht="11.1" customHeight="1" x14ac:dyDescent="0.2">
      <c r="B195" s="238" t="s">
        <v>149</v>
      </c>
      <c r="C195" s="96">
        <f t="shared" ref="C195:M195" si="38">COUNTIF(C105:C190,C192)</f>
        <v>35</v>
      </c>
      <c r="D195" s="97">
        <f t="shared" si="38"/>
        <v>0</v>
      </c>
      <c r="E195" s="97">
        <f t="shared" si="38"/>
        <v>0</v>
      </c>
      <c r="F195" s="97">
        <f t="shared" si="38"/>
        <v>0</v>
      </c>
      <c r="G195" s="97">
        <f t="shared" si="38"/>
        <v>0</v>
      </c>
      <c r="H195" s="97">
        <f t="shared" si="38"/>
        <v>0</v>
      </c>
      <c r="I195" s="111">
        <f t="shared" si="38"/>
        <v>7</v>
      </c>
      <c r="J195" s="96">
        <f t="shared" si="38"/>
        <v>1</v>
      </c>
      <c r="K195" s="96">
        <f t="shared" si="38"/>
        <v>0</v>
      </c>
      <c r="L195" s="97">
        <f t="shared" si="38"/>
        <v>0</v>
      </c>
      <c r="M195" s="111">
        <f t="shared" si="38"/>
        <v>0</v>
      </c>
      <c r="N195" s="111"/>
      <c r="O195" s="96">
        <f t="shared" ref="O195:U195" si="39">COUNTIF(O105:O190,O192)</f>
        <v>73</v>
      </c>
      <c r="P195" s="97">
        <f t="shared" si="39"/>
        <v>0</v>
      </c>
      <c r="Q195" s="97">
        <f t="shared" si="39"/>
        <v>1</v>
      </c>
      <c r="R195" s="97">
        <f t="shared" si="39"/>
        <v>0</v>
      </c>
      <c r="S195" s="97">
        <f t="shared" si="39"/>
        <v>0</v>
      </c>
      <c r="T195" s="97">
        <f t="shared" si="39"/>
        <v>0</v>
      </c>
      <c r="U195" s="111">
        <f t="shared" si="39"/>
        <v>0</v>
      </c>
    </row>
    <row r="196" spans="2:29" ht="11.1" customHeight="1" thickBot="1" x14ac:dyDescent="0.25">
      <c r="B196" s="239" t="s">
        <v>55</v>
      </c>
      <c r="C196" s="98">
        <f>COUNTA(C105:C190)</f>
        <v>37</v>
      </c>
      <c r="D196" s="99">
        <f t="shared" ref="D196:U196" si="40">COUNTA(D105:D190)</f>
        <v>37</v>
      </c>
      <c r="E196" s="99">
        <f t="shared" si="40"/>
        <v>37</v>
      </c>
      <c r="F196" s="99">
        <f t="shared" si="40"/>
        <v>37</v>
      </c>
      <c r="G196" s="99">
        <f t="shared" si="40"/>
        <v>35</v>
      </c>
      <c r="H196" s="99">
        <f t="shared" si="40"/>
        <v>35</v>
      </c>
      <c r="I196" s="51">
        <f t="shared" si="40"/>
        <v>35</v>
      </c>
      <c r="J196" s="98">
        <f t="shared" si="40"/>
        <v>4</v>
      </c>
      <c r="K196" s="98">
        <f t="shared" si="40"/>
        <v>4</v>
      </c>
      <c r="L196" s="99">
        <f t="shared" si="40"/>
        <v>0</v>
      </c>
      <c r="M196" s="112">
        <f t="shared" si="40"/>
        <v>4</v>
      </c>
      <c r="N196" s="112"/>
      <c r="O196" s="98">
        <f t="shared" si="40"/>
        <v>73</v>
      </c>
      <c r="P196" s="99">
        <f t="shared" si="40"/>
        <v>73</v>
      </c>
      <c r="Q196" s="99">
        <f t="shared" si="40"/>
        <v>73</v>
      </c>
      <c r="R196" s="99">
        <f t="shared" si="40"/>
        <v>73</v>
      </c>
      <c r="S196" s="99">
        <f t="shared" si="40"/>
        <v>35</v>
      </c>
      <c r="T196" s="99">
        <f t="shared" si="40"/>
        <v>35</v>
      </c>
      <c r="U196" s="112">
        <f t="shared" si="40"/>
        <v>35</v>
      </c>
    </row>
    <row r="197" spans="2:29" ht="11.1" customHeight="1" thickTop="1" x14ac:dyDescent="0.3">
      <c r="B197" s="240"/>
      <c r="C197" s="245" t="s">
        <v>18</v>
      </c>
      <c r="D197" s="246" t="s">
        <v>6</v>
      </c>
      <c r="E197" s="247" t="s">
        <v>19</v>
      </c>
      <c r="F197" s="248" t="s">
        <v>7</v>
      </c>
      <c r="G197" s="246" t="s">
        <v>20</v>
      </c>
      <c r="H197" s="246" t="s">
        <v>51</v>
      </c>
      <c r="I197" s="249" t="s">
        <v>53</v>
      </c>
      <c r="J197" s="245" t="s">
        <v>18</v>
      </c>
      <c r="K197" s="246" t="s">
        <v>6</v>
      </c>
      <c r="L197" s="247" t="s">
        <v>19</v>
      </c>
      <c r="M197" s="250" t="s">
        <v>7</v>
      </c>
      <c r="N197" s="48" t="s">
        <v>17</v>
      </c>
      <c r="O197" s="245" t="s">
        <v>18</v>
      </c>
      <c r="P197" s="246" t="s">
        <v>6</v>
      </c>
      <c r="Q197" s="247" t="s">
        <v>19</v>
      </c>
      <c r="R197" s="248" t="s">
        <v>7</v>
      </c>
      <c r="S197" s="246" t="s">
        <v>20</v>
      </c>
      <c r="T197" s="246" t="s">
        <v>51</v>
      </c>
      <c r="U197" s="249" t="s">
        <v>53</v>
      </c>
      <c r="V197" s="28"/>
    </row>
    <row r="198" spans="2:29" ht="11.1" customHeight="1" x14ac:dyDescent="0.3">
      <c r="B198" s="23" t="s">
        <v>29</v>
      </c>
      <c r="C198" s="100" t="s">
        <v>30</v>
      </c>
      <c r="D198" s="101" t="s">
        <v>30</v>
      </c>
      <c r="E198" s="101" t="s">
        <v>30</v>
      </c>
      <c r="F198" s="101" t="s">
        <v>30</v>
      </c>
      <c r="G198" s="101" t="s">
        <v>30</v>
      </c>
      <c r="H198" s="101" t="s">
        <v>64</v>
      </c>
      <c r="I198" s="71" t="s">
        <v>52</v>
      </c>
      <c r="J198" s="104" t="s">
        <v>30</v>
      </c>
      <c r="K198" s="105" t="s">
        <v>30</v>
      </c>
      <c r="L198" s="105" t="s">
        <v>30</v>
      </c>
      <c r="M198" s="14" t="s">
        <v>30</v>
      </c>
      <c r="N198" s="49" t="s">
        <v>28</v>
      </c>
      <c r="O198" s="104" t="s">
        <v>30</v>
      </c>
      <c r="P198" s="105" t="s">
        <v>30</v>
      </c>
      <c r="Q198" s="105" t="s">
        <v>30</v>
      </c>
      <c r="R198" s="105" t="s">
        <v>30</v>
      </c>
      <c r="S198" s="105" t="s">
        <v>56</v>
      </c>
      <c r="T198" s="77" t="s">
        <v>31</v>
      </c>
      <c r="U198" s="47" t="s">
        <v>52</v>
      </c>
      <c r="V198" s="28"/>
    </row>
    <row r="199" spans="2:29" ht="11.1" customHeight="1" x14ac:dyDescent="0.3">
      <c r="B199" s="240"/>
      <c r="C199" s="15" t="s">
        <v>10</v>
      </c>
      <c r="D199" s="16"/>
      <c r="E199" s="17"/>
      <c r="F199" s="17"/>
      <c r="G199" s="17"/>
      <c r="H199" s="17"/>
      <c r="I199" s="14"/>
      <c r="J199" s="15" t="s">
        <v>11</v>
      </c>
      <c r="K199" s="16"/>
      <c r="L199" s="16"/>
      <c r="M199" s="16"/>
      <c r="N199" s="13" t="s">
        <v>9</v>
      </c>
      <c r="O199" s="15" t="s">
        <v>12</v>
      </c>
      <c r="P199" s="16"/>
      <c r="Q199" s="17"/>
      <c r="R199" s="17"/>
      <c r="S199" s="17"/>
      <c r="T199" s="17"/>
      <c r="U199" s="14"/>
      <c r="V199" s="28"/>
    </row>
    <row r="200" spans="2:29" ht="11.1" customHeight="1" x14ac:dyDescent="0.3">
      <c r="B200" s="241"/>
      <c r="C200" s="7" t="s">
        <v>4</v>
      </c>
      <c r="D200" s="8"/>
      <c r="E200" s="9"/>
      <c r="F200" s="9"/>
      <c r="G200" s="9"/>
      <c r="H200" s="9"/>
      <c r="I200" s="10"/>
      <c r="J200" s="7" t="s">
        <v>5</v>
      </c>
      <c r="K200" s="11"/>
      <c r="L200" s="11"/>
      <c r="M200" s="9"/>
      <c r="N200" s="5" t="s">
        <v>3</v>
      </c>
      <c r="O200" s="7" t="s">
        <v>4</v>
      </c>
      <c r="P200" s="8"/>
      <c r="Q200" s="9"/>
      <c r="R200" s="9"/>
      <c r="S200" s="9"/>
      <c r="T200" s="9"/>
      <c r="U200" s="10"/>
      <c r="V200" s="28"/>
      <c r="W200" s="28"/>
      <c r="X200" s="28"/>
      <c r="Y200" s="28"/>
      <c r="Z200" s="28"/>
      <c r="AA200" s="28"/>
      <c r="AB200" s="29"/>
    </row>
    <row r="201" spans="2:29" ht="11.1" customHeight="1" x14ac:dyDescent="0.3">
      <c r="B201" s="22"/>
      <c r="C201" s="3" t="s">
        <v>1</v>
      </c>
      <c r="H201" s="3" t="s">
        <v>1</v>
      </c>
      <c r="M201" s="4"/>
      <c r="N201" s="3" t="s">
        <v>2</v>
      </c>
      <c r="O201" s="3"/>
      <c r="V201" s="28"/>
      <c r="W201" s="28"/>
      <c r="X201" s="28"/>
      <c r="Y201" s="28"/>
      <c r="Z201" s="28"/>
      <c r="AA201" s="28"/>
      <c r="AB201" s="29"/>
    </row>
    <row r="202" spans="2:29" ht="11.1" customHeight="1" x14ac:dyDescent="0.3">
      <c r="B202" s="34"/>
      <c r="C202" s="53" t="s">
        <v>50</v>
      </c>
      <c r="O202" s="3"/>
      <c r="Q202" s="28"/>
      <c r="V202" s="37" t="s">
        <v>45</v>
      </c>
      <c r="AC202" s="29"/>
    </row>
    <row r="203" spans="2:29" ht="11.1" customHeight="1" x14ac:dyDescent="0.2">
      <c r="C203" s="19" t="s">
        <v>14</v>
      </c>
      <c r="D203" s="19"/>
      <c r="F203" s="19"/>
      <c r="I203" s="3" t="s">
        <v>15</v>
      </c>
      <c r="O203" s="19" t="s">
        <v>16</v>
      </c>
      <c r="P203" s="19"/>
      <c r="V203" s="5" t="s">
        <v>3</v>
      </c>
      <c r="W203" s="6"/>
      <c r="X203" s="7" t="s">
        <v>5</v>
      </c>
      <c r="Y203" s="11"/>
      <c r="Z203" s="9"/>
      <c r="AA203" s="9"/>
      <c r="AB203" s="10"/>
    </row>
    <row r="204" spans="2:29" ht="11.1" customHeight="1" x14ac:dyDescent="0.2">
      <c r="C204" s="185" t="s">
        <v>22</v>
      </c>
      <c r="D204" s="186" t="s">
        <v>23</v>
      </c>
      <c r="E204" s="186" t="s">
        <v>24</v>
      </c>
      <c r="F204" s="186" t="s">
        <v>25</v>
      </c>
      <c r="G204" s="186" t="s">
        <v>26</v>
      </c>
      <c r="H204" s="186" t="s">
        <v>27</v>
      </c>
      <c r="I204" s="186" t="s">
        <v>22</v>
      </c>
      <c r="J204" s="186" t="s">
        <v>23</v>
      </c>
      <c r="K204" s="186" t="s">
        <v>24</v>
      </c>
      <c r="L204" s="187" t="s">
        <v>20</v>
      </c>
      <c r="O204" s="186" t="s">
        <v>22</v>
      </c>
      <c r="P204" s="186" t="s">
        <v>23</v>
      </c>
      <c r="R204" s="186" t="s">
        <v>24</v>
      </c>
      <c r="S204" s="61" t="s">
        <v>20</v>
      </c>
      <c r="V204" s="20"/>
      <c r="W204" s="14"/>
      <c r="X204" s="15"/>
      <c r="Y204" s="17"/>
      <c r="Z204" s="16"/>
      <c r="AA204" s="16"/>
      <c r="AB204" s="41"/>
    </row>
    <row r="205" spans="2:29" ht="11.1" customHeight="1" x14ac:dyDescent="0.2">
      <c r="C205" s="188" t="s">
        <v>33</v>
      </c>
      <c r="D205" s="189" t="s">
        <v>33</v>
      </c>
      <c r="E205" s="189" t="s">
        <v>33</v>
      </c>
      <c r="F205" s="189" t="s">
        <v>33</v>
      </c>
      <c r="G205" s="189" t="s">
        <v>33</v>
      </c>
      <c r="H205" s="189" t="s">
        <v>33</v>
      </c>
      <c r="I205" s="189" t="s">
        <v>33</v>
      </c>
      <c r="J205" s="189" t="s">
        <v>33</v>
      </c>
      <c r="K205" s="189" t="s">
        <v>33</v>
      </c>
      <c r="L205" s="190" t="s">
        <v>30</v>
      </c>
      <c r="O205" s="189" t="s">
        <v>33</v>
      </c>
      <c r="P205" s="189" t="s">
        <v>33</v>
      </c>
      <c r="R205" s="189" t="s">
        <v>33</v>
      </c>
      <c r="S205" s="25" t="s">
        <v>30</v>
      </c>
      <c r="V205" s="13" t="s">
        <v>9</v>
      </c>
      <c r="W205" s="21"/>
      <c r="X205" s="42" t="s">
        <v>46</v>
      </c>
      <c r="Y205" s="16"/>
      <c r="Z205" s="17"/>
      <c r="AA205" s="16"/>
      <c r="AB205" s="14"/>
    </row>
    <row r="206" spans="2:29" ht="11.1" customHeight="1" x14ac:dyDescent="0.2">
      <c r="C206" s="191"/>
      <c r="D206" s="192"/>
      <c r="E206" s="192"/>
      <c r="F206" s="192"/>
      <c r="G206" s="192"/>
      <c r="H206" s="192"/>
      <c r="I206" s="193" t="s">
        <v>36</v>
      </c>
      <c r="J206" s="192">
        <v>3550</v>
      </c>
      <c r="K206" s="192">
        <v>5.7</v>
      </c>
      <c r="L206" s="192"/>
      <c r="O206" s="193" t="s">
        <v>36</v>
      </c>
      <c r="P206" s="192">
        <v>2790</v>
      </c>
      <c r="R206" s="192">
        <v>6.5</v>
      </c>
      <c r="S206" s="177"/>
      <c r="V206" s="20" t="s">
        <v>17</v>
      </c>
      <c r="W206" s="14"/>
      <c r="X206" s="282" t="s">
        <v>18</v>
      </c>
      <c r="Y206" s="277" t="s">
        <v>6</v>
      </c>
      <c r="Z206" s="277" t="s">
        <v>20</v>
      </c>
      <c r="AA206" s="277" t="s">
        <v>7</v>
      </c>
      <c r="AB206" s="14" t="s">
        <v>8</v>
      </c>
    </row>
    <row r="207" spans="2:29" ht="11.1" customHeight="1" x14ac:dyDescent="0.2">
      <c r="C207" s="194" t="s">
        <v>36</v>
      </c>
      <c r="D207" s="195">
        <v>3300</v>
      </c>
      <c r="E207" s="195">
        <v>6.8</v>
      </c>
      <c r="F207" s="195">
        <v>33</v>
      </c>
      <c r="G207" s="195">
        <v>1750</v>
      </c>
      <c r="H207" s="195">
        <v>6.1</v>
      </c>
      <c r="I207" s="196" t="s">
        <v>36</v>
      </c>
      <c r="J207" s="195">
        <v>3300</v>
      </c>
      <c r="K207" s="195">
        <v>6.8</v>
      </c>
      <c r="L207" s="196" t="s">
        <v>36</v>
      </c>
      <c r="O207" s="196" t="s">
        <v>36</v>
      </c>
      <c r="P207" s="195">
        <v>3670</v>
      </c>
      <c r="R207" s="195">
        <v>12</v>
      </c>
      <c r="S207" s="178"/>
      <c r="V207" s="13" t="s">
        <v>28</v>
      </c>
      <c r="W207" s="21"/>
      <c r="X207" s="283" t="s">
        <v>30</v>
      </c>
      <c r="Y207" s="105" t="s">
        <v>30</v>
      </c>
      <c r="Z207" s="105" t="s">
        <v>30</v>
      </c>
      <c r="AA207" s="105" t="s">
        <v>30</v>
      </c>
      <c r="AB207" s="21" t="s">
        <v>31</v>
      </c>
    </row>
    <row r="208" spans="2:29" ht="11.1" customHeight="1" x14ac:dyDescent="0.2">
      <c r="C208" s="194" t="s">
        <v>36</v>
      </c>
      <c r="D208" s="195">
        <v>3440</v>
      </c>
      <c r="E208" s="195">
        <v>7</v>
      </c>
      <c r="F208" s="197"/>
      <c r="G208" s="197"/>
      <c r="H208" s="197"/>
      <c r="I208" s="197"/>
      <c r="J208" s="197"/>
      <c r="K208" s="197"/>
      <c r="L208" s="197"/>
      <c r="O208" s="196" t="s">
        <v>36</v>
      </c>
      <c r="P208" s="195">
        <v>3250</v>
      </c>
      <c r="R208" s="195">
        <v>6.2</v>
      </c>
      <c r="S208" s="180"/>
      <c r="V208" s="125">
        <v>29785</v>
      </c>
      <c r="W208" s="212" t="s">
        <v>21</v>
      </c>
      <c r="X208" s="284" t="s">
        <v>34</v>
      </c>
      <c r="Y208" s="285">
        <f>J206/27</f>
        <v>131.4814814814815</v>
      </c>
      <c r="Z208" s="286"/>
      <c r="AA208" s="287">
        <f>K206/27</f>
        <v>0.21111111111111111</v>
      </c>
      <c r="AB208" s="215"/>
    </row>
    <row r="209" spans="2:29" ht="11.1" customHeight="1" x14ac:dyDescent="0.2">
      <c r="C209" s="194" t="s">
        <v>36</v>
      </c>
      <c r="D209" s="195">
        <v>3320</v>
      </c>
      <c r="E209" s="195">
        <v>6.5</v>
      </c>
      <c r="F209" s="198">
        <v>16</v>
      </c>
      <c r="G209" s="195">
        <v>1930</v>
      </c>
      <c r="H209" s="195">
        <v>6.1</v>
      </c>
      <c r="I209" s="196" t="s">
        <v>36</v>
      </c>
      <c r="J209" s="195">
        <v>3250</v>
      </c>
      <c r="K209" s="195">
        <v>7.8</v>
      </c>
      <c r="L209" s="195"/>
      <c r="O209" s="196" t="s">
        <v>36</v>
      </c>
      <c r="P209" s="195">
        <v>3440</v>
      </c>
      <c r="R209" s="195">
        <v>7.6</v>
      </c>
      <c r="S209" s="179" t="s">
        <v>36</v>
      </c>
      <c r="V209" s="136">
        <v>30131</v>
      </c>
      <c r="W209" s="213" t="s">
        <v>21</v>
      </c>
      <c r="X209" s="288" t="s">
        <v>34</v>
      </c>
      <c r="Y209" s="289">
        <f>J207/27</f>
        <v>122.22222222222223</v>
      </c>
      <c r="Z209" s="290" t="s">
        <v>34</v>
      </c>
      <c r="AA209" s="291">
        <f>K207/27</f>
        <v>0.25185185185185183</v>
      </c>
      <c r="AB209" s="216">
        <v>1.6</v>
      </c>
    </row>
    <row r="210" spans="2:29" ht="11.1" customHeight="1" x14ac:dyDescent="0.2">
      <c r="C210" s="199"/>
      <c r="D210" s="195"/>
      <c r="E210" s="195"/>
      <c r="F210" s="200"/>
      <c r="G210" s="195"/>
      <c r="H210" s="195"/>
      <c r="I210" s="195"/>
      <c r="J210" s="195"/>
      <c r="K210" s="195"/>
      <c r="L210" s="195"/>
      <c r="O210" s="196" t="s">
        <v>36</v>
      </c>
      <c r="P210" s="195">
        <v>3390</v>
      </c>
      <c r="R210" s="195">
        <v>6.7</v>
      </c>
      <c r="S210" s="178"/>
      <c r="V210" s="136"/>
      <c r="W210" s="214"/>
      <c r="X210" s="292"/>
      <c r="Y210" s="289"/>
      <c r="Z210" s="293"/>
      <c r="AA210" s="291"/>
      <c r="AB210" s="216"/>
    </row>
    <row r="211" spans="2:29" ht="11.1" customHeight="1" x14ac:dyDescent="0.2">
      <c r="C211" s="194" t="s">
        <v>36</v>
      </c>
      <c r="D211" s="195">
        <v>3400</v>
      </c>
      <c r="E211" s="195">
        <v>5.5</v>
      </c>
      <c r="F211" s="197"/>
      <c r="G211" s="197"/>
      <c r="H211" s="197"/>
      <c r="I211" s="197"/>
      <c r="J211" s="197"/>
      <c r="K211" s="197"/>
      <c r="L211" s="197"/>
      <c r="O211" s="196" t="s">
        <v>36</v>
      </c>
      <c r="P211" s="195">
        <v>3350</v>
      </c>
      <c r="R211" s="195">
        <v>6.8</v>
      </c>
      <c r="S211" s="180"/>
      <c r="V211" s="136">
        <v>30515</v>
      </c>
      <c r="W211" s="213" t="s">
        <v>21</v>
      </c>
      <c r="X211" s="288" t="s">
        <v>34</v>
      </c>
      <c r="Y211" s="289">
        <f>J209/27</f>
        <v>120.37037037037037</v>
      </c>
      <c r="Z211" s="293"/>
      <c r="AA211" s="291">
        <f>K209/27</f>
        <v>0.28888888888888886</v>
      </c>
      <c r="AB211" s="216"/>
    </row>
    <row r="212" spans="2:29" ht="11.1" customHeight="1" x14ac:dyDescent="0.2">
      <c r="C212" s="199"/>
      <c r="D212" s="195"/>
      <c r="E212" s="195"/>
      <c r="F212" s="197"/>
      <c r="G212" s="197"/>
      <c r="H212" s="197"/>
      <c r="I212" s="197"/>
      <c r="J212" s="197"/>
      <c r="K212" s="197"/>
      <c r="L212" s="197"/>
      <c r="O212" s="196" t="s">
        <v>36</v>
      </c>
      <c r="P212" s="195">
        <v>3130</v>
      </c>
      <c r="R212" s="195">
        <v>6</v>
      </c>
      <c r="S212" s="179" t="s">
        <v>36</v>
      </c>
      <c r="V212" s="136"/>
      <c r="W212" s="214"/>
      <c r="X212" s="294"/>
      <c r="Y212" s="289"/>
      <c r="Z212" s="293"/>
      <c r="AA212" s="291"/>
      <c r="AB212" s="216"/>
    </row>
    <row r="213" spans="2:29" ht="11.1" customHeight="1" x14ac:dyDescent="0.2">
      <c r="C213" s="194" t="s">
        <v>36</v>
      </c>
      <c r="D213" s="195">
        <v>3430</v>
      </c>
      <c r="E213" s="195">
        <v>5.7</v>
      </c>
      <c r="F213" s="196" t="s">
        <v>36</v>
      </c>
      <c r="G213" s="195">
        <v>2200</v>
      </c>
      <c r="H213" s="195">
        <v>5.8</v>
      </c>
      <c r="I213" s="195"/>
      <c r="J213" s="195"/>
      <c r="K213" s="195"/>
      <c r="L213" s="195"/>
      <c r="O213" s="196" t="s">
        <v>36</v>
      </c>
      <c r="P213" s="195">
        <v>3360</v>
      </c>
      <c r="R213" s="195">
        <v>6.5</v>
      </c>
      <c r="S213" s="178"/>
      <c r="V213" s="46">
        <v>34834</v>
      </c>
      <c r="W213" s="43" t="s">
        <v>32</v>
      </c>
      <c r="X213" s="295" t="s">
        <v>34</v>
      </c>
      <c r="Y213" s="296">
        <v>123</v>
      </c>
      <c r="Z213" s="297"/>
      <c r="AA213" s="297">
        <v>0.23</v>
      </c>
      <c r="AB213" s="217"/>
    </row>
    <row r="214" spans="2:29" ht="11.1" customHeight="1" x14ac:dyDescent="0.3">
      <c r="C214" s="199"/>
      <c r="D214" s="195"/>
      <c r="E214" s="195"/>
      <c r="F214" s="200"/>
      <c r="G214" s="195"/>
      <c r="H214" s="195"/>
      <c r="I214" s="195"/>
      <c r="J214" s="195"/>
      <c r="K214" s="195"/>
      <c r="L214" s="195"/>
      <c r="O214" s="196" t="s">
        <v>36</v>
      </c>
      <c r="P214" s="195">
        <v>3410</v>
      </c>
      <c r="R214" s="195">
        <v>7.9</v>
      </c>
      <c r="S214" s="179" t="s">
        <v>36</v>
      </c>
      <c r="T214" s="28"/>
      <c r="U214" s="28"/>
      <c r="W214" s="28"/>
      <c r="X214" s="28"/>
      <c r="Y214" s="28"/>
      <c r="Z214" s="28"/>
      <c r="AA214" s="28"/>
      <c r="AB214" s="28"/>
    </row>
    <row r="215" spans="2:29" ht="11.1" customHeight="1" thickBot="1" x14ac:dyDescent="0.35">
      <c r="C215" s="313"/>
      <c r="D215" s="314"/>
      <c r="E215" s="314"/>
      <c r="F215" s="315"/>
      <c r="G215" s="314"/>
      <c r="H215" s="314"/>
      <c r="I215" s="314"/>
      <c r="J215" s="314"/>
      <c r="K215" s="314"/>
      <c r="L215" s="314"/>
      <c r="O215" s="316"/>
      <c r="P215" s="314"/>
      <c r="R215" s="314"/>
      <c r="S215" s="317"/>
      <c r="T215" s="28"/>
      <c r="U215" s="28"/>
      <c r="W215" s="28"/>
      <c r="X215" s="28"/>
      <c r="Y215" s="28"/>
      <c r="Z215" s="28"/>
      <c r="AA215" s="28"/>
      <c r="AB215" s="28"/>
      <c r="AC215" s="28"/>
    </row>
    <row r="216" spans="2:29" ht="11.1" customHeight="1" x14ac:dyDescent="0.3">
      <c r="C216" s="201"/>
      <c r="D216" s="202"/>
      <c r="E216" s="202"/>
      <c r="F216" s="203"/>
      <c r="G216" s="202"/>
      <c r="H216" s="202"/>
      <c r="I216" s="202"/>
      <c r="J216" s="202"/>
      <c r="K216" s="202"/>
      <c r="L216" s="202"/>
      <c r="O216" s="204"/>
      <c r="P216" s="202"/>
      <c r="R216" s="202"/>
      <c r="S216" s="181"/>
      <c r="T216" s="28"/>
      <c r="U216" s="28"/>
      <c r="W216" s="28"/>
      <c r="X216" s="28"/>
      <c r="Y216" s="28"/>
      <c r="Z216" s="28"/>
      <c r="AA216" s="28"/>
      <c r="AB216" s="28"/>
      <c r="AC216" s="28"/>
    </row>
    <row r="217" spans="2:29" ht="11.1" customHeight="1" x14ac:dyDescent="0.3">
      <c r="C217" s="194" t="s">
        <v>36</v>
      </c>
      <c r="D217" s="195">
        <v>3530</v>
      </c>
      <c r="E217" s="195">
        <v>8.5</v>
      </c>
      <c r="F217" s="195">
        <v>60</v>
      </c>
      <c r="G217" s="195">
        <v>1940</v>
      </c>
      <c r="H217" s="195">
        <v>6.4</v>
      </c>
      <c r="I217" s="195"/>
      <c r="J217" s="195"/>
      <c r="K217" s="195"/>
      <c r="L217" s="195"/>
      <c r="O217" s="196" t="s">
        <v>36</v>
      </c>
      <c r="P217" s="195">
        <v>3160</v>
      </c>
      <c r="R217" s="195">
        <v>11.2</v>
      </c>
      <c r="S217" s="178"/>
      <c r="T217" s="28"/>
      <c r="U217" s="28"/>
      <c r="W217" s="28"/>
      <c r="X217" s="28"/>
      <c r="Y217" s="28"/>
      <c r="Z217" s="28"/>
      <c r="AA217" s="28"/>
      <c r="AB217" s="28"/>
      <c r="AC217" s="28"/>
    </row>
    <row r="218" spans="2:29" ht="11.1" customHeight="1" x14ac:dyDescent="0.3">
      <c r="C218" s="199"/>
      <c r="D218" s="195"/>
      <c r="E218" s="195"/>
      <c r="F218" s="195"/>
      <c r="G218" s="195"/>
      <c r="H218" s="195"/>
      <c r="I218" s="195"/>
      <c r="J218" s="195"/>
      <c r="K218" s="195"/>
      <c r="L218" s="195"/>
      <c r="O218" s="196" t="s">
        <v>36</v>
      </c>
      <c r="P218" s="195">
        <v>3110</v>
      </c>
      <c r="R218" s="195">
        <v>6</v>
      </c>
      <c r="S218" s="179" t="s">
        <v>36</v>
      </c>
      <c r="T218" s="28"/>
      <c r="U218" s="28"/>
      <c r="W218" s="28"/>
      <c r="X218" s="28"/>
      <c r="Y218" s="28"/>
      <c r="Z218" s="28"/>
      <c r="AA218" s="28"/>
      <c r="AB218" s="28"/>
      <c r="AC218" s="28"/>
    </row>
    <row r="219" spans="2:29" ht="11.1" customHeight="1" x14ac:dyDescent="0.3">
      <c r="C219" s="205">
        <v>5.3</v>
      </c>
      <c r="D219" s="195">
        <v>3510</v>
      </c>
      <c r="E219" s="195">
        <v>7.2</v>
      </c>
      <c r="F219" s="197"/>
      <c r="G219" s="197"/>
      <c r="H219" s="197"/>
      <c r="I219" s="197"/>
      <c r="J219" s="197"/>
      <c r="K219" s="197"/>
      <c r="L219" s="197"/>
      <c r="O219" s="196" t="s">
        <v>36</v>
      </c>
      <c r="P219" s="195">
        <v>3500</v>
      </c>
      <c r="R219" s="195">
        <v>9.1</v>
      </c>
      <c r="S219" s="180"/>
      <c r="T219" s="28"/>
      <c r="U219" s="28"/>
      <c r="W219" s="28"/>
      <c r="X219" s="28"/>
      <c r="Y219" s="28"/>
      <c r="Z219" s="28"/>
      <c r="AA219" s="28"/>
      <c r="AB219" s="28"/>
      <c r="AC219" s="28"/>
    </row>
    <row r="220" spans="2:29" ht="11.1" customHeight="1" x14ac:dyDescent="0.3">
      <c r="C220" s="206"/>
      <c r="D220" s="207"/>
      <c r="E220" s="207"/>
      <c r="F220" s="208"/>
      <c r="G220" s="208"/>
      <c r="H220" s="208"/>
      <c r="I220" s="208"/>
      <c r="J220" s="208"/>
      <c r="K220" s="208"/>
      <c r="L220" s="208"/>
      <c r="O220" s="209" t="s">
        <v>36</v>
      </c>
      <c r="P220" s="207">
        <v>3580</v>
      </c>
      <c r="R220" s="207">
        <v>6.1</v>
      </c>
      <c r="S220" s="50" t="s">
        <v>36</v>
      </c>
      <c r="T220" s="28"/>
      <c r="U220" s="28"/>
      <c r="W220" s="28"/>
      <c r="X220" s="28"/>
      <c r="Y220" s="28"/>
      <c r="Z220" s="28"/>
      <c r="AA220" s="28"/>
      <c r="AB220" s="28"/>
      <c r="AC220" s="28"/>
    </row>
    <row r="221" spans="2:29" ht="11.1" customHeight="1" x14ac:dyDescent="0.3">
      <c r="O221" s="36"/>
      <c r="P221" s="28"/>
      <c r="Q221" s="28"/>
      <c r="R221" s="28"/>
      <c r="S221" s="28"/>
      <c r="T221" s="28"/>
      <c r="U221" s="28"/>
      <c r="W221" s="28"/>
      <c r="X221" s="28"/>
      <c r="Y221" s="28"/>
      <c r="Z221" s="28"/>
      <c r="AA221" s="28"/>
      <c r="AB221" s="28"/>
      <c r="AC221" s="28"/>
    </row>
    <row r="222" spans="2:29" ht="11.1" customHeight="1" x14ac:dyDescent="0.3">
      <c r="B222" s="256" t="s">
        <v>120</v>
      </c>
      <c r="C222" s="257" t="s">
        <v>121</v>
      </c>
      <c r="D222" s="258"/>
      <c r="F222" s="30"/>
      <c r="G222" s="31"/>
      <c r="H222" s="30"/>
      <c r="I222" s="31"/>
      <c r="J222" s="31"/>
      <c r="K222" s="31"/>
      <c r="L222" s="31"/>
      <c r="M222" s="31"/>
      <c r="N222" s="32"/>
      <c r="Q222" s="28"/>
      <c r="R222" s="33"/>
      <c r="S222" s="33"/>
      <c r="T222" s="33"/>
      <c r="U222" s="33"/>
      <c r="V222" s="31"/>
      <c r="W222" s="33"/>
      <c r="X222" s="33"/>
      <c r="Y222" s="33"/>
      <c r="Z222" s="33"/>
      <c r="AA222" s="33"/>
      <c r="AB222" s="28"/>
    </row>
    <row r="223" spans="2:29" ht="11.1" customHeight="1" x14ac:dyDescent="0.3">
      <c r="B223" s="256" t="s">
        <v>122</v>
      </c>
      <c r="C223" s="257" t="s">
        <v>123</v>
      </c>
      <c r="D223" s="258"/>
      <c r="F223" s="30"/>
      <c r="G223" s="31"/>
      <c r="H223" s="30"/>
      <c r="I223" s="31"/>
      <c r="J223" s="31"/>
      <c r="K223" s="31"/>
      <c r="L223" s="31"/>
      <c r="M223" s="31"/>
      <c r="N223" s="32"/>
      <c r="Q223" s="19"/>
      <c r="R223" s="33"/>
      <c r="S223" s="33"/>
      <c r="T223" s="33"/>
      <c r="U223" s="33"/>
      <c r="V223" s="31"/>
      <c r="W223" s="33"/>
      <c r="X223" s="33"/>
      <c r="Y223" s="33"/>
      <c r="Z223" s="33"/>
      <c r="AA223" s="33"/>
      <c r="AB223" s="28"/>
    </row>
    <row r="224" spans="2:29" ht="11.1" customHeight="1" x14ac:dyDescent="0.3">
      <c r="B224" s="256" t="s">
        <v>124</v>
      </c>
      <c r="C224" s="259" t="s">
        <v>125</v>
      </c>
      <c r="D224" s="258"/>
      <c r="F224" s="30"/>
      <c r="G224" s="31"/>
      <c r="H224" s="30"/>
      <c r="I224" s="31"/>
      <c r="J224" s="31"/>
      <c r="K224" s="31"/>
      <c r="L224" s="35"/>
      <c r="M224" s="35"/>
      <c r="N224" s="32"/>
      <c r="O224" s="36"/>
      <c r="P224" s="28"/>
      <c r="Q224" s="28"/>
      <c r="R224" s="33"/>
      <c r="S224" s="33"/>
      <c r="T224" s="33"/>
      <c r="U224" s="33"/>
      <c r="V224" s="31"/>
      <c r="W224" s="33"/>
      <c r="X224" s="33"/>
      <c r="Y224" s="33"/>
      <c r="Z224" s="33"/>
      <c r="AA224" s="33"/>
      <c r="AB224" s="28"/>
    </row>
    <row r="225" spans="2:29" ht="11.1" customHeight="1" x14ac:dyDescent="0.3">
      <c r="B225" s="256" t="s">
        <v>126</v>
      </c>
      <c r="C225" s="259" t="s">
        <v>127</v>
      </c>
      <c r="D225" s="258"/>
      <c r="F225" s="30"/>
      <c r="G225" s="31"/>
      <c r="H225" s="30"/>
      <c r="I225" s="31"/>
      <c r="J225" s="31"/>
      <c r="K225" s="31"/>
      <c r="L225" s="35"/>
      <c r="M225" s="35"/>
      <c r="N225" s="32"/>
      <c r="O225" s="36"/>
      <c r="P225" s="28"/>
      <c r="Q225" s="28"/>
      <c r="R225" s="33"/>
      <c r="S225" s="33"/>
      <c r="T225" s="33"/>
      <c r="U225" s="33"/>
      <c r="V225" s="31"/>
      <c r="W225" s="33"/>
      <c r="X225" s="33"/>
      <c r="Y225" s="33"/>
      <c r="Z225" s="33"/>
      <c r="AA225" s="33"/>
      <c r="AB225" s="28"/>
    </row>
    <row r="226" spans="2:29" ht="11.1" customHeight="1" x14ac:dyDescent="0.3">
      <c r="B226" s="256" t="s">
        <v>128</v>
      </c>
      <c r="C226" s="259" t="s">
        <v>129</v>
      </c>
      <c r="D226" s="258"/>
      <c r="F226" s="30"/>
      <c r="G226" s="30"/>
      <c r="H226" s="30"/>
      <c r="I226" s="30"/>
      <c r="J226" s="30"/>
      <c r="K226" s="38" t="s">
        <v>44</v>
      </c>
      <c r="L226" s="28"/>
      <c r="M226" s="28"/>
      <c r="N226" s="28"/>
      <c r="O226" s="28"/>
      <c r="P226" s="28"/>
      <c r="Q226" s="28"/>
      <c r="R226" s="28"/>
      <c r="S226" s="28"/>
      <c r="T226" s="28"/>
      <c r="U226" s="28"/>
      <c r="V226" s="30"/>
      <c r="W226" s="33"/>
      <c r="X226" s="33"/>
      <c r="Y226" s="33"/>
      <c r="Z226" s="33"/>
      <c r="AA226" s="33"/>
      <c r="AB226" s="28"/>
    </row>
    <row r="227" spans="2:29" ht="11.1" customHeight="1" x14ac:dyDescent="0.3">
      <c r="B227" s="256" t="s">
        <v>130</v>
      </c>
      <c r="C227" s="259" t="s">
        <v>131</v>
      </c>
      <c r="D227" s="258"/>
      <c r="F227" s="29"/>
      <c r="G227" s="29"/>
      <c r="H227" s="29"/>
      <c r="I227" s="29"/>
      <c r="J227" s="29"/>
      <c r="K227" s="40"/>
      <c r="L227" s="39"/>
      <c r="M227" s="39"/>
      <c r="N227" s="29"/>
      <c r="O227" s="36"/>
      <c r="P227" s="28"/>
      <c r="Q227" s="28"/>
      <c r="R227" s="28"/>
      <c r="S227" s="28"/>
      <c r="T227" s="28"/>
      <c r="U227" s="28"/>
      <c r="V227" s="29"/>
      <c r="W227" s="28"/>
      <c r="X227" s="28"/>
      <c r="Y227" s="28"/>
      <c r="Z227" s="28"/>
      <c r="AA227" s="28"/>
      <c r="AB227" s="28"/>
      <c r="AC227" s="29"/>
    </row>
    <row r="228" spans="2:29" ht="11.1" customHeight="1" x14ac:dyDescent="0.3">
      <c r="B228" s="256" t="s">
        <v>132</v>
      </c>
      <c r="C228" s="260" t="s">
        <v>133</v>
      </c>
      <c r="O228" s="36"/>
      <c r="P228" s="28"/>
      <c r="Q228" s="28"/>
      <c r="R228" s="28"/>
      <c r="S228" s="28"/>
      <c r="T228" s="28"/>
      <c r="U228" s="28"/>
      <c r="W228" s="28"/>
      <c r="X228" s="28"/>
      <c r="Y228" s="28"/>
      <c r="Z228" s="28"/>
      <c r="AA228" s="28"/>
      <c r="AB228" s="28"/>
      <c r="AC228" s="28"/>
    </row>
    <row r="229" spans="2:29" ht="11.1" customHeight="1" x14ac:dyDescent="0.2">
      <c r="B229" s="256" t="s">
        <v>134</v>
      </c>
      <c r="C229" s="260" t="s">
        <v>135</v>
      </c>
      <c r="P229" s="45"/>
    </row>
    <row r="230" spans="2:29" ht="11.1" customHeight="1" x14ac:dyDescent="0.2">
      <c r="B230" s="256" t="s">
        <v>136</v>
      </c>
      <c r="C230" s="259" t="s">
        <v>137</v>
      </c>
      <c r="P230" s="45"/>
    </row>
    <row r="231" spans="2:29" ht="11.1" customHeight="1" x14ac:dyDescent="0.2">
      <c r="B231" s="256" t="s">
        <v>138</v>
      </c>
      <c r="C231" s="259" t="s">
        <v>139</v>
      </c>
      <c r="P231" s="45"/>
    </row>
    <row r="232" spans="2:29" ht="11.1" customHeight="1" x14ac:dyDescent="0.2">
      <c r="B232" s="256" t="s">
        <v>140</v>
      </c>
      <c r="C232" s="259" t="s">
        <v>141</v>
      </c>
      <c r="P232" s="45"/>
    </row>
    <row r="233" spans="2:29" ht="11.1" customHeight="1" x14ac:dyDescent="0.2">
      <c r="B233" s="256" t="s">
        <v>142</v>
      </c>
      <c r="C233" s="260" t="s">
        <v>143</v>
      </c>
      <c r="D233" s="261"/>
      <c r="P233" s="45"/>
    </row>
    <row r="234" spans="2:29" ht="11.1" customHeight="1" x14ac:dyDescent="0.2">
      <c r="B234" s="256" t="s">
        <v>144</v>
      </c>
      <c r="C234" s="260" t="s">
        <v>145</v>
      </c>
      <c r="D234" s="263"/>
      <c r="P234" s="45"/>
    </row>
    <row r="235" spans="2:29" ht="11.1" customHeight="1" x14ac:dyDescent="0.2">
      <c r="B235" s="256" t="s">
        <v>146</v>
      </c>
      <c r="C235" s="262" t="s">
        <v>147</v>
      </c>
      <c r="D235" s="263"/>
      <c r="P235" s="45"/>
    </row>
    <row r="236" spans="2:29" ht="11.1" customHeight="1" x14ac:dyDescent="0.2">
      <c r="D236" s="45"/>
      <c r="P236" s="45"/>
    </row>
    <row r="237" spans="2:29" ht="11.1" customHeight="1" x14ac:dyDescent="0.2">
      <c r="D237" s="45"/>
      <c r="P237" s="45"/>
    </row>
    <row r="238" spans="2:29" ht="11.1" customHeight="1" x14ac:dyDescent="0.3">
      <c r="B238" s="64">
        <v>40875</v>
      </c>
      <c r="C238" s="34" t="s">
        <v>57</v>
      </c>
      <c r="D238" s="45"/>
      <c r="P238" s="45"/>
    </row>
    <row r="239" spans="2:29" ht="11.1" customHeight="1" x14ac:dyDescent="0.3">
      <c r="B239" s="64">
        <v>40723</v>
      </c>
      <c r="C239" s="34" t="s">
        <v>58</v>
      </c>
      <c r="D239" s="45"/>
      <c r="P239" s="45"/>
    </row>
    <row r="240" spans="2:29" ht="11.1" customHeight="1" x14ac:dyDescent="0.2">
      <c r="D240" s="45"/>
      <c r="P240" s="45"/>
    </row>
    <row r="241" spans="4:16" ht="11.1" customHeight="1" x14ac:dyDescent="0.2">
      <c r="D241" s="45"/>
      <c r="P241" s="45"/>
    </row>
    <row r="242" spans="4:16" ht="11.1" customHeight="1" x14ac:dyDescent="0.2">
      <c r="D242" s="45"/>
      <c r="P242" s="45"/>
    </row>
    <row r="243" spans="4:16" ht="11.1" customHeight="1" x14ac:dyDescent="0.2">
      <c r="D243" s="45"/>
      <c r="P243" s="45"/>
    </row>
    <row r="244" spans="4:16" ht="11.1" customHeight="1" x14ac:dyDescent="0.2">
      <c r="D244" s="45"/>
      <c r="P244" s="45"/>
    </row>
    <row r="245" spans="4:16" ht="11.1" customHeight="1" x14ac:dyDescent="0.2">
      <c r="D245" s="45"/>
      <c r="P245" s="45"/>
    </row>
    <row r="246" spans="4:16" ht="11.1" customHeight="1" x14ac:dyDescent="0.2">
      <c r="D246" s="45"/>
      <c r="P246" s="45"/>
    </row>
    <row r="247" spans="4:16" ht="11.1" customHeight="1" x14ac:dyDescent="0.2">
      <c r="D247" s="45"/>
      <c r="P247" s="45"/>
    </row>
    <row r="248" spans="4:16" ht="11.1" customHeight="1" x14ac:dyDescent="0.2">
      <c r="D248" s="45"/>
      <c r="P248" s="45"/>
    </row>
    <row r="249" spans="4:16" ht="11.1" customHeight="1" x14ac:dyDescent="0.2">
      <c r="D249" s="45"/>
      <c r="P249" s="45"/>
    </row>
    <row r="250" spans="4:16" ht="11.1" customHeight="1" x14ac:dyDescent="0.2">
      <c r="D250" s="45"/>
      <c r="P250" s="45"/>
    </row>
    <row r="251" spans="4:16" ht="11.1" customHeight="1" x14ac:dyDescent="0.2">
      <c r="D251" s="45"/>
      <c r="P251" s="45"/>
    </row>
    <row r="252" spans="4:16" ht="11.1" customHeight="1" x14ac:dyDescent="0.2">
      <c r="D252" s="45"/>
      <c r="P252" s="45"/>
    </row>
    <row r="253" spans="4:16" ht="11.1" customHeight="1" x14ac:dyDescent="0.2">
      <c r="D253" s="45"/>
      <c r="P253" s="45"/>
    </row>
    <row r="254" spans="4:16" ht="11.1" customHeight="1" x14ac:dyDescent="0.2">
      <c r="D254" s="45"/>
      <c r="P254" s="45"/>
    </row>
    <row r="255" spans="4:16" ht="11.1" customHeight="1" x14ac:dyDescent="0.2">
      <c r="D255" s="45"/>
      <c r="P255" s="45"/>
    </row>
    <row r="256" spans="4:16" ht="11.1" customHeight="1" x14ac:dyDescent="0.2">
      <c r="D256" s="45"/>
      <c r="P256" s="45"/>
    </row>
    <row r="257" spans="4:16" ht="11.1" customHeight="1" x14ac:dyDescent="0.2">
      <c r="D257" s="45"/>
      <c r="P257" s="45"/>
    </row>
    <row r="258" spans="4:16" ht="11.1" customHeight="1" x14ac:dyDescent="0.2">
      <c r="D258" s="45"/>
      <c r="P258" s="45"/>
    </row>
    <row r="259" spans="4:16" ht="11.1" customHeight="1" x14ac:dyDescent="0.2">
      <c r="D259" s="45"/>
      <c r="P259" s="45"/>
    </row>
    <row r="260" spans="4:16" ht="11.1" customHeight="1" x14ac:dyDescent="0.2">
      <c r="D260" s="45"/>
      <c r="P260" s="45"/>
    </row>
    <row r="261" spans="4:16" ht="11.1" customHeight="1" x14ac:dyDescent="0.2">
      <c r="D261" s="45"/>
      <c r="P261" s="45"/>
    </row>
    <row r="262" spans="4:16" ht="11.1" customHeight="1" x14ac:dyDescent="0.2">
      <c r="D262" s="45"/>
      <c r="P262" s="45"/>
    </row>
    <row r="263" spans="4:16" ht="11.1" customHeight="1" x14ac:dyDescent="0.2">
      <c r="D263" s="45"/>
      <c r="P263" s="45"/>
    </row>
    <row r="264" spans="4:16" ht="11.1" customHeight="1" x14ac:dyDescent="0.2">
      <c r="D264" s="45"/>
      <c r="P264" s="45"/>
    </row>
    <row r="265" spans="4:16" ht="11.1" customHeight="1" x14ac:dyDescent="0.2">
      <c r="D265" s="45"/>
      <c r="P265" s="45"/>
    </row>
    <row r="266" spans="4:16" ht="11.1" customHeight="1" x14ac:dyDescent="0.2">
      <c r="D266" s="45"/>
      <c r="P266" s="45"/>
    </row>
    <row r="267" spans="4:16" ht="11.1" customHeight="1" x14ac:dyDescent="0.2">
      <c r="D267" s="45"/>
      <c r="P267" s="45"/>
    </row>
    <row r="268" spans="4:16" ht="11.1" customHeight="1" x14ac:dyDescent="0.2">
      <c r="D268" s="45"/>
      <c r="P268" s="45"/>
    </row>
    <row r="269" spans="4:16" ht="11.1" customHeight="1" x14ac:dyDescent="0.2">
      <c r="D269" s="45"/>
      <c r="P269" s="45"/>
    </row>
    <row r="270" spans="4:16" ht="11.1" customHeight="1" x14ac:dyDescent="0.2">
      <c r="D270" s="45"/>
      <c r="P270" s="45"/>
    </row>
    <row r="271" spans="4:16" ht="11.1" customHeight="1" x14ac:dyDescent="0.2">
      <c r="D271" s="45"/>
      <c r="P271" s="45"/>
    </row>
    <row r="272" spans="4:16" ht="11.1" customHeight="1" x14ac:dyDescent="0.2">
      <c r="D272" s="45"/>
      <c r="P272" s="45"/>
    </row>
    <row r="273" spans="4:16" ht="11.1" customHeight="1" x14ac:dyDescent="0.2">
      <c r="D273" s="45"/>
      <c r="P273" s="45"/>
    </row>
    <row r="274" spans="4:16" ht="11.1" customHeight="1" x14ac:dyDescent="0.2">
      <c r="D274" s="45"/>
      <c r="P274" s="45"/>
    </row>
    <row r="275" spans="4:16" ht="11.1" customHeight="1" x14ac:dyDescent="0.2">
      <c r="D275" s="45"/>
      <c r="P275" s="45"/>
    </row>
    <row r="276" spans="4:16" ht="11.1" customHeight="1" x14ac:dyDescent="0.2">
      <c r="D276" s="45"/>
      <c r="P276" s="45"/>
    </row>
    <row r="277" spans="4:16" ht="11.1" customHeight="1" x14ac:dyDescent="0.2">
      <c r="D277" s="45"/>
      <c r="P277" s="45"/>
    </row>
    <row r="278" spans="4:16" ht="11.1" customHeight="1" x14ac:dyDescent="0.2">
      <c r="D278" s="45"/>
      <c r="P278" s="45"/>
    </row>
    <row r="279" spans="4:16" ht="11.1" customHeight="1" x14ac:dyDescent="0.2">
      <c r="D279" s="45"/>
      <c r="P279" s="45"/>
    </row>
    <row r="280" spans="4:16" ht="11.1" customHeight="1" x14ac:dyDescent="0.2">
      <c r="D280" s="45"/>
      <c r="P280" s="45"/>
    </row>
    <row r="281" spans="4:16" ht="11.1" customHeight="1" x14ac:dyDescent="0.2">
      <c r="D281" s="45"/>
      <c r="P281" s="45"/>
    </row>
    <row r="282" spans="4:16" ht="11.1" customHeight="1" x14ac:dyDescent="0.2">
      <c r="D282" s="45"/>
      <c r="P282" s="45"/>
    </row>
    <row r="283" spans="4:16" ht="11.1" customHeight="1" x14ac:dyDescent="0.2">
      <c r="D283" s="45"/>
      <c r="P283" s="45"/>
    </row>
  </sheetData>
  <mergeCells count="3">
    <mergeCell ref="R94:S94"/>
    <mergeCell ref="R95:S95"/>
    <mergeCell ref="R96:S96"/>
  </mergeCells>
  <phoneticPr fontId="1"/>
  <hyperlinks>
    <hyperlink ref="C3" r:id="rId1" display="県原セの関連ページ"/>
    <hyperlink ref="G3" r:id="rId2"/>
    <hyperlink ref="J3" r:id="rId3"/>
    <hyperlink ref="J3:M3" r:id="rId4" display="放射能情報サイトみやぎ"/>
    <hyperlink ref="G3:I3" r:id="rId5" display="原子力安全対策課"/>
    <hyperlink ref="C3:F3" r:id="rId6" display="環境放射線監視センター"/>
  </hyperlinks>
  <pageMargins left="0.78740157480314965" right="0" top="0.39370078740157483" bottom="0" header="0" footer="0"/>
  <pageSetup paperSize="9" scale="80" orientation="portrait" horizontalDpi="360" verticalDpi="360" r:id="rId7"/>
  <headerFooter alignWithMargins="0">
    <oddHeader>&amp;R&amp;8&amp;F／頁&amp;P/&amp;N／&amp;D</oddHead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B48"/>
  <sheetViews>
    <sheetView workbookViewId="0">
      <selection activeCell="S19" sqref="S19"/>
    </sheetView>
  </sheetViews>
  <sheetFormatPr defaultColWidth="3.69921875" defaultRowHeight="12" x14ac:dyDescent="0.2"/>
  <cols>
    <col min="1" max="1" width="1.3984375" style="3" customWidth="1"/>
    <col min="2" max="16384" width="3.69921875" style="3"/>
  </cols>
  <sheetData>
    <row r="2" spans="2:2" ht="11.1" customHeight="1" x14ac:dyDescent="0.2">
      <c r="B2" s="3" t="s">
        <v>79</v>
      </c>
    </row>
    <row r="3" spans="2:2" ht="11.1" customHeight="1" x14ac:dyDescent="0.2">
      <c r="B3" s="3" t="s">
        <v>80</v>
      </c>
    </row>
    <row r="4" spans="2:2" ht="11.1" customHeight="1" x14ac:dyDescent="0.2">
      <c r="B4" s="3" t="s">
        <v>81</v>
      </c>
    </row>
    <row r="5" spans="2:2" ht="11.1" customHeight="1" x14ac:dyDescent="0.2">
      <c r="B5" s="3" t="s">
        <v>80</v>
      </c>
    </row>
    <row r="6" spans="2:2" ht="11.1" customHeight="1" x14ac:dyDescent="0.2">
      <c r="B6" s="3" t="s">
        <v>82</v>
      </c>
    </row>
    <row r="7" spans="2:2" ht="11.1" customHeight="1" x14ac:dyDescent="0.2">
      <c r="B7" s="3" t="s">
        <v>80</v>
      </c>
    </row>
    <row r="8" spans="2:2" ht="11.1" customHeight="1" x14ac:dyDescent="0.2">
      <c r="B8" s="3" t="s">
        <v>83</v>
      </c>
    </row>
    <row r="9" spans="2:2" ht="11.1" customHeight="1" x14ac:dyDescent="0.2">
      <c r="B9" s="3" t="s">
        <v>84</v>
      </c>
    </row>
    <row r="10" spans="2:2" ht="11.1" customHeight="1" x14ac:dyDescent="0.2">
      <c r="B10" s="3" t="s">
        <v>85</v>
      </c>
    </row>
    <row r="11" spans="2:2" ht="11.1" customHeight="1" x14ac:dyDescent="0.2">
      <c r="B11" s="3" t="s">
        <v>86</v>
      </c>
    </row>
    <row r="12" spans="2:2" ht="11.1" customHeight="1" x14ac:dyDescent="0.2">
      <c r="B12" s="3" t="s">
        <v>87</v>
      </c>
    </row>
    <row r="13" spans="2:2" ht="11.1" customHeight="1" x14ac:dyDescent="0.2">
      <c r="B13" s="3" t="s">
        <v>88</v>
      </c>
    </row>
    <row r="15" spans="2:2" ht="11.1" customHeight="1" x14ac:dyDescent="0.2">
      <c r="B15" s="3" t="s">
        <v>89</v>
      </c>
    </row>
    <row r="17" spans="2:2" ht="11.1" customHeight="1" x14ac:dyDescent="0.2">
      <c r="B17" s="3" t="s">
        <v>90</v>
      </c>
    </row>
    <row r="18" spans="2:2" ht="11.1" customHeight="1" x14ac:dyDescent="0.2">
      <c r="B18" s="3" t="s">
        <v>91</v>
      </c>
    </row>
    <row r="20" spans="2:2" ht="11.1" customHeight="1" x14ac:dyDescent="0.2">
      <c r="B20" s="3" t="s">
        <v>92</v>
      </c>
    </row>
    <row r="22" spans="2:2" ht="11.1" customHeight="1" x14ac:dyDescent="0.2">
      <c r="B22" s="3" t="s">
        <v>93</v>
      </c>
    </row>
    <row r="24" spans="2:2" ht="11.1" customHeight="1" x14ac:dyDescent="0.2">
      <c r="B24" s="3" t="s">
        <v>94</v>
      </c>
    </row>
    <row r="25" spans="2:2" ht="11.1" customHeight="1" x14ac:dyDescent="0.2">
      <c r="B25" s="3" t="s">
        <v>95</v>
      </c>
    </row>
    <row r="27" spans="2:2" ht="11.1" customHeight="1" x14ac:dyDescent="0.2">
      <c r="B27" s="3" t="s">
        <v>96</v>
      </c>
    </row>
    <row r="28" spans="2:2" ht="11.1" customHeight="1" x14ac:dyDescent="0.2">
      <c r="B28" s="3" t="s">
        <v>97</v>
      </c>
    </row>
    <row r="29" spans="2:2" ht="11.1" customHeight="1" x14ac:dyDescent="0.2">
      <c r="B29" s="3" t="s">
        <v>98</v>
      </c>
    </row>
    <row r="30" spans="2:2" ht="11.1" customHeight="1" x14ac:dyDescent="0.2">
      <c r="B30" s="3" t="s">
        <v>99</v>
      </c>
    </row>
    <row r="31" spans="2:2" ht="11.1" customHeight="1" x14ac:dyDescent="0.2">
      <c r="B31" s="3" t="s">
        <v>100</v>
      </c>
    </row>
    <row r="33" spans="2:2" ht="11.1" customHeight="1" x14ac:dyDescent="0.2">
      <c r="B33" s="3" t="s">
        <v>101</v>
      </c>
    </row>
    <row r="35" spans="2:2" ht="11.1" customHeight="1" x14ac:dyDescent="0.2">
      <c r="B35" s="3" t="s">
        <v>102</v>
      </c>
    </row>
    <row r="36" spans="2:2" ht="11.1" customHeight="1" x14ac:dyDescent="0.2">
      <c r="B36" s="3" t="s">
        <v>80</v>
      </c>
    </row>
    <row r="37" spans="2:2" ht="11.1" customHeight="1" x14ac:dyDescent="0.2">
      <c r="B37" s="3" t="s">
        <v>103</v>
      </c>
    </row>
    <row r="38" spans="2:2" ht="11.1" customHeight="1" x14ac:dyDescent="0.2">
      <c r="B38" s="3" t="s">
        <v>104</v>
      </c>
    </row>
    <row r="39" spans="2:2" ht="11.1" customHeight="1" x14ac:dyDescent="0.2">
      <c r="B39" s="3" t="s">
        <v>105</v>
      </c>
    </row>
    <row r="40" spans="2:2" ht="11.1" customHeight="1" x14ac:dyDescent="0.2">
      <c r="B40" s="3" t="s">
        <v>106</v>
      </c>
    </row>
    <row r="41" spans="2:2" ht="11.1" customHeight="1" x14ac:dyDescent="0.2">
      <c r="B41" s="3" t="s">
        <v>107</v>
      </c>
    </row>
    <row r="42" spans="2:2" ht="11.1" customHeight="1" x14ac:dyDescent="0.2">
      <c r="B42" s="3" t="s">
        <v>108</v>
      </c>
    </row>
    <row r="43" spans="2:2" ht="11.1" customHeight="1" x14ac:dyDescent="0.2">
      <c r="B43" s="3" t="s">
        <v>109</v>
      </c>
    </row>
    <row r="44" spans="2:2" ht="11.1" customHeight="1" x14ac:dyDescent="0.2">
      <c r="B44" s="3" t="s">
        <v>110</v>
      </c>
    </row>
    <row r="45" spans="2:2" ht="11.1" customHeight="1" x14ac:dyDescent="0.2">
      <c r="B45" s="3" t="s">
        <v>111</v>
      </c>
    </row>
    <row r="46" spans="2:2" ht="11.1" customHeight="1" x14ac:dyDescent="0.2">
      <c r="B46" s="3" t="s">
        <v>112</v>
      </c>
    </row>
    <row r="48" spans="2:2" ht="11.1" customHeight="1" x14ac:dyDescent="0.2">
      <c r="B48" s="3" t="s">
        <v>113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あいなめ</vt:lpstr>
      <vt:lpstr>Sheet1</vt:lpstr>
      <vt:lpstr>ND代替値</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1998-08-09T01:39:11Z</cp:lastPrinted>
  <dcterms:created xsi:type="dcterms:W3CDTF">1998-05-01T22:49:19Z</dcterms:created>
  <dcterms:modified xsi:type="dcterms:W3CDTF">2019-07-22T07:59:27Z</dcterms:modified>
</cp:coreProperties>
</file>